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5"/>
  </bookViews>
  <sheets>
    <sheet name="Examples" sheetId="1" r:id="rId1"/>
    <sheet name="IncomeExpense" sheetId="4" r:id="rId2"/>
  </sheets>
  <definedNames>
    <definedName name="valuevx">42.314159</definedName>
    <definedName name="vertex42_copyright" hidden="1">"© 2017 Vertex42 LLC"</definedName>
    <definedName name="vertex42_id" hidden="1">"SumIf-CountIf.xlsx"</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8" i="1" l="1" a="1"/>
  <c r="I188" i="1" s="1"/>
  <c r="I101" i="1"/>
  <c r="H282" i="1" a="1"/>
  <c r="H282" i="1" s="1"/>
  <c r="J261" i="1"/>
  <c r="J258" i="1"/>
  <c r="J257" i="1"/>
  <c r="J256" i="1"/>
  <c r="J255" i="1"/>
  <c r="I152" i="1" l="1"/>
  <c r="I149" i="1"/>
  <c r="I153" i="1"/>
  <c r="I66" i="1"/>
  <c r="I226" i="1" l="1"/>
  <c r="I222" i="1"/>
  <c r="I207" i="1"/>
  <c r="I208" i="1"/>
  <c r="I209" i="1"/>
  <c r="I210" i="1"/>
  <c r="J245" i="1"/>
  <c r="J246" i="1"/>
  <c r="J241" i="1"/>
  <c r="J242" i="1"/>
  <c r="I58" i="1"/>
  <c r="I57" i="1"/>
  <c r="H10" i="4" l="1"/>
  <c r="H8" i="4"/>
  <c r="I8" i="4"/>
  <c r="H9" i="4"/>
  <c r="I9" i="4"/>
  <c r="I10" i="4"/>
  <c r="H7" i="4"/>
  <c r="I7" i="4"/>
  <c r="H5" i="4"/>
  <c r="I5" i="4"/>
  <c r="I3" i="4"/>
  <c r="I2" i="4"/>
  <c r="H3" i="4"/>
  <c r="E4" i="4"/>
  <c r="E5" i="4"/>
  <c r="E6" i="4"/>
  <c r="E7" i="4"/>
  <c r="E8" i="4"/>
  <c r="E9" i="4"/>
  <c r="E10" i="4"/>
  <c r="E11" i="4"/>
  <c r="E12" i="4"/>
  <c r="E3" i="4"/>
  <c r="I179" i="1"/>
  <c r="I182" i="1"/>
  <c r="I158" i="1"/>
  <c r="I135" i="1"/>
  <c r="I133" i="1"/>
  <c r="I130" i="1"/>
  <c r="I128" i="1"/>
  <c r="I98" i="1"/>
  <c r="I96" i="1"/>
  <c r="I93" i="1"/>
  <c r="I72" i="1"/>
  <c r="I69" i="1"/>
  <c r="I60" i="1"/>
  <c r="D312" i="1" l="1"/>
  <c r="G308" i="1"/>
  <c r="E311" i="1" l="1"/>
  <c r="D319" i="1"/>
  <c r="D316" i="1"/>
  <c r="D317" i="1"/>
  <c r="D314" i="1"/>
  <c r="D318" i="1"/>
  <c r="E312" i="1" l="1"/>
  <c r="E319" i="1" s="1"/>
  <c r="H279" i="1"/>
  <c r="H280" i="1"/>
  <c r="I166" i="1"/>
  <c r="I85" i="1"/>
  <c r="G301" i="1"/>
  <c r="G299" i="1"/>
  <c r="G300" i="1"/>
  <c r="G304" i="1"/>
  <c r="G306" i="1"/>
  <c r="G307" i="1"/>
  <c r="I142" i="1"/>
  <c r="I78" i="1"/>
  <c r="I164" i="1"/>
  <c r="H281" i="1"/>
  <c r="G46" i="1"/>
  <c r="I91" i="1"/>
  <c r="I107" i="1" l="1"/>
  <c r="I118" i="1"/>
  <c r="E314" i="1"/>
  <c r="E316" i="1"/>
  <c r="E317" i="1"/>
  <c r="E318" i="1"/>
  <c r="G305" i="1"/>
  <c r="G303" i="1"/>
  <c r="G302" i="1"/>
  <c r="I113" i="1"/>
  <c r="I123" i="1"/>
  <c r="I140" i="1"/>
  <c r="I148" i="1"/>
  <c r="I147" i="1"/>
  <c r="F343" i="1" l="1"/>
</calcChain>
</file>

<file path=xl/sharedStrings.xml><?xml version="1.0" encoding="utf-8"?>
<sst xmlns="http://schemas.openxmlformats.org/spreadsheetml/2006/main" count="397" uniqueCount="252">
  <si>
    <t>© 2017 Vertex42 LLC</t>
  </si>
  <si>
    <t>EXAMPLES</t>
  </si>
  <si>
    <t>Result</t>
  </si>
  <si>
    <t>Formula:</t>
  </si>
  <si>
    <t>REFERENCES</t>
  </si>
  <si>
    <t>ARTICLE</t>
  </si>
  <si>
    <t>TEMPLATE</t>
  </si>
  <si>
    <r>
      <t xml:space="preserve">See it in action: </t>
    </r>
    <r>
      <rPr>
        <b/>
        <sz val="11"/>
        <color theme="10"/>
        <rFont val="Arial"/>
        <family val="2"/>
        <scheme val="minor"/>
      </rPr>
      <t>Checkbook Register Template</t>
    </r>
  </si>
  <si>
    <t>Determine if a Date is Within a List of Date Ranges</t>
  </si>
  <si>
    <t>Start Dates</t>
  </si>
  <si>
    <t>End Dates</t>
  </si>
  <si>
    <t>In this example, we want to know whether a date is within any of the date ranges contained in a table of start and end dates. We also want to make the end date optional within the table, so that means that a period may be represented as just a single day within the Start Dates column.</t>
  </si>
  <si>
    <t>RESULT</t>
  </si>
  <si>
    <t>Example:</t>
  </si>
  <si>
    <r>
      <t>=</t>
    </r>
    <r>
      <rPr>
        <b/>
        <sz val="11"/>
        <color theme="1"/>
        <rFont val="Arial"/>
        <family val="2"/>
        <scheme val="minor"/>
      </rPr>
      <t>COUNTIF</t>
    </r>
    <r>
      <rPr>
        <sz val="11"/>
        <color theme="1"/>
        <rFont val="Arial"/>
        <family val="2"/>
        <scheme val="minor"/>
      </rPr>
      <t>(</t>
    </r>
    <r>
      <rPr>
        <i/>
        <sz val="11"/>
        <color theme="1"/>
        <rFont val="Arial"/>
        <family val="2"/>
        <scheme val="minor"/>
      </rPr>
      <t>start_dates</t>
    </r>
    <r>
      <rPr>
        <sz val="11"/>
        <color theme="1"/>
        <rFont val="Arial"/>
        <family val="2"/>
        <scheme val="minor"/>
      </rPr>
      <t>,</t>
    </r>
    <r>
      <rPr>
        <i/>
        <sz val="11"/>
        <color theme="1"/>
        <rFont val="Arial"/>
        <family val="2"/>
        <scheme val="minor"/>
      </rPr>
      <t>date</t>
    </r>
    <r>
      <rPr>
        <sz val="11"/>
        <color theme="1"/>
        <rFont val="Arial"/>
        <family val="2"/>
        <scheme val="minor"/>
      </rPr>
      <t xml:space="preserve">) + </t>
    </r>
    <r>
      <rPr>
        <b/>
        <sz val="11"/>
        <color theme="1"/>
        <rFont val="Arial"/>
        <family val="2"/>
        <scheme val="minor"/>
      </rPr>
      <t>COUNTIFS</t>
    </r>
    <r>
      <rPr>
        <sz val="11"/>
        <color theme="1"/>
        <rFont val="Arial"/>
        <family val="2"/>
        <scheme val="minor"/>
      </rPr>
      <t>(</t>
    </r>
    <r>
      <rPr>
        <i/>
        <sz val="11"/>
        <color theme="1"/>
        <rFont val="Arial"/>
        <family val="2"/>
        <scheme val="minor"/>
      </rPr>
      <t>start_dates</t>
    </r>
    <r>
      <rPr>
        <sz val="11"/>
        <color theme="1"/>
        <rFont val="Arial"/>
        <family val="2"/>
        <scheme val="minor"/>
      </rPr>
      <t>,"&lt;="&amp;</t>
    </r>
    <r>
      <rPr>
        <i/>
        <sz val="11"/>
        <color theme="1"/>
        <rFont val="Arial"/>
        <family val="2"/>
        <scheme val="minor"/>
      </rPr>
      <t>date</t>
    </r>
    <r>
      <rPr>
        <sz val="11"/>
        <color theme="1"/>
        <rFont val="Arial"/>
        <family val="2"/>
        <scheme val="minor"/>
      </rPr>
      <t xml:space="preserve">, </t>
    </r>
    <r>
      <rPr>
        <i/>
        <sz val="11"/>
        <color theme="1"/>
        <rFont val="Arial"/>
        <family val="2"/>
        <scheme val="minor"/>
      </rPr>
      <t>end_dates</t>
    </r>
    <r>
      <rPr>
        <sz val="11"/>
        <color theme="1"/>
        <rFont val="Arial"/>
        <family val="2"/>
        <scheme val="minor"/>
      </rPr>
      <t>,"&gt;="&amp;</t>
    </r>
    <r>
      <rPr>
        <i/>
        <sz val="11"/>
        <color theme="1"/>
        <rFont val="Arial"/>
        <family val="2"/>
        <scheme val="minor"/>
      </rPr>
      <t>date</t>
    </r>
    <r>
      <rPr>
        <sz val="11"/>
        <color theme="1"/>
        <rFont val="Arial"/>
        <family val="2"/>
        <scheme val="minor"/>
      </rPr>
      <t>)</t>
    </r>
  </si>
  <si>
    <t>SUMIF and COUNTIF</t>
  </si>
  <si>
    <t>https://www.vertex42.com/blog/excel-formulas/sumif-and-countif-in-excel.html</t>
  </si>
  <si>
    <t>support.office.com: SUMIFS Function</t>
  </si>
  <si>
    <t>support.office.com: COUNTIFS Function</t>
  </si>
  <si>
    <t>The SUMIF and COUNTIF functions allow you to conditionally sum or count cells based on a single criteria. These functions are compatible with almost all versions of Excel. The SUMIFS and COUNTIFS functions allow you to conditionally sum or count cells based on single or multiple criteria, but are only available beginning with Excel 2007.</t>
  </si>
  <si>
    <t>Examples of Different Criteria Types</t>
  </si>
  <si>
    <t>Category</t>
  </si>
  <si>
    <t>Model</t>
  </si>
  <si>
    <t>Price</t>
  </si>
  <si>
    <t>Sales</t>
  </si>
  <si>
    <t>On Sale</t>
  </si>
  <si>
    <t>A</t>
  </si>
  <si>
    <t>y</t>
  </si>
  <si>
    <t>B</t>
  </si>
  <si>
    <t>C</t>
  </si>
  <si>
    <t>Criteria Type</t>
  </si>
  <si>
    <t>*e*</t>
  </si>
  <si>
    <t>Number of products On Sale (where On Sale is not blank)</t>
  </si>
  <si>
    <t>Number of products priced greater than or equal to $50</t>
  </si>
  <si>
    <t>Value</t>
  </si>
  <si>
    <t>Number of products NOT On Sale (where On Sale is empty)</t>
  </si>
  <si>
    <t>support.office.com: SUMIF Function</t>
  </si>
  <si>
    <t>support.office.com: COUNTIF Function</t>
  </si>
  <si>
    <t>Multiple Criteria: Use SUMIF+SUMIF for OR conditions</t>
  </si>
  <si>
    <r>
      <t>=</t>
    </r>
    <r>
      <rPr>
        <b/>
        <sz val="11"/>
        <color theme="1"/>
        <rFont val="Arial"/>
        <family val="2"/>
        <scheme val="minor"/>
      </rPr>
      <t>COUNTIF</t>
    </r>
    <r>
      <rPr>
        <sz val="11"/>
        <color theme="1"/>
        <rFont val="Arial"/>
        <family val="2"/>
        <scheme val="minor"/>
      </rPr>
      <t>(</t>
    </r>
    <r>
      <rPr>
        <i/>
        <sz val="11"/>
        <color theme="1"/>
        <rFont val="Arial"/>
        <family val="2"/>
        <scheme val="minor"/>
      </rPr>
      <t>on_sale</t>
    </r>
    <r>
      <rPr>
        <sz val="11"/>
        <color theme="1"/>
        <rFont val="Arial"/>
        <family val="2"/>
        <scheme val="minor"/>
      </rPr>
      <t>,</t>
    </r>
    <r>
      <rPr>
        <b/>
        <sz val="11"/>
        <color theme="6" tint="-0.499984740745262"/>
        <rFont val="Arial"/>
        <family val="2"/>
        <scheme val="minor"/>
      </rPr>
      <t>"&lt;&gt;"</t>
    </r>
    <r>
      <rPr>
        <sz val="11"/>
        <color theme="1"/>
        <rFont val="Arial"/>
        <family val="2"/>
        <scheme val="minor"/>
      </rPr>
      <t>)</t>
    </r>
  </si>
  <si>
    <r>
      <t>=</t>
    </r>
    <r>
      <rPr>
        <b/>
        <sz val="11"/>
        <color theme="1"/>
        <rFont val="Arial"/>
        <family val="2"/>
        <scheme val="minor"/>
      </rPr>
      <t>COUNTIF</t>
    </r>
    <r>
      <rPr>
        <sz val="11"/>
        <color theme="1"/>
        <rFont val="Arial"/>
        <family val="2"/>
        <scheme val="minor"/>
      </rPr>
      <t>(</t>
    </r>
    <r>
      <rPr>
        <i/>
        <sz val="11"/>
        <color theme="1"/>
        <rFont val="Arial"/>
        <family val="2"/>
        <scheme val="minor"/>
      </rPr>
      <t>on_sale</t>
    </r>
    <r>
      <rPr>
        <sz val="11"/>
        <color theme="1"/>
        <rFont val="Arial"/>
        <family val="2"/>
        <scheme val="minor"/>
      </rPr>
      <t>,</t>
    </r>
    <r>
      <rPr>
        <b/>
        <sz val="11"/>
        <color theme="6" tint="-0.499984740745262"/>
        <rFont val="Arial"/>
        <family val="2"/>
        <scheme val="minor"/>
      </rPr>
      <t>""</t>
    </r>
    <r>
      <rPr>
        <sz val="11"/>
        <color theme="1"/>
        <rFont val="Arial"/>
        <family val="2"/>
        <scheme val="minor"/>
      </rPr>
      <t>)</t>
    </r>
  </si>
  <si>
    <r>
      <t>=</t>
    </r>
    <r>
      <rPr>
        <b/>
        <sz val="11"/>
        <color theme="1"/>
        <rFont val="Arial"/>
        <family val="2"/>
        <scheme val="minor"/>
      </rPr>
      <t>COUNTIF</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"&gt;=50"</t>
    </r>
    <r>
      <rPr>
        <sz val="11"/>
        <color theme="1"/>
        <rFont val="Arial"/>
        <family val="2"/>
        <scheme val="minor"/>
      </rPr>
      <t>)</t>
    </r>
  </si>
  <si>
    <r>
      <t>=</t>
    </r>
    <r>
      <rPr>
        <b/>
        <sz val="11"/>
        <color theme="1"/>
        <rFont val="Arial"/>
        <family val="2"/>
        <scheme val="minor"/>
      </rPr>
      <t>SUMIF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"A"</t>
    </r>
    <r>
      <rPr>
        <sz val="11"/>
        <color theme="1"/>
        <rFont val="Arial"/>
        <family val="2"/>
        <scheme val="minor"/>
      </rPr>
      <t>,</t>
    </r>
    <r>
      <rPr>
        <i/>
        <sz val="11"/>
        <color theme="1"/>
        <rFont val="Arial"/>
        <family val="2"/>
        <scheme val="minor"/>
      </rPr>
      <t>sales</t>
    </r>
    <r>
      <rPr>
        <sz val="11"/>
        <color theme="1"/>
        <rFont val="Arial"/>
        <family val="2"/>
        <scheme val="minor"/>
      </rPr>
      <t>)+</t>
    </r>
    <r>
      <rPr>
        <b/>
        <sz val="11"/>
        <color theme="1"/>
        <rFont val="Arial"/>
        <family val="2"/>
        <scheme val="minor"/>
      </rPr>
      <t>SUMIF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"B"</t>
    </r>
    <r>
      <rPr>
        <sz val="11"/>
        <color theme="1"/>
        <rFont val="Arial"/>
        <family val="2"/>
        <scheme val="minor"/>
      </rPr>
      <t>,sales)</t>
    </r>
  </si>
  <si>
    <t>Sum of sales where model is equal to A or B.</t>
  </si>
  <si>
    <t>Formula</t>
  </si>
  <si>
    <t>Non-Blank</t>
  </si>
  <si>
    <t>"&lt;&gt;"</t>
  </si>
  <si>
    <t>Blank or Empty</t>
  </si>
  <si>
    <t>""</t>
  </si>
  <si>
    <t>Criteria Example</t>
  </si>
  <si>
    <t>Equal to a Numeric Value</t>
  </si>
  <si>
    <t>"=?s*"</t>
  </si>
  <si>
    <t>"=20"</t>
  </si>
  <si>
    <t>Greater Than or Equal To</t>
  </si>
  <si>
    <t>Less Than or Equal To</t>
  </si>
  <si>
    <t>"&gt;=20"</t>
  </si>
  <si>
    <t>"&lt;=20"</t>
  </si>
  <si>
    <t>Number of products where Model is NOT "A"</t>
  </si>
  <si>
    <t>Not Equal To</t>
  </si>
  <si>
    <t>"&lt;&gt;0"</t>
  </si>
  <si>
    <t>(="")</t>
  </si>
  <si>
    <r>
      <rPr>
        <b/>
        <sz val="11"/>
        <color theme="1"/>
        <rFont val="Arial"/>
        <family val="2"/>
        <scheme val="minor"/>
      </rPr>
      <t>Note:</t>
    </r>
    <r>
      <rPr>
        <sz val="11"/>
        <color theme="1"/>
        <rFont val="Arial"/>
        <family val="2"/>
        <scheme val="minor"/>
      </rPr>
      <t xml:space="preserve"> Will also count cells that contain formulas returning the empty value "". This is one of the reasons why a NULL function is needed.</t>
    </r>
  </si>
  <si>
    <t>FEEDBACK</t>
  </si>
  <si>
    <t>Vote for NULL Function via excel.uservoice.com</t>
  </si>
  <si>
    <t>NOTES</t>
  </si>
  <si>
    <r>
      <rPr>
        <b/>
        <sz val="11"/>
        <color theme="1"/>
        <rFont val="Arial"/>
        <family val="2"/>
        <scheme val="minor"/>
      </rPr>
      <t>Note:</t>
    </r>
    <r>
      <rPr>
        <sz val="11"/>
        <color theme="1"/>
        <rFont val="Arial"/>
        <family val="2"/>
        <scheme val="minor"/>
      </rPr>
      <t xml:space="preserve"> Not case-sensitive. Will ignore numeric values unless you use not equal to (like "&lt;&gt;M"). Special symbols are sorted based on their ascii or unicode values: a string beginning with "#" would be less than a string beginning with "A" and a string beginning with "Ω" would be greater than a string beginning with "Z".</t>
    </r>
  </si>
  <si>
    <t>Alphabetical Text Order Comparison</t>
  </si>
  <si>
    <t>Using COUNTIF and SUMIF for Conditions such as 1 &lt; x &lt; 4</t>
  </si>
  <si>
    <t>Condition</t>
  </si>
  <si>
    <t>1 &lt; x &lt; 4</t>
  </si>
  <si>
    <t>1 &lt;= x &lt; 4</t>
  </si>
  <si>
    <t>1 &lt; x &lt;= 4</t>
  </si>
  <si>
    <t>1 &lt;= x &lt;= 4</t>
  </si>
  <si>
    <r>
      <t>=COUNTIF(</t>
    </r>
    <r>
      <rPr>
        <i/>
        <sz val="11"/>
        <color theme="1"/>
        <rFont val="Arial"/>
        <family val="2"/>
        <scheme val="minor"/>
      </rPr>
      <t>range</t>
    </r>
    <r>
      <rPr>
        <sz val="11"/>
        <color theme="1"/>
        <rFont val="Arial"/>
        <family val="2"/>
        <scheme val="minor"/>
      </rPr>
      <t xml:space="preserve">,"&lt;4") </t>
    </r>
    <r>
      <rPr>
        <b/>
        <sz val="11"/>
        <color rgb="FFFF0000"/>
        <rFont val="Arial"/>
        <family val="2"/>
        <scheme val="minor"/>
      </rPr>
      <t>-</t>
    </r>
    <r>
      <rPr>
        <sz val="11"/>
        <color theme="1"/>
        <rFont val="Arial"/>
        <family val="2"/>
        <scheme val="minor"/>
      </rPr>
      <t xml:space="preserve"> COUNTIF(</t>
    </r>
    <r>
      <rPr>
        <i/>
        <sz val="11"/>
        <color theme="1"/>
        <rFont val="Arial"/>
        <family val="2"/>
        <scheme val="minor"/>
      </rPr>
      <t>range</t>
    </r>
    <r>
      <rPr>
        <sz val="11"/>
        <color theme="1"/>
        <rFont val="Arial"/>
        <family val="2"/>
        <scheme val="minor"/>
      </rPr>
      <t>,"&lt;=1")</t>
    </r>
  </si>
  <si>
    <r>
      <t>=COUNTIF(</t>
    </r>
    <r>
      <rPr>
        <i/>
        <sz val="11"/>
        <color theme="1"/>
        <rFont val="Arial"/>
        <family val="2"/>
        <scheme val="minor"/>
      </rPr>
      <t>range</t>
    </r>
    <r>
      <rPr>
        <sz val="11"/>
        <color theme="1"/>
        <rFont val="Arial"/>
        <family val="2"/>
        <scheme val="minor"/>
      </rPr>
      <t xml:space="preserve">,"&lt;4") </t>
    </r>
    <r>
      <rPr>
        <b/>
        <sz val="11"/>
        <color rgb="FFFF0000"/>
        <rFont val="Arial"/>
        <family val="2"/>
        <scheme val="minor"/>
      </rPr>
      <t>-</t>
    </r>
    <r>
      <rPr>
        <sz val="11"/>
        <color theme="1"/>
        <rFont val="Arial"/>
        <family val="2"/>
        <scheme val="minor"/>
      </rPr>
      <t xml:space="preserve"> COUNTIF(</t>
    </r>
    <r>
      <rPr>
        <i/>
        <sz val="11"/>
        <color theme="1"/>
        <rFont val="Arial"/>
        <family val="2"/>
        <scheme val="minor"/>
      </rPr>
      <t>range</t>
    </r>
    <r>
      <rPr>
        <sz val="11"/>
        <color theme="1"/>
        <rFont val="Arial"/>
        <family val="2"/>
        <scheme val="minor"/>
      </rPr>
      <t>,"&lt;1")</t>
    </r>
  </si>
  <si>
    <r>
      <t>=COUNTIF(</t>
    </r>
    <r>
      <rPr>
        <i/>
        <sz val="11"/>
        <color theme="1"/>
        <rFont val="Arial"/>
        <family val="2"/>
        <scheme val="minor"/>
      </rPr>
      <t>range</t>
    </r>
    <r>
      <rPr>
        <sz val="11"/>
        <color theme="1"/>
        <rFont val="Arial"/>
        <family val="2"/>
        <scheme val="minor"/>
      </rPr>
      <t xml:space="preserve">,"&lt;=4") </t>
    </r>
    <r>
      <rPr>
        <b/>
        <sz val="11"/>
        <color rgb="FFFF0000"/>
        <rFont val="Arial"/>
        <family val="2"/>
        <scheme val="minor"/>
      </rPr>
      <t>-</t>
    </r>
    <r>
      <rPr>
        <sz val="11"/>
        <color theme="1"/>
        <rFont val="Arial"/>
        <family val="2"/>
        <scheme val="minor"/>
      </rPr>
      <t xml:space="preserve"> COUNTIF(</t>
    </r>
    <r>
      <rPr>
        <i/>
        <sz val="11"/>
        <color theme="1"/>
        <rFont val="Arial"/>
        <family val="2"/>
        <scheme val="minor"/>
      </rPr>
      <t>range</t>
    </r>
    <r>
      <rPr>
        <sz val="11"/>
        <color theme="1"/>
        <rFont val="Arial"/>
        <family val="2"/>
        <scheme val="minor"/>
      </rPr>
      <t>,"&lt;=1")</t>
    </r>
  </si>
  <si>
    <r>
      <t>=COUNTIF(</t>
    </r>
    <r>
      <rPr>
        <i/>
        <sz val="11"/>
        <color theme="1"/>
        <rFont val="Arial"/>
        <family val="2"/>
        <scheme val="minor"/>
      </rPr>
      <t>range</t>
    </r>
    <r>
      <rPr>
        <sz val="11"/>
        <color theme="1"/>
        <rFont val="Arial"/>
        <family val="2"/>
        <scheme val="minor"/>
      </rPr>
      <t xml:space="preserve">,"&lt;=4") </t>
    </r>
    <r>
      <rPr>
        <b/>
        <sz val="11"/>
        <color rgb="FFFF0000"/>
        <rFont val="Arial"/>
        <family val="2"/>
        <scheme val="minor"/>
      </rPr>
      <t>-</t>
    </r>
    <r>
      <rPr>
        <sz val="11"/>
        <color theme="1"/>
        <rFont val="Arial"/>
        <family val="2"/>
        <scheme val="minor"/>
      </rPr>
      <t xml:space="preserve"> COUNTIF(</t>
    </r>
    <r>
      <rPr>
        <i/>
        <sz val="11"/>
        <color theme="1"/>
        <rFont val="Arial"/>
        <family val="2"/>
        <scheme val="minor"/>
      </rPr>
      <t>range</t>
    </r>
    <r>
      <rPr>
        <sz val="11"/>
        <color theme="1"/>
        <rFont val="Arial"/>
        <family val="2"/>
        <scheme val="minor"/>
      </rPr>
      <t>,"&lt;1")</t>
    </r>
  </si>
  <si>
    <r>
      <t>=COUNTIFS(</t>
    </r>
    <r>
      <rPr>
        <i/>
        <sz val="11"/>
        <color theme="1"/>
        <rFont val="Arial"/>
        <family val="2"/>
        <scheme val="minor"/>
      </rPr>
      <t>range</t>
    </r>
    <r>
      <rPr>
        <sz val="11"/>
        <color theme="1"/>
        <rFont val="Arial"/>
        <family val="2"/>
        <scheme val="minor"/>
      </rPr>
      <t>,"&gt;1",</t>
    </r>
    <r>
      <rPr>
        <i/>
        <sz val="11"/>
        <color theme="1"/>
        <rFont val="Arial"/>
        <family val="2"/>
        <scheme val="minor"/>
      </rPr>
      <t>range</t>
    </r>
    <r>
      <rPr>
        <sz val="11"/>
        <color theme="1"/>
        <rFont val="Arial"/>
        <family val="2"/>
        <scheme val="minor"/>
      </rPr>
      <t>,"&lt;4")</t>
    </r>
  </si>
  <si>
    <t>Formula Using COUNTIF</t>
  </si>
  <si>
    <t>Formula Using COUNTIFS</t>
  </si>
  <si>
    <t>Although COUNTIFS and SUMIFS can easily handle a condition such as 1 &lt; x &lt; 4 (which means x &gt; 1 AND x &lt; 4), it is also simple to use COUNTIF and SUMIF by subtracting the results of the condition x &lt;= 1 from the results of the condition x &lt; 4.</t>
  </si>
  <si>
    <t>Multiple Criteria: Use SUMIFS for multiple AND conditions</t>
  </si>
  <si>
    <t>Sum of Sales where Model is less than "C"</t>
  </si>
  <si>
    <t>Model &lt;</t>
  </si>
  <si>
    <r>
      <t>=</t>
    </r>
    <r>
      <rPr>
        <b/>
        <sz val="11"/>
        <color theme="1"/>
        <rFont val="Arial"/>
        <family val="2"/>
        <scheme val="minor"/>
      </rPr>
      <t>SUMIF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"&lt;C"</t>
    </r>
    <r>
      <rPr>
        <sz val="11"/>
        <color theme="1"/>
        <rFont val="Arial"/>
        <family val="2"/>
        <scheme val="minor"/>
      </rPr>
      <t>,</t>
    </r>
    <r>
      <rPr>
        <i/>
        <sz val="11"/>
        <color theme="1"/>
        <rFont val="Arial"/>
        <family val="2"/>
        <scheme val="minor"/>
      </rPr>
      <t>sales</t>
    </r>
    <r>
      <rPr>
        <sz val="11"/>
        <color theme="1"/>
        <rFont val="Arial"/>
        <family val="2"/>
        <scheme val="minor"/>
      </rPr>
      <t>)</t>
    </r>
  </si>
  <si>
    <r>
      <t>=</t>
    </r>
    <r>
      <rPr>
        <b/>
        <sz val="11"/>
        <color theme="1"/>
        <rFont val="Arial"/>
        <family val="2"/>
        <scheme val="minor"/>
      </rPr>
      <t>COUNTIF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"&lt;&gt;A"</t>
    </r>
    <r>
      <rPr>
        <sz val="11"/>
        <color theme="1"/>
        <rFont val="Arial"/>
        <family val="2"/>
        <scheme val="minor"/>
      </rPr>
      <t>)</t>
    </r>
  </si>
  <si>
    <t>Sum of sales where Model is NOT "A"</t>
  </si>
  <si>
    <r>
      <t>=</t>
    </r>
    <r>
      <rPr>
        <b/>
        <sz val="11"/>
        <color theme="1"/>
        <rFont val="Arial"/>
        <family val="2"/>
        <scheme val="minor"/>
      </rPr>
      <t>SUMPRODUCT</t>
    </r>
    <r>
      <rPr>
        <sz val="11"/>
        <color theme="1"/>
        <rFont val="Arial"/>
        <family val="2"/>
        <scheme val="minor"/>
      </rPr>
      <t>(1*(</t>
    </r>
    <r>
      <rPr>
        <b/>
        <i/>
        <sz val="11"/>
        <color theme="6" tint="-0.499984740745262"/>
        <rFont val="Arial"/>
        <family val="2"/>
        <scheme val="minor"/>
      </rPr>
      <t>on_sale=</t>
    </r>
    <r>
      <rPr>
        <b/>
        <sz val="11"/>
        <color theme="6" tint="-0.499984740745262"/>
        <rFont val="Arial"/>
        <family val="2"/>
        <scheme val="minor"/>
      </rPr>
      <t>""</t>
    </r>
    <r>
      <rPr>
        <sz val="11"/>
        <color theme="1"/>
        <rFont val="Arial"/>
        <family val="2"/>
        <scheme val="minor"/>
      </rPr>
      <t>))</t>
    </r>
  </si>
  <si>
    <r>
      <t>=</t>
    </r>
    <r>
      <rPr>
        <b/>
        <sz val="11"/>
        <color theme="1"/>
        <rFont val="Arial"/>
        <family val="2"/>
        <scheme val="minor"/>
      </rPr>
      <t>SUMPRODUCT</t>
    </r>
    <r>
      <rPr>
        <sz val="11"/>
        <color theme="1"/>
        <rFont val="Arial"/>
        <family val="2"/>
        <scheme val="minor"/>
      </rPr>
      <t>(1*(</t>
    </r>
    <r>
      <rPr>
        <b/>
        <i/>
        <sz val="11"/>
        <color theme="6" tint="-0.499984740745262"/>
        <rFont val="Arial"/>
        <family val="2"/>
        <scheme val="minor"/>
      </rPr>
      <t>price&gt;=50</t>
    </r>
    <r>
      <rPr>
        <sz val="11"/>
        <color theme="1"/>
        <rFont val="Arial"/>
        <family val="2"/>
        <scheme val="minor"/>
      </rPr>
      <t>))</t>
    </r>
  </si>
  <si>
    <t>Alternate:</t>
  </si>
  <si>
    <t>Date</t>
  </si>
  <si>
    <t>Amount</t>
  </si>
  <si>
    <t>Balance</t>
  </si>
  <si>
    <t>Savings</t>
  </si>
  <si>
    <t>Payee</t>
  </si>
  <si>
    <t>Check Register</t>
  </si>
  <si>
    <t>Auto Stop</t>
  </si>
  <si>
    <t>Fuel</t>
  </si>
  <si>
    <t>Groceries</t>
  </si>
  <si>
    <t>Smith's</t>
  </si>
  <si>
    <t>Albertsons</t>
  </si>
  <si>
    <t>A Express</t>
  </si>
  <si>
    <t>Debt</t>
  </si>
  <si>
    <t>Paycheck</t>
  </si>
  <si>
    <t>Wages</t>
  </si>
  <si>
    <r>
      <t xml:space="preserve">The </t>
    </r>
    <r>
      <rPr>
        <i/>
        <sz val="11"/>
        <color theme="1"/>
        <rFont val="Arial"/>
        <family val="2"/>
        <scheme val="minor"/>
      </rPr>
      <t>sum_range</t>
    </r>
    <r>
      <rPr>
        <sz val="11"/>
        <color theme="1"/>
        <rFont val="Arial"/>
        <family val="2"/>
        <scheme val="minor"/>
      </rPr>
      <t xml:space="preserve"> and </t>
    </r>
    <r>
      <rPr>
        <i/>
        <sz val="11"/>
        <color theme="1"/>
        <rFont val="Arial"/>
        <family val="2"/>
        <scheme val="minor"/>
      </rPr>
      <t>criteria_range</t>
    </r>
    <r>
      <rPr>
        <sz val="11"/>
        <color theme="1"/>
        <rFont val="Arial"/>
        <family val="2"/>
        <scheme val="minor"/>
      </rPr>
      <t xml:space="preserve"> arguments can be references, named ranges or formulas that return a range (such as INDEX, OFFSET, or INDIRECT).</t>
    </r>
  </si>
  <si>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i/>
        <sz val="11"/>
        <color theme="6" tint="-0.499984740745262"/>
        <rFont val="Arial"/>
        <family val="2"/>
        <scheme val="minor"/>
      </rPr>
      <t>model&lt;"C"</t>
    </r>
    <r>
      <rPr>
        <sz val="11"/>
        <color theme="1"/>
        <rFont val="Arial"/>
        <family val="2"/>
        <scheme val="minor"/>
      </rPr>
      <t>))</t>
    </r>
  </si>
  <si>
    <t>"&lt;C"</t>
  </si>
  <si>
    <t>Equal to a Cell Value</t>
  </si>
  <si>
    <t>Matches the value in cell A42</t>
  </si>
  <si>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i/>
        <sz val="11"/>
        <color theme="6" tint="-0.499984740745262"/>
        <rFont val="Arial"/>
        <family val="2"/>
        <scheme val="minor"/>
      </rPr>
      <t>model</t>
    </r>
    <r>
      <rPr>
        <b/>
        <sz val="11"/>
        <color theme="6" tint="-0.499984740745262"/>
        <rFont val="Arial"/>
        <family val="2"/>
        <scheme val="minor"/>
      </rPr>
      <t>&lt;&gt;"A"</t>
    </r>
    <r>
      <rPr>
        <sz val="11"/>
        <color theme="1"/>
        <rFont val="Arial"/>
        <family val="2"/>
        <scheme val="minor"/>
      </rPr>
      <t>))</t>
    </r>
  </si>
  <si>
    <r>
      <t>=</t>
    </r>
    <r>
      <rPr>
        <b/>
        <sz val="11"/>
        <color theme="1"/>
        <rFont val="Arial"/>
        <family val="2"/>
        <scheme val="minor"/>
      </rPr>
      <t>SUMPRODUCT</t>
    </r>
    <r>
      <rPr>
        <sz val="11"/>
        <color theme="1"/>
        <rFont val="Arial"/>
        <family val="2"/>
        <scheme val="minor"/>
      </rPr>
      <t>(1*(</t>
    </r>
    <r>
      <rPr>
        <b/>
        <sz val="11"/>
        <color theme="6" tint="-0.499984740745262"/>
        <rFont val="Arial"/>
        <family val="2"/>
        <scheme val="minor"/>
      </rPr>
      <t>NOT(ISBLANK(</t>
    </r>
    <r>
      <rPr>
        <b/>
        <i/>
        <sz val="11"/>
        <color theme="6" tint="-0.499984740745262"/>
        <rFont val="Arial"/>
        <family val="2"/>
        <scheme val="minor"/>
      </rPr>
      <t>on_sale</t>
    </r>
    <r>
      <rPr>
        <b/>
        <sz val="11"/>
        <color theme="6" tint="-0.499984740745262"/>
        <rFont val="Arial"/>
        <family val="2"/>
        <scheme val="minor"/>
      </rPr>
      <t>))</t>
    </r>
    <r>
      <rPr>
        <sz val="11"/>
        <color theme="1"/>
        <rFont val="Arial"/>
        <family val="2"/>
        <scheme val="minor"/>
      </rPr>
      <t>))</t>
    </r>
  </si>
  <si>
    <r>
      <t>=</t>
    </r>
    <r>
      <rPr>
        <b/>
        <sz val="11"/>
        <rFont val="Arial"/>
        <family val="2"/>
        <scheme val="minor"/>
      </rPr>
      <t>SUMPRODUCT</t>
    </r>
    <r>
      <rPr>
        <sz val="11"/>
        <rFont val="Arial"/>
        <family val="2"/>
        <scheme val="minor"/>
      </rPr>
      <t>(</t>
    </r>
    <r>
      <rPr>
        <i/>
        <sz val="11"/>
        <rFont val="Arial"/>
        <family val="2"/>
        <scheme val="minor"/>
      </rPr>
      <t>sales</t>
    </r>
    <r>
      <rPr>
        <sz val="11"/>
        <rFont val="Arial"/>
        <family val="2"/>
        <scheme val="minor"/>
      </rPr>
      <t xml:space="preserve">,1*( </t>
    </r>
    <r>
      <rPr>
        <b/>
        <sz val="11"/>
        <color theme="6" tint="-0.499984740745262"/>
        <rFont val="Arial"/>
        <family val="2"/>
        <scheme val="minor"/>
      </rPr>
      <t>((</t>
    </r>
    <r>
      <rPr>
        <b/>
        <i/>
        <sz val="11"/>
        <color theme="6" tint="-0.499984740745262"/>
        <rFont val="Arial"/>
        <family val="2"/>
        <scheme val="minor"/>
      </rPr>
      <t>model=</t>
    </r>
    <r>
      <rPr>
        <b/>
        <sz val="11"/>
        <color theme="6" tint="-0.499984740745262"/>
        <rFont val="Arial"/>
        <family val="2"/>
        <scheme val="minor"/>
      </rPr>
      <t>"A")+(</t>
    </r>
    <r>
      <rPr>
        <b/>
        <i/>
        <sz val="11"/>
        <color theme="6" tint="-0.499984740745262"/>
        <rFont val="Arial"/>
        <family val="2"/>
        <scheme val="minor"/>
      </rPr>
      <t>model</t>
    </r>
    <r>
      <rPr>
        <b/>
        <sz val="11"/>
        <color theme="6" tint="-0.499984740745262"/>
        <rFont val="Arial"/>
        <family val="2"/>
        <scheme val="minor"/>
      </rPr>
      <t>="B"))&gt;0</t>
    </r>
    <r>
      <rPr>
        <sz val="11"/>
        <rFont val="Arial"/>
        <family val="2"/>
        <scheme val="minor"/>
      </rPr>
      <t xml:space="preserve"> ))</t>
    </r>
  </si>
  <si>
    <r>
      <rPr>
        <b/>
        <sz val="11"/>
        <color theme="1"/>
        <rFont val="Arial"/>
        <family val="2"/>
        <scheme val="minor"/>
      </rPr>
      <t>Note:</t>
    </r>
    <r>
      <rPr>
        <sz val="11"/>
        <color theme="1"/>
        <rFont val="Arial"/>
        <family val="2"/>
        <scheme val="minor"/>
      </rPr>
      <t xml:space="preserve"> For this technique to work, the conditions must not overlap. For example, the condition "=*e*" would overlap with the condition "=yes". The condition "&lt;40" would overlap with the condition "&gt;20". If the conditions overlap, you may end up counting or adding a value twice. If there is a possibility of conditions overlapping, then you may need to use a SUMPRODUCT formula.</t>
    </r>
  </si>
  <si>
    <t>https://exceljet.net/formula/sumifs-with-multiple-criteria-and-or-logic</t>
  </si>
  <si>
    <t>See Also</t>
  </si>
  <si>
    <r>
      <t>=</t>
    </r>
    <r>
      <rPr>
        <b/>
        <sz val="11"/>
        <color theme="1"/>
        <rFont val="Arial"/>
        <family val="2"/>
        <scheme val="minor"/>
      </rPr>
      <t>SUM</t>
    </r>
    <r>
      <rPr>
        <sz val="11"/>
        <color theme="1"/>
        <rFont val="Arial"/>
        <family val="2"/>
        <scheme val="minor"/>
      </rPr>
      <t>(</t>
    </r>
    <r>
      <rPr>
        <b/>
        <sz val="11"/>
        <color theme="1"/>
        <rFont val="Arial"/>
        <family val="2"/>
        <scheme val="minor"/>
      </rPr>
      <t>SUMIF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{"A","B"}</t>
    </r>
    <r>
      <rPr>
        <sz val="11"/>
        <color theme="1"/>
        <rFont val="Arial"/>
        <family val="2"/>
        <scheme val="minor"/>
      </rPr>
      <t>,</t>
    </r>
    <r>
      <rPr>
        <i/>
        <sz val="11"/>
        <color theme="1"/>
        <rFont val="Arial"/>
        <family val="2"/>
        <scheme val="minor"/>
      </rPr>
      <t>sales</t>
    </r>
    <r>
      <rPr>
        <sz val="11"/>
        <color theme="1"/>
        <rFont val="Arial"/>
        <family val="2"/>
        <scheme val="minor"/>
      </rPr>
      <t>))</t>
    </r>
  </si>
  <si>
    <r>
      <t>=SUM(COUNTIF(range,</t>
    </r>
    <r>
      <rPr>
        <b/>
        <sz val="11"/>
        <color theme="6" tint="-0.499984740745262"/>
        <rFont val="Arial"/>
        <family val="2"/>
        <scheme val="minor"/>
      </rPr>
      <t>{"&lt;2","&gt;3"}</t>
    </r>
    <r>
      <rPr>
        <sz val="11"/>
        <color theme="1"/>
        <rFont val="Arial"/>
        <family val="2"/>
        <scheme val="minor"/>
      </rPr>
      <t>))</t>
    </r>
  </si>
  <si>
    <r>
      <t>=COUNT(</t>
    </r>
    <r>
      <rPr>
        <i/>
        <sz val="11"/>
        <color theme="1"/>
        <rFont val="Arial"/>
        <family val="2"/>
        <scheme val="minor"/>
      </rPr>
      <t>range</t>
    </r>
    <r>
      <rPr>
        <sz val="11"/>
        <color theme="1"/>
        <rFont val="Arial"/>
        <family val="2"/>
        <scheme val="minor"/>
      </rPr>
      <t xml:space="preserve">) </t>
    </r>
    <r>
      <rPr>
        <b/>
        <sz val="11"/>
        <color rgb="FFFF0000"/>
        <rFont val="Arial"/>
        <family val="2"/>
        <scheme val="minor"/>
      </rPr>
      <t>-</t>
    </r>
    <r>
      <rPr>
        <sz val="11"/>
        <color theme="1"/>
        <rFont val="Arial"/>
        <family val="2"/>
        <scheme val="minor"/>
      </rPr>
      <t xml:space="preserve"> COUNTIFS(</t>
    </r>
    <r>
      <rPr>
        <i/>
        <sz val="11"/>
        <color theme="1"/>
        <rFont val="Arial"/>
        <family val="2"/>
        <scheme val="minor"/>
      </rPr>
      <t>range</t>
    </r>
    <r>
      <rPr>
        <sz val="11"/>
        <color theme="1"/>
        <rFont val="Arial"/>
        <family val="2"/>
        <scheme val="minor"/>
      </rPr>
      <t>,</t>
    </r>
    <r>
      <rPr>
        <b/>
        <sz val="11"/>
        <color theme="6" tint="-0.499984740745262"/>
        <rFont val="Arial"/>
        <family val="2"/>
        <scheme val="minor"/>
      </rPr>
      <t>"&gt;=2"</t>
    </r>
    <r>
      <rPr>
        <sz val="11"/>
        <color theme="1"/>
        <rFont val="Arial"/>
        <family val="2"/>
        <scheme val="minor"/>
      </rPr>
      <t>,</t>
    </r>
    <r>
      <rPr>
        <i/>
        <sz val="11"/>
        <color theme="1"/>
        <rFont val="Arial"/>
        <family val="2"/>
        <scheme val="minor"/>
      </rPr>
      <t>range</t>
    </r>
    <r>
      <rPr>
        <sz val="11"/>
        <color theme="1"/>
        <rFont val="Arial"/>
        <family val="2"/>
        <scheme val="minor"/>
      </rPr>
      <t>,</t>
    </r>
    <r>
      <rPr>
        <b/>
        <sz val="11"/>
        <color theme="6" tint="-0.499984740745262"/>
        <rFont val="Arial"/>
        <family val="2"/>
        <scheme val="minor"/>
      </rPr>
      <t>"&lt;=3"</t>
    </r>
    <r>
      <rPr>
        <sz val="11"/>
        <color theme="1"/>
        <rFont val="Arial"/>
        <family val="2"/>
        <scheme val="minor"/>
      </rPr>
      <t>)</t>
    </r>
  </si>
  <si>
    <r>
      <t>=COUNTIF(</t>
    </r>
    <r>
      <rPr>
        <i/>
        <sz val="11"/>
        <color theme="1"/>
        <rFont val="Arial"/>
        <family val="2"/>
        <scheme val="minor"/>
      </rPr>
      <t>range</t>
    </r>
    <r>
      <rPr>
        <sz val="11"/>
        <color theme="1"/>
        <rFont val="Arial"/>
        <family val="2"/>
        <scheme val="minor"/>
      </rPr>
      <t>,</t>
    </r>
    <r>
      <rPr>
        <b/>
        <sz val="11"/>
        <color theme="6" tint="-0.499984740745262"/>
        <rFont val="Arial"/>
        <family val="2"/>
        <scheme val="minor"/>
      </rPr>
      <t>"&lt;2"</t>
    </r>
    <r>
      <rPr>
        <sz val="11"/>
        <color theme="1"/>
        <rFont val="Arial"/>
        <family val="2"/>
        <scheme val="minor"/>
      </rPr>
      <t xml:space="preserve">) </t>
    </r>
    <r>
      <rPr>
        <b/>
        <sz val="11"/>
        <color rgb="FFFF0000"/>
        <rFont val="Arial"/>
        <family val="2"/>
        <scheme val="minor"/>
      </rPr>
      <t>+</t>
    </r>
    <r>
      <rPr>
        <sz val="11"/>
        <color theme="1"/>
        <rFont val="Arial"/>
        <family val="2"/>
        <scheme val="minor"/>
      </rPr>
      <t xml:space="preserve"> COUNTIF(</t>
    </r>
    <r>
      <rPr>
        <i/>
        <sz val="11"/>
        <color theme="1"/>
        <rFont val="Arial"/>
        <family val="2"/>
        <scheme val="minor"/>
      </rPr>
      <t>range</t>
    </r>
    <r>
      <rPr>
        <sz val="11"/>
        <color theme="1"/>
        <rFont val="Arial"/>
        <family val="2"/>
        <scheme val="minor"/>
      </rPr>
      <t>,</t>
    </r>
    <r>
      <rPr>
        <b/>
        <sz val="11"/>
        <color theme="6" tint="-0.499984740745262"/>
        <rFont val="Arial"/>
        <family val="2"/>
        <scheme val="minor"/>
      </rPr>
      <t>"&gt;3"</t>
    </r>
    <r>
      <rPr>
        <sz val="11"/>
        <color theme="1"/>
        <rFont val="Arial"/>
        <family val="2"/>
        <scheme val="minor"/>
      </rPr>
      <t>)</t>
    </r>
  </si>
  <si>
    <t>Multiple Criteria: Use SUMPRODUCT for OR conditions that might overlap</t>
  </si>
  <si>
    <r>
      <t>=</t>
    </r>
    <r>
      <rPr>
        <b/>
        <sz val="11"/>
        <rFont val="Arial"/>
        <family val="2"/>
        <scheme val="minor"/>
      </rPr>
      <t>SUMPRODUCT</t>
    </r>
    <r>
      <rPr>
        <sz val="11"/>
        <rFont val="Arial"/>
        <family val="2"/>
        <scheme val="minor"/>
      </rPr>
      <t>(</t>
    </r>
    <r>
      <rPr>
        <i/>
        <sz val="11"/>
        <rFont val="Arial"/>
        <family val="2"/>
        <scheme val="minor"/>
      </rPr>
      <t>sales</t>
    </r>
    <r>
      <rPr>
        <sz val="11"/>
        <rFont val="Arial"/>
        <family val="2"/>
        <scheme val="minor"/>
      </rPr>
      <t xml:space="preserve">,1*( </t>
    </r>
    <r>
      <rPr>
        <b/>
        <sz val="11"/>
        <color theme="6" tint="-0.499984740745262"/>
        <rFont val="Arial"/>
        <family val="2"/>
        <scheme val="minor"/>
      </rPr>
      <t>((</t>
    </r>
    <r>
      <rPr>
        <b/>
        <i/>
        <sz val="11"/>
        <color theme="6" tint="-0.499984740745262"/>
        <rFont val="Arial"/>
        <family val="2"/>
        <scheme val="minor"/>
      </rPr>
      <t>model=</t>
    </r>
    <r>
      <rPr>
        <b/>
        <sz val="11"/>
        <color theme="6" tint="-0.499984740745262"/>
        <rFont val="Arial"/>
        <family val="2"/>
        <scheme val="minor"/>
      </rPr>
      <t>"A")+(</t>
    </r>
    <r>
      <rPr>
        <b/>
        <i/>
        <sz val="11"/>
        <color theme="6" tint="-0.499984740745262"/>
        <rFont val="Arial"/>
        <family val="2"/>
        <scheme val="minor"/>
      </rPr>
      <t>price</t>
    </r>
    <r>
      <rPr>
        <b/>
        <sz val="11"/>
        <color theme="6" tint="-0.499984740745262"/>
        <rFont val="Arial"/>
        <family val="2"/>
        <scheme val="minor"/>
      </rPr>
      <t>&gt;45))&gt;0</t>
    </r>
    <r>
      <rPr>
        <sz val="11"/>
        <rFont val="Arial"/>
        <family val="2"/>
        <scheme val="minor"/>
      </rPr>
      <t xml:space="preserve"> ))</t>
    </r>
  </si>
  <si>
    <r>
      <t>=</t>
    </r>
    <r>
      <rPr>
        <b/>
        <sz val="11"/>
        <color theme="1"/>
        <rFont val="Arial"/>
        <family val="2"/>
        <scheme val="minor"/>
      </rPr>
      <t>SUMIFS</t>
    </r>
    <r>
      <rPr>
        <sz val="11"/>
        <color theme="1"/>
        <rFont val="Arial"/>
        <family val="2"/>
        <scheme val="minor"/>
      </rPr>
      <t>(</t>
    </r>
    <r>
      <rPr>
        <i/>
        <sz val="11"/>
        <color theme="1"/>
        <rFont val="Arial"/>
        <family val="2"/>
        <scheme val="minor"/>
      </rPr>
      <t>sales</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"&gt;=20"</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"&lt;=40"</t>
    </r>
    <r>
      <rPr>
        <sz val="11"/>
        <color theme="1"/>
        <rFont val="Arial"/>
        <family val="2"/>
        <scheme val="minor"/>
      </rPr>
      <t>)</t>
    </r>
  </si>
  <si>
    <t>The SUMIF and COUNTIF functions ignore errors in both the sum range and the criteria range. This is one of the advantages of using these functions instead of array formulas or SUMPRODUCT.</t>
  </si>
  <si>
    <t>See the articles on the Microsoft sites for information about what happens when the sum_range and criteria_range are not the same length.</t>
  </si>
  <si>
    <t>INCOME Categories</t>
  </si>
  <si>
    <t>EXPENSE Categories</t>
  </si>
  <si>
    <t>Income and Expense Report</t>
  </si>
  <si>
    <t>Period Start</t>
  </si>
  <si>
    <t>Period End</t>
  </si>
  <si>
    <r>
      <t xml:space="preserve">See it in action: </t>
    </r>
    <r>
      <rPr>
        <b/>
        <sz val="11"/>
        <color theme="10"/>
        <rFont val="Arial"/>
        <family val="2"/>
        <scheme val="minor"/>
      </rPr>
      <t>Account Register Template</t>
    </r>
  </si>
  <si>
    <r>
      <t xml:space="preserve">See it in action: </t>
    </r>
    <r>
      <rPr>
        <b/>
        <sz val="11"/>
        <color theme="10"/>
        <rFont val="Arial"/>
        <family val="2"/>
        <scheme val="minor"/>
      </rPr>
      <t>Weekly Money Manager</t>
    </r>
  </si>
  <si>
    <r>
      <t xml:space="preserve">See it in action: </t>
    </r>
    <r>
      <rPr>
        <b/>
        <sz val="11"/>
        <color theme="10"/>
        <rFont val="Arial"/>
        <family val="2"/>
        <scheme val="minor"/>
      </rPr>
      <t>Money Management Template</t>
    </r>
  </si>
  <si>
    <t>◄ Look at the formulas used here</t>
  </si>
  <si>
    <t>Doesn't Work:</t>
  </si>
  <si>
    <t>Product Sales Table</t>
  </si>
  <si>
    <t>We'll use the Product Sales Table to show examples of using SUMIF and COUNTIF with different criteria types. Alternative formulas using SUMPRODUCT are also shown.</t>
  </si>
  <si>
    <t>Home</t>
  </si>
  <si>
    <t>Business</t>
  </si>
  <si>
    <t>Student</t>
  </si>
  <si>
    <t>Sum of Sales where Category equals "student"</t>
  </si>
  <si>
    <r>
      <t>=</t>
    </r>
    <r>
      <rPr>
        <b/>
        <sz val="11"/>
        <color theme="1"/>
        <rFont val="Arial"/>
        <family val="2"/>
        <scheme val="minor"/>
      </rPr>
      <t>SUMIF</t>
    </r>
    <r>
      <rPr>
        <sz val="11"/>
        <color theme="1"/>
        <rFont val="Arial"/>
        <family val="2"/>
        <scheme val="minor"/>
      </rPr>
      <t>(</t>
    </r>
    <r>
      <rPr>
        <i/>
        <sz val="11"/>
        <color theme="1"/>
        <rFont val="Arial"/>
        <family val="2"/>
        <scheme val="minor"/>
      </rPr>
      <t>category</t>
    </r>
    <r>
      <rPr>
        <sz val="11"/>
        <color theme="1"/>
        <rFont val="Arial"/>
        <family val="2"/>
        <scheme val="minor"/>
      </rPr>
      <t>,</t>
    </r>
    <r>
      <rPr>
        <b/>
        <sz val="11"/>
        <color theme="6" tint="-0.499984740745262"/>
        <rFont val="Arial"/>
        <family val="2"/>
        <scheme val="minor"/>
      </rPr>
      <t>"=student"</t>
    </r>
    <r>
      <rPr>
        <sz val="11"/>
        <color theme="1"/>
        <rFont val="Arial"/>
        <family val="2"/>
        <scheme val="minor"/>
      </rPr>
      <t>,</t>
    </r>
    <r>
      <rPr>
        <i/>
        <sz val="11"/>
        <color theme="1"/>
        <rFont val="Arial"/>
        <family val="2"/>
        <scheme val="minor"/>
      </rPr>
      <t>sales</t>
    </r>
    <r>
      <rPr>
        <sz val="11"/>
        <color theme="1"/>
        <rFont val="Arial"/>
        <family val="2"/>
        <scheme val="minor"/>
      </rPr>
      <t>)</t>
    </r>
  </si>
  <si>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i/>
        <sz val="11"/>
        <color theme="6" tint="-0.499984740745262"/>
        <rFont val="Arial"/>
        <family val="2"/>
        <scheme val="minor"/>
      </rPr>
      <t>category</t>
    </r>
    <r>
      <rPr>
        <b/>
        <sz val="11"/>
        <color theme="6" tint="-0.499984740745262"/>
        <rFont val="Arial"/>
        <family val="2"/>
        <scheme val="minor"/>
      </rPr>
      <t>="student"</t>
    </r>
    <r>
      <rPr>
        <sz val="11"/>
        <color theme="1"/>
        <rFont val="Arial"/>
        <family val="2"/>
        <scheme val="minor"/>
      </rPr>
      <t>))</t>
    </r>
  </si>
  <si>
    <t>Sum of Sales where second letter of Category is "u"</t>
  </si>
  <si>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i/>
        <sz val="11"/>
        <color theme="6" tint="-0.499984740745262"/>
        <rFont val="Arial"/>
        <family val="2"/>
        <scheme val="minor"/>
      </rPr>
      <t>category</t>
    </r>
    <r>
      <rPr>
        <b/>
        <sz val="11"/>
        <color theme="6" tint="-0.499984740745262"/>
        <rFont val="Arial"/>
        <family val="2"/>
        <scheme val="minor"/>
      </rPr>
      <t>="?u*"</t>
    </r>
    <r>
      <rPr>
        <sz val="11"/>
        <color theme="1"/>
        <rFont val="Arial"/>
        <family val="2"/>
        <scheme val="minor"/>
      </rPr>
      <t>))</t>
    </r>
  </si>
  <si>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sz val="11"/>
        <color theme="6" tint="-0.499984740745262"/>
        <rFont val="Arial"/>
        <family val="2"/>
        <scheme val="minor"/>
      </rPr>
      <t>MID(</t>
    </r>
    <r>
      <rPr>
        <b/>
        <i/>
        <sz val="11"/>
        <color theme="6" tint="-0.499984740745262"/>
        <rFont val="Arial"/>
        <family val="2"/>
        <scheme val="minor"/>
      </rPr>
      <t>category</t>
    </r>
    <r>
      <rPr>
        <b/>
        <sz val="11"/>
        <color theme="6" tint="-0.499984740745262"/>
        <rFont val="Arial"/>
        <family val="2"/>
        <scheme val="minor"/>
      </rPr>
      <t>,2,1)="u"</t>
    </r>
    <r>
      <rPr>
        <sz val="11"/>
        <color theme="1"/>
        <rFont val="Arial"/>
        <family val="2"/>
        <scheme val="minor"/>
      </rPr>
      <t>))</t>
    </r>
  </si>
  <si>
    <r>
      <t>=</t>
    </r>
    <r>
      <rPr>
        <b/>
        <sz val="11"/>
        <color theme="1"/>
        <rFont val="Arial"/>
        <family val="2"/>
        <scheme val="minor"/>
      </rPr>
      <t>SUMPRODUCT</t>
    </r>
    <r>
      <rPr>
        <sz val="11"/>
        <color theme="1"/>
        <rFont val="Arial"/>
        <family val="2"/>
        <scheme val="minor"/>
      </rPr>
      <t>(1*(</t>
    </r>
    <r>
      <rPr>
        <b/>
        <i/>
        <sz val="11"/>
        <color theme="6" tint="-0.499984740745262"/>
        <rFont val="Arial"/>
        <family val="2"/>
        <scheme val="minor"/>
      </rPr>
      <t>model</t>
    </r>
    <r>
      <rPr>
        <b/>
        <sz val="11"/>
        <color theme="6" tint="-0.499984740745262"/>
        <rFont val="Arial"/>
        <family val="2"/>
        <scheme val="minor"/>
      </rPr>
      <t>&lt;&gt;"A"</t>
    </r>
    <r>
      <rPr>
        <sz val="11"/>
        <color theme="1"/>
        <rFont val="Arial"/>
        <family val="2"/>
        <scheme val="minor"/>
      </rPr>
      <t>))</t>
    </r>
  </si>
  <si>
    <r>
      <t>=</t>
    </r>
    <r>
      <rPr>
        <b/>
        <sz val="11"/>
        <color theme="1"/>
        <rFont val="Arial"/>
        <family val="2"/>
        <scheme val="minor"/>
      </rPr>
      <t>SUMIF</t>
    </r>
    <r>
      <rPr>
        <sz val="11"/>
        <color theme="1"/>
        <rFont val="Arial"/>
        <family val="2"/>
        <scheme val="minor"/>
      </rPr>
      <t>(</t>
    </r>
    <r>
      <rPr>
        <i/>
        <sz val="11"/>
        <color theme="1"/>
        <rFont val="Arial"/>
        <family val="2"/>
        <scheme val="minor"/>
      </rPr>
      <t>model</t>
    </r>
    <r>
      <rPr>
        <sz val="11"/>
        <color theme="1"/>
        <rFont val="Arial"/>
        <family val="2"/>
        <scheme val="minor"/>
      </rPr>
      <t>,</t>
    </r>
    <r>
      <rPr>
        <b/>
        <sz val="11"/>
        <color theme="6" tint="-0.499984740745262"/>
        <rFont val="Arial"/>
        <family val="2"/>
        <scheme val="minor"/>
      </rPr>
      <t>"&lt;&gt;A"</t>
    </r>
    <r>
      <rPr>
        <sz val="11"/>
        <color theme="1"/>
        <rFont val="Arial"/>
        <family val="2"/>
        <scheme val="minor"/>
      </rPr>
      <t>,</t>
    </r>
    <r>
      <rPr>
        <i/>
        <sz val="11"/>
        <color theme="1"/>
        <rFont val="Arial"/>
        <family val="2"/>
        <scheme val="minor"/>
      </rPr>
      <t>sales</t>
    </r>
    <r>
      <rPr>
        <sz val="11"/>
        <color theme="1"/>
        <rFont val="Arial"/>
        <family val="2"/>
        <scheme val="minor"/>
      </rPr>
      <t>)</t>
    </r>
  </si>
  <si>
    <r>
      <rPr>
        <b/>
        <sz val="11"/>
        <color theme="1"/>
        <rFont val="Arial"/>
        <family val="2"/>
        <scheme val="minor"/>
      </rPr>
      <t>Note:</t>
    </r>
    <r>
      <rPr>
        <sz val="11"/>
        <color theme="1"/>
        <rFont val="Arial"/>
        <family val="2"/>
        <scheme val="minor"/>
      </rPr>
      <t xml:space="preserve"> A cell formatted to display blank, such as when the value is zero, will not necessarily be treated as blank or empty. Comparisons are based on the value stored in the cell, not how the cell is formatted.</t>
    </r>
  </si>
  <si>
    <r>
      <t>=</t>
    </r>
    <r>
      <rPr>
        <b/>
        <sz val="11"/>
        <color theme="1"/>
        <rFont val="Arial"/>
        <family val="2"/>
        <scheme val="minor"/>
      </rPr>
      <t>COUNTIF</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"&lt;40"</t>
    </r>
    <r>
      <rPr>
        <sz val="11"/>
        <color theme="1"/>
        <rFont val="Arial"/>
        <family val="2"/>
        <scheme val="minor"/>
      </rPr>
      <t>)</t>
    </r>
  </si>
  <si>
    <t>Number of products priced less than $40</t>
  </si>
  <si>
    <r>
      <t>=</t>
    </r>
    <r>
      <rPr>
        <b/>
        <sz val="11"/>
        <color theme="1"/>
        <rFont val="Arial"/>
        <family val="2"/>
        <scheme val="minor"/>
      </rPr>
      <t>SUMPRODUCT</t>
    </r>
    <r>
      <rPr>
        <sz val="11"/>
        <color theme="1"/>
        <rFont val="Arial"/>
        <family val="2"/>
        <scheme val="minor"/>
      </rPr>
      <t>(1*(</t>
    </r>
    <r>
      <rPr>
        <b/>
        <i/>
        <sz val="11"/>
        <color theme="6" tint="-0.499984740745262"/>
        <rFont val="Arial"/>
        <family val="2"/>
        <scheme val="minor"/>
      </rPr>
      <t>price&lt;40</t>
    </r>
    <r>
      <rPr>
        <sz val="11"/>
        <color theme="1"/>
        <rFont val="Arial"/>
        <family val="2"/>
        <scheme val="minor"/>
      </rPr>
      <t>))</t>
    </r>
  </si>
  <si>
    <t>student</t>
  </si>
  <si>
    <r>
      <t>=</t>
    </r>
    <r>
      <rPr>
        <b/>
        <sz val="11"/>
        <color theme="1"/>
        <rFont val="Arial"/>
        <family val="2"/>
        <scheme val="minor"/>
      </rPr>
      <t>SUMIF</t>
    </r>
    <r>
      <rPr>
        <sz val="11"/>
        <color theme="1"/>
        <rFont val="Arial"/>
        <family val="2"/>
        <scheme val="minor"/>
      </rPr>
      <t>(</t>
    </r>
    <r>
      <rPr>
        <i/>
        <sz val="11"/>
        <color theme="1"/>
        <rFont val="Arial"/>
        <family val="2"/>
        <scheme val="minor"/>
      </rPr>
      <t>category</t>
    </r>
    <r>
      <rPr>
        <sz val="11"/>
        <color theme="1"/>
        <rFont val="Arial"/>
        <family val="2"/>
        <scheme val="minor"/>
      </rPr>
      <t>,</t>
    </r>
    <r>
      <rPr>
        <b/>
        <sz val="11"/>
        <color theme="6" tint="-0.499984740745262"/>
        <rFont val="Arial"/>
        <family val="2"/>
        <scheme val="minor"/>
      </rPr>
      <t>A1</t>
    </r>
    <r>
      <rPr>
        <sz val="11"/>
        <color theme="1"/>
        <rFont val="Arial"/>
        <family val="2"/>
        <scheme val="minor"/>
      </rPr>
      <t>,</t>
    </r>
    <r>
      <rPr>
        <i/>
        <sz val="11"/>
        <color theme="1"/>
        <rFont val="Arial"/>
        <family val="2"/>
        <scheme val="minor"/>
      </rPr>
      <t>sales</t>
    </r>
    <r>
      <rPr>
        <sz val="11"/>
        <color theme="1"/>
        <rFont val="Arial"/>
        <family val="2"/>
        <scheme val="minor"/>
      </rPr>
      <t>)</t>
    </r>
  </si>
  <si>
    <r>
      <t>=</t>
    </r>
    <r>
      <rPr>
        <b/>
        <sz val="11"/>
        <color theme="1"/>
        <rFont val="Arial"/>
        <family val="2"/>
        <scheme val="minor"/>
      </rPr>
      <t>SUMIF</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"&lt;"&amp;A1</t>
    </r>
    <r>
      <rPr>
        <sz val="11"/>
        <color theme="1"/>
        <rFont val="Arial"/>
        <family val="2"/>
        <scheme val="minor"/>
      </rPr>
      <t>,</t>
    </r>
    <r>
      <rPr>
        <i/>
        <sz val="11"/>
        <color theme="1"/>
        <rFont val="Arial"/>
        <family val="2"/>
        <scheme val="minor"/>
      </rPr>
      <t>sales</t>
    </r>
    <r>
      <rPr>
        <sz val="11"/>
        <color theme="1"/>
        <rFont val="Arial"/>
        <family val="2"/>
        <scheme val="minor"/>
      </rPr>
      <t>)</t>
    </r>
  </si>
  <si>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i/>
        <sz val="11"/>
        <color theme="6" tint="-0.499984740745262"/>
        <rFont val="Arial"/>
        <family val="2"/>
        <scheme val="minor"/>
      </rPr>
      <t>price&lt;A1</t>
    </r>
    <r>
      <rPr>
        <sz val="11"/>
        <color theme="1"/>
        <rFont val="Arial"/>
        <family val="2"/>
        <scheme val="minor"/>
      </rPr>
      <t>))</t>
    </r>
  </si>
  <si>
    <t>Sum of Sales for products priced less than value in cell A1</t>
  </si>
  <si>
    <t>Sum of Sales for products priced between $20 and $40.</t>
  </si>
  <si>
    <t>Sum of Sales where Model is equal to A or B.</t>
  </si>
  <si>
    <t>Sum of Sales where Model = "A" or Price &gt; 45</t>
  </si>
  <si>
    <t>Sum of Sales where Category exactly matches "student" (case-sensitive)</t>
  </si>
  <si>
    <t>Sum of Sales where Category contains "Stu" (case-sensitive)</t>
  </si>
  <si>
    <t>stu</t>
  </si>
  <si>
    <t>Stu</t>
  </si>
  <si>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sz val="11"/>
        <color theme="6" tint="-0.499984740745262"/>
        <rFont val="Arial"/>
        <family val="2"/>
        <scheme val="minor"/>
      </rPr>
      <t>ISNUMBER(FIND("Stu",</t>
    </r>
    <r>
      <rPr>
        <b/>
        <i/>
        <sz val="11"/>
        <color theme="6" tint="-0.499984740745262"/>
        <rFont val="Arial"/>
        <family val="2"/>
        <scheme val="minor"/>
      </rPr>
      <t>category</t>
    </r>
    <r>
      <rPr>
        <b/>
        <sz val="11"/>
        <color theme="6" tint="-0.499984740745262"/>
        <rFont val="Arial"/>
        <family val="2"/>
        <scheme val="minor"/>
      </rPr>
      <t>))</t>
    </r>
    <r>
      <rPr>
        <sz val="11"/>
        <color theme="1"/>
        <rFont val="Arial"/>
        <family val="2"/>
        <scheme val="minor"/>
      </rPr>
      <t>))</t>
    </r>
  </si>
  <si>
    <r>
      <t>=</t>
    </r>
    <r>
      <rPr>
        <b/>
        <sz val="11"/>
        <color theme="1"/>
        <rFont val="Arial"/>
        <family val="2"/>
        <scheme val="minor"/>
      </rPr>
      <t>SUMPRODUCT</t>
    </r>
    <r>
      <rPr>
        <sz val="11"/>
        <color theme="1"/>
        <rFont val="Arial"/>
        <family val="2"/>
        <scheme val="minor"/>
      </rPr>
      <t>(</t>
    </r>
    <r>
      <rPr>
        <i/>
        <sz val="11"/>
        <color theme="1"/>
        <rFont val="Arial"/>
        <family val="2"/>
        <scheme val="minor"/>
      </rPr>
      <t>sales</t>
    </r>
    <r>
      <rPr>
        <sz val="11"/>
        <color theme="1"/>
        <rFont val="Arial"/>
        <family val="2"/>
        <scheme val="minor"/>
      </rPr>
      <t>,1*(</t>
    </r>
    <r>
      <rPr>
        <b/>
        <sz val="11"/>
        <color theme="6" tint="-0.499984740745262"/>
        <rFont val="Arial"/>
        <family val="2"/>
        <scheme val="minor"/>
      </rPr>
      <t>EXACT(</t>
    </r>
    <r>
      <rPr>
        <b/>
        <i/>
        <sz val="11"/>
        <color theme="6" tint="-0.499984740745262"/>
        <rFont val="Arial"/>
        <family val="2"/>
        <scheme val="minor"/>
      </rPr>
      <t>category,</t>
    </r>
    <r>
      <rPr>
        <b/>
        <sz val="11"/>
        <color theme="6" tint="-0.499984740745262"/>
        <rFont val="Arial"/>
        <family val="2"/>
        <scheme val="minor"/>
      </rPr>
      <t>"student")</t>
    </r>
    <r>
      <rPr>
        <sz val="11"/>
        <color theme="1"/>
        <rFont val="Arial"/>
        <family val="2"/>
        <scheme val="minor"/>
      </rPr>
      <t>))</t>
    </r>
  </si>
  <si>
    <t>Carry-Over</t>
  </si>
  <si>
    <t>ABC Insure</t>
  </si>
  <si>
    <t>Insurance</t>
  </si>
  <si>
    <t>Case-Sensitive String Comparisons Using EXACT or FIND</t>
  </si>
  <si>
    <t>The SUMIF family does not have a case-sensitive option, so we need to resort back to using array formulas or SUMPRODUCT. The FIND and EXACT functions both provide a way to do case-sensitive matches.</t>
  </si>
  <si>
    <r>
      <rPr>
        <b/>
        <sz val="18"/>
        <color theme="3"/>
        <rFont val="Arial"/>
        <family val="2"/>
        <scheme val="minor"/>
      </rPr>
      <t>SUMIFS Example</t>
    </r>
    <r>
      <rPr>
        <sz val="18"/>
        <color theme="3"/>
        <rFont val="Arial"/>
        <family val="2"/>
        <scheme val="minor"/>
      </rPr>
      <t>: Income &amp; Expense Report</t>
    </r>
  </si>
  <si>
    <t>The key to avoid double-counting is to recognize that for a logical OR condition, TRUE+FALSE=1 and TRUE+TRUE=2. This means that for a logical OR condition, we can check whether the sum of two or more conditions is &gt; 0.</t>
  </si>
  <si>
    <r>
      <t>=</t>
    </r>
    <r>
      <rPr>
        <b/>
        <sz val="11"/>
        <color theme="1"/>
        <rFont val="Arial"/>
        <family val="2"/>
        <scheme val="minor"/>
      </rPr>
      <t>SUMIF</t>
    </r>
    <r>
      <rPr>
        <sz val="11"/>
        <color theme="1"/>
        <rFont val="Arial"/>
        <family val="2"/>
        <scheme val="minor"/>
      </rPr>
      <t>(</t>
    </r>
    <r>
      <rPr>
        <i/>
        <sz val="11"/>
        <color theme="1"/>
        <rFont val="Arial"/>
        <family val="2"/>
        <scheme val="minor"/>
      </rPr>
      <t>category</t>
    </r>
    <r>
      <rPr>
        <sz val="11"/>
        <color theme="1"/>
        <rFont val="Arial"/>
        <family val="2"/>
        <scheme val="minor"/>
      </rPr>
      <t>,</t>
    </r>
    <r>
      <rPr>
        <b/>
        <sz val="11"/>
        <color theme="6" tint="-0.499984740745262"/>
        <rFont val="Arial"/>
        <family val="2"/>
        <scheme val="minor"/>
      </rPr>
      <t>"student"</t>
    </r>
    <r>
      <rPr>
        <sz val="11"/>
        <color theme="1"/>
        <rFont val="Arial"/>
        <family val="2"/>
        <scheme val="minor"/>
      </rPr>
      <t>,</t>
    </r>
    <r>
      <rPr>
        <i/>
        <sz val="11"/>
        <color theme="1"/>
        <rFont val="Arial"/>
        <family val="2"/>
        <scheme val="minor"/>
      </rPr>
      <t>sales</t>
    </r>
    <r>
      <rPr>
        <sz val="11"/>
        <color theme="1"/>
        <rFont val="Arial"/>
        <family val="2"/>
        <scheme val="minor"/>
      </rPr>
      <t>)</t>
    </r>
  </si>
  <si>
    <t>"yes" or "=yes"</t>
  </si>
  <si>
    <t>A42 or "="&amp;A42</t>
  </si>
  <si>
    <t>Text Value</t>
  </si>
  <si>
    <t>Matches …</t>
  </si>
  <si>
    <t>"yes" or "Yes" (not case-sensitive)</t>
  </si>
  <si>
    <t>Text Value with Wildcards</t>
  </si>
  <si>
    <t>second letter is "s" or "S"</t>
  </si>
  <si>
    <t>values alphabetically less than C</t>
  </si>
  <si>
    <t>values that are blank and formulas returning ""</t>
  </si>
  <si>
    <t>values that are not blank (="" is considered non-blank)</t>
  </si>
  <si>
    <t>values not equal to the value 0</t>
  </si>
  <si>
    <t>numeric values greater than or equal to 20</t>
  </si>
  <si>
    <t>numeric values less than or equal to 20</t>
  </si>
  <si>
    <t>numeric values equal to 20</t>
  </si>
  <si>
    <t>Using Date Comparisons with COUNTIF and SUMIF</t>
  </si>
  <si>
    <t>Result:</t>
  </si>
  <si>
    <t>Date Values</t>
  </si>
  <si>
    <t>3/1/17</t>
  </si>
  <si>
    <t>Mar 1, 2017</t>
  </si>
  <si>
    <t>(text value)</t>
  </si>
  <si>
    <t>(date value)</t>
  </si>
  <si>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,"=3/1/17"</t>
    </r>
    <r>
      <rPr>
        <sz val="11"/>
        <color theme="1"/>
        <rFont val="Arial"/>
        <family val="2"/>
        <scheme val="minor"/>
      </rPr>
      <t>)</t>
    </r>
  </si>
  <si>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,DATE(2017,3,1))</t>
    </r>
  </si>
  <si>
    <t>Equal to a Date</t>
  </si>
  <si>
    <t>"3/1/17"</t>
  </si>
  <si>
    <t>Matches "3/1/17" or "Mar 3, 2017" or date values equal to 3/1/2017</t>
  </si>
  <si>
    <t>Mar 1st 2017</t>
  </si>
  <si>
    <t>(text value - unrecognized date format)</t>
  </si>
  <si>
    <t>The table to the right shows the date Mar 1, 2017 as a date value formatted two different ways and also three different text values. Each of the dates are displayed differently, but when using the criteria "=3/1/17" Excel will count them all as long date is a recognized date format. This means that Excel is recognizing the criteria as a date and it is also converting the date_range values to dates if it can.</t>
  </si>
  <si>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,"Mar 1st 2017")</t>
    </r>
  </si>
  <si>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,"March 1, 2017")</t>
    </r>
  </si>
  <si>
    <t>Apr 1, 2017</t>
  </si>
  <si>
    <t>May 1, 2017</t>
  </si>
  <si>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,"&gt;1/1/2017")</t>
    </r>
  </si>
  <si>
    <t>When using a &lt; or &gt; comparison, Excel converts the criteria to a date value, but it does not convert the date_range values to date values. In the example to the right, all 5 dates are greater than Jan 1, 2017. However, the COUNTIF function does not convert the two text values to dates.</t>
  </si>
  <si>
    <t>Examples:</t>
  </si>
  <si>
    <t>Comparisons using TODAY</t>
  </si>
  <si>
    <r>
      <t>=</t>
    </r>
    <r>
      <rPr>
        <b/>
        <sz val="11"/>
        <color theme="1"/>
        <rFont val="Arial"/>
        <family val="2"/>
        <scheme val="minor"/>
      </rPr>
      <t>COUNTIF</t>
    </r>
    <r>
      <rPr>
        <sz val="11"/>
        <color theme="1"/>
        <rFont val="Arial"/>
        <family val="2"/>
        <scheme val="minor"/>
      </rPr>
      <t>(</t>
    </r>
    <r>
      <rPr>
        <i/>
        <sz val="11"/>
        <color theme="1"/>
        <rFont val="Arial"/>
        <family val="2"/>
        <scheme val="minor"/>
      </rPr>
      <t>date_range</t>
    </r>
    <r>
      <rPr>
        <sz val="11"/>
        <color theme="1"/>
        <rFont val="Arial"/>
        <family val="2"/>
        <scheme val="minor"/>
      </rPr>
      <t>,"&lt;"&amp;TODAY())</t>
    </r>
  </si>
  <si>
    <t>Less than or Greater than a Date</t>
  </si>
  <si>
    <t>When using dates as criteria for the COUNTIF and SUMIF fuctions, Excel does some interesting things, depending on whether you are using "=" or "&lt;" as the criteria and whether the dates in the criteria range are stored as date values or text values.</t>
  </si>
  <si>
    <r>
      <t>=</t>
    </r>
    <r>
      <rPr>
        <b/>
        <sz val="11"/>
        <color theme="1"/>
        <rFont val="Arial"/>
        <family val="2"/>
        <scheme val="minor"/>
      </rPr>
      <t>SUMIF</t>
    </r>
    <r>
      <rPr>
        <sz val="11"/>
        <color theme="1"/>
        <rFont val="Arial"/>
        <family val="2"/>
        <scheme val="minor"/>
      </rPr>
      <t>(</t>
    </r>
    <r>
      <rPr>
        <i/>
        <sz val="11"/>
        <color theme="1"/>
        <rFont val="Arial"/>
        <family val="2"/>
        <scheme val="minor"/>
      </rPr>
      <t>category</t>
    </r>
    <r>
      <rPr>
        <sz val="11"/>
        <color theme="1"/>
        <rFont val="Arial"/>
        <family val="2"/>
        <scheme val="minor"/>
      </rPr>
      <t>,</t>
    </r>
    <r>
      <rPr>
        <b/>
        <sz val="11"/>
        <color theme="6" tint="-0.499984740745262"/>
        <rFont val="Arial"/>
        <family val="2"/>
        <scheme val="minor"/>
      </rPr>
      <t>"?u*"</t>
    </r>
    <r>
      <rPr>
        <sz val="11"/>
        <color theme="1"/>
        <rFont val="Arial"/>
        <family val="2"/>
        <scheme val="minor"/>
      </rPr>
      <t>,</t>
    </r>
    <r>
      <rPr>
        <i/>
        <sz val="11"/>
        <color theme="1"/>
        <rFont val="Arial"/>
        <family val="2"/>
        <scheme val="minor"/>
      </rPr>
      <t>sales</t>
    </r>
    <r>
      <rPr>
        <sz val="11"/>
        <color theme="1"/>
        <rFont val="Arial"/>
        <family val="2"/>
        <scheme val="minor"/>
      </rPr>
      <t>)</t>
    </r>
  </si>
  <si>
    <t>Why doesn't this work? Because logical comparisons like category="?u*" don't recognize wildcard characters.</t>
  </si>
  <si>
    <t>Criteria</t>
  </si>
  <si>
    <t>&gt;50</t>
  </si>
  <si>
    <r>
      <t>=</t>
    </r>
    <r>
      <rPr>
        <b/>
        <sz val="11"/>
        <color theme="1"/>
        <rFont val="Arial"/>
        <family val="2"/>
        <scheme val="minor"/>
      </rPr>
      <t>SUMIF</t>
    </r>
    <r>
      <rPr>
        <sz val="11"/>
        <color theme="1"/>
        <rFont val="Arial"/>
        <family val="2"/>
        <scheme val="minor"/>
      </rPr>
      <t>(</t>
    </r>
    <r>
      <rPr>
        <i/>
        <sz val="11"/>
        <color theme="1"/>
        <rFont val="Arial"/>
        <family val="2"/>
        <scheme val="minor"/>
      </rPr>
      <t>price</t>
    </r>
    <r>
      <rPr>
        <sz val="11"/>
        <color theme="1"/>
        <rFont val="Arial"/>
        <family val="2"/>
        <scheme val="minor"/>
      </rPr>
      <t>,</t>
    </r>
    <r>
      <rPr>
        <b/>
        <sz val="11"/>
        <color theme="6" tint="-0.499984740745262"/>
        <rFont val="Arial"/>
        <family val="2"/>
        <scheme val="minor"/>
      </rPr>
      <t>A1</t>
    </r>
    <r>
      <rPr>
        <sz val="11"/>
        <color theme="1"/>
        <rFont val="Arial"/>
        <family val="2"/>
        <scheme val="minor"/>
      </rPr>
      <t>,</t>
    </r>
    <r>
      <rPr>
        <i/>
        <sz val="11"/>
        <color theme="1"/>
        <rFont val="Arial"/>
        <family val="2"/>
        <scheme val="minor"/>
      </rPr>
      <t>sales</t>
    </r>
    <r>
      <rPr>
        <sz val="11"/>
        <color theme="1"/>
        <rFont val="Arial"/>
        <family val="2"/>
        <scheme val="minor"/>
      </rPr>
      <t>)</t>
    </r>
  </si>
  <si>
    <t>&gt;m</t>
  </si>
  <si>
    <t>Sum of Sales using the criteria for Category in cell A1</t>
  </si>
  <si>
    <t>Sum of Sales using the criteria for Price in cell A1</t>
  </si>
  <si>
    <t>Using COUNTIF and SUMIF for Conditions such as x &lt; 2 OR x &gt; 3</t>
  </si>
  <si>
    <t>COUNTIFS and SUMIFS handle multiple AND conditions, but alone cannot necessarily handle OR conditions, such as X &lt; 2 OR X &gt; 3. The example below shows a few ways to handle this situation.</t>
  </si>
  <si>
    <r>
      <t>=</t>
    </r>
    <r>
      <rPr>
        <b/>
        <sz val="11"/>
        <color theme="1"/>
        <rFont val="Arial"/>
        <family val="2"/>
        <scheme val="minor"/>
      </rPr>
      <t>SUMIFS</t>
    </r>
    <r>
      <rPr>
        <sz val="11"/>
        <color theme="1"/>
        <rFont val="Arial"/>
        <family val="2"/>
        <scheme val="minor"/>
      </rPr>
      <t>(</t>
    </r>
    <r>
      <rPr>
        <i/>
        <sz val="11"/>
        <color theme="1"/>
        <rFont val="Arial"/>
        <family val="2"/>
        <scheme val="minor"/>
      </rPr>
      <t>sum_range</t>
    </r>
    <r>
      <rPr>
        <sz val="11"/>
        <color theme="1"/>
        <rFont val="Arial"/>
        <family val="2"/>
        <scheme val="minor"/>
      </rPr>
      <t xml:space="preserve">, </t>
    </r>
    <r>
      <rPr>
        <i/>
        <sz val="11"/>
        <color theme="1"/>
        <rFont val="Arial"/>
        <family val="2"/>
        <scheme val="minor"/>
      </rPr>
      <t>category_range</t>
    </r>
    <r>
      <rPr>
        <sz val="11"/>
        <color theme="1"/>
        <rFont val="Arial"/>
        <family val="2"/>
        <scheme val="minor"/>
      </rPr>
      <t xml:space="preserve">, "Fuel", </t>
    </r>
    <r>
      <rPr>
        <i/>
        <sz val="11"/>
        <color theme="1"/>
        <rFont val="Arial"/>
        <family val="2"/>
        <scheme val="minor"/>
      </rPr>
      <t>date_range</t>
    </r>
    <r>
      <rPr>
        <sz val="11"/>
        <color theme="1"/>
        <rFont val="Arial"/>
        <family val="2"/>
        <scheme val="minor"/>
      </rPr>
      <t xml:space="preserve">, "&gt;=1/1/2018", </t>
    </r>
    <r>
      <rPr>
        <i/>
        <sz val="11"/>
        <color theme="1"/>
        <rFont val="Arial"/>
        <family val="2"/>
        <scheme val="minor"/>
      </rPr>
      <t>date_range</t>
    </r>
    <r>
      <rPr>
        <sz val="11"/>
        <color theme="1"/>
        <rFont val="Arial"/>
        <family val="2"/>
        <scheme val="minor"/>
      </rPr>
      <t>, "&lt;=1/31/2018")</t>
    </r>
  </si>
  <si>
    <r>
      <t xml:space="preserve">This workbook contains examples from the article "SUMIF and COUNTIF in Excel." Regarding copyright and sharing, think of this file like a book. You may use the ideas and techniques and formulas explained here, but you may not reproduce this worksheet or copy substantial portions from it, just as you would not do so with a book. Thank you. </t>
    </r>
    <r>
      <rPr>
        <i/>
        <sz val="11"/>
        <color theme="1"/>
        <rFont val="Arial"/>
        <family val="2"/>
        <scheme val="minor"/>
      </rPr>
      <t>- Jon Wittwer</t>
    </r>
  </si>
  <si>
    <t>Comparisons are based on the value stored in the cell, NOT on how the cell is formatted.</t>
  </si>
  <si>
    <t>SUMIFS is useful for account registers, budgeting and money tracking spreadsheets to summarize expenses by category and between two dates. The SUMIFS example below sums the Amount column with 3 criteria: (1) the Category matches "Fuel", (2) the Date is greater than or equal to the start date, and (3) the Date is less than or equal to the end date.</t>
  </si>
  <si>
    <t>SUMIF Between Two Dates</t>
  </si>
  <si>
    <t>See the Income and Expense Report example below to see this formula in action.</t>
  </si>
  <si>
    <r>
      <t>=</t>
    </r>
    <r>
      <rPr>
        <b/>
        <sz val="11"/>
        <color theme="1"/>
        <rFont val="Arial"/>
        <family val="2"/>
        <scheme val="minor"/>
      </rPr>
      <t>SUMIFS</t>
    </r>
    <r>
      <rPr>
        <sz val="11"/>
        <color theme="1"/>
        <rFont val="Arial"/>
        <family val="2"/>
        <scheme val="minor"/>
      </rPr>
      <t>(</t>
    </r>
    <r>
      <rPr>
        <i/>
        <sz val="11"/>
        <color theme="1"/>
        <rFont val="Arial"/>
        <family val="2"/>
        <scheme val="minor"/>
      </rPr>
      <t>sum_range</t>
    </r>
    <r>
      <rPr>
        <sz val="11"/>
        <color theme="1"/>
        <rFont val="Arial"/>
        <family val="2"/>
        <scheme val="minor"/>
      </rPr>
      <t>,</t>
    </r>
    <r>
      <rPr>
        <i/>
        <sz val="11"/>
        <color theme="1"/>
        <rFont val="Arial"/>
        <family val="2"/>
        <scheme val="minor"/>
      </rPr>
      <t>dates</t>
    </r>
    <r>
      <rPr>
        <sz val="11"/>
        <color theme="1"/>
        <rFont val="Arial"/>
        <family val="2"/>
        <scheme val="minor"/>
      </rPr>
      <t>,"&gt;=1/1/2017",</t>
    </r>
    <r>
      <rPr>
        <i/>
        <sz val="11"/>
        <color theme="1"/>
        <rFont val="Arial"/>
        <family val="2"/>
        <scheme val="minor"/>
      </rPr>
      <t>dates</t>
    </r>
    <r>
      <rPr>
        <sz val="11"/>
        <color theme="1"/>
        <rFont val="Arial"/>
        <family val="2"/>
        <scheme val="minor"/>
      </rPr>
      <t>,"&lt;1/31/2017")</t>
    </r>
  </si>
  <si>
    <r>
      <t>=</t>
    </r>
    <r>
      <rPr>
        <b/>
        <sz val="11"/>
        <color theme="1"/>
        <rFont val="Arial"/>
        <family val="2"/>
        <scheme val="minor"/>
      </rPr>
      <t>SUMIF</t>
    </r>
    <r>
      <rPr>
        <sz val="11"/>
        <color theme="1"/>
        <rFont val="Arial"/>
        <family val="2"/>
        <scheme val="minor"/>
      </rPr>
      <t>(</t>
    </r>
    <r>
      <rPr>
        <i/>
        <sz val="11"/>
        <color theme="1"/>
        <rFont val="Arial"/>
        <family val="2"/>
        <scheme val="minor"/>
      </rPr>
      <t>sum_range</t>
    </r>
    <r>
      <rPr>
        <sz val="11"/>
        <color theme="1"/>
        <rFont val="Arial"/>
        <family val="2"/>
        <scheme val="minor"/>
      </rPr>
      <t>,</t>
    </r>
    <r>
      <rPr>
        <i/>
        <sz val="11"/>
        <color theme="1"/>
        <rFont val="Arial"/>
        <family val="2"/>
        <scheme val="minor"/>
      </rPr>
      <t>date_range</t>
    </r>
    <r>
      <rPr>
        <sz val="11"/>
        <color theme="1"/>
        <rFont val="Arial"/>
        <family val="2"/>
        <scheme val="minor"/>
      </rPr>
      <t>,"&lt;=1/31/2017")-</t>
    </r>
    <r>
      <rPr>
        <b/>
        <sz val="11"/>
        <color theme="1"/>
        <rFont val="Arial"/>
        <family val="2"/>
        <scheme val="minor"/>
      </rPr>
      <t>SUMIF</t>
    </r>
    <r>
      <rPr>
        <sz val="11"/>
        <color theme="1"/>
        <rFont val="Arial"/>
        <family val="2"/>
        <scheme val="minor"/>
      </rPr>
      <t>(</t>
    </r>
    <r>
      <rPr>
        <i/>
        <sz val="11"/>
        <color theme="1"/>
        <rFont val="Arial"/>
        <family val="2"/>
        <scheme val="minor"/>
      </rPr>
      <t>sum_range</t>
    </r>
    <r>
      <rPr>
        <sz val="11"/>
        <color theme="1"/>
        <rFont val="Arial"/>
        <family val="2"/>
        <scheme val="minor"/>
      </rPr>
      <t>,</t>
    </r>
    <r>
      <rPr>
        <i/>
        <sz val="11"/>
        <color theme="1"/>
        <rFont val="Arial"/>
        <family val="2"/>
        <scheme val="minor"/>
      </rPr>
      <t>date_range</t>
    </r>
    <r>
      <rPr>
        <sz val="11"/>
        <color theme="1"/>
        <rFont val="Arial"/>
        <family val="2"/>
        <scheme val="minor"/>
      </rPr>
      <t>,"&lt;1/1/2017")</t>
    </r>
  </si>
  <si>
    <t>To sum values between (and including) two dates would be similar to the fourth example above. The following formula would sum values where  1/1/2017 &lt;= date &lt;= 1/31/2017.</t>
  </si>
  <si>
    <t>&lt;2</t>
  </si>
  <si>
    <t>&gt;3</t>
  </si>
  <si>
    <t>Criteria is a Text String  ("=student")</t>
  </si>
  <si>
    <t>Criteria is a Text String with Wildcard Characters  ("=?u*")</t>
  </si>
  <si>
    <t>Criteria is an Alphabetical Text Order Comparison  ("&lt;C")</t>
  </si>
  <si>
    <t>Criteria is Not Equal To  ("&lt;&gt;A")</t>
  </si>
  <si>
    <t>Criteria is a Non-Blank Cell ("&lt;&gt;")</t>
  </si>
  <si>
    <t>Criteria is Empty Cells or Blank Cells ("")</t>
  </si>
  <si>
    <t>Criteria is a Numeric Comparison  ("&gt;=50")</t>
  </si>
  <si>
    <t>Criteria includes a Cell Reference ("&lt;="&amp;A1)</t>
  </si>
  <si>
    <t>Criteria is In Another Cell (A1)</t>
  </si>
  <si>
    <r>
      <rPr>
        <i/>
        <sz val="11"/>
        <color theme="1"/>
        <rFont val="Arial"/>
        <family val="2"/>
        <scheme val="minor"/>
      </rPr>
      <t>CSE array formula</t>
    </r>
    <r>
      <rPr>
        <sz val="11"/>
        <color theme="1"/>
        <rFont val="Arial"/>
        <family val="2"/>
        <scheme val="minor"/>
      </rPr>
      <t>: =SUM(COUNTIF(range,</t>
    </r>
    <r>
      <rPr>
        <b/>
        <sz val="11"/>
        <color theme="6" tint="-0.499984740745262"/>
        <rFont val="Arial"/>
        <family val="2"/>
        <scheme val="minor"/>
      </rPr>
      <t>A1:A2</t>
    </r>
    <r>
      <rPr>
        <sz val="11"/>
        <color theme="1"/>
        <rFont val="Arial"/>
        <family val="2"/>
        <scheme val="minor"/>
      </rPr>
      <t>))</t>
    </r>
  </si>
  <si>
    <t>Sum of sales where Category does not contain "u"</t>
  </si>
  <si>
    <r>
      <t>=</t>
    </r>
    <r>
      <rPr>
        <b/>
        <sz val="11"/>
        <color theme="1"/>
        <rFont val="Arial"/>
        <family val="2"/>
        <scheme val="minor"/>
      </rPr>
      <t>SUMIF</t>
    </r>
    <r>
      <rPr>
        <sz val="11"/>
        <color theme="1"/>
        <rFont val="Arial"/>
        <family val="2"/>
        <scheme val="minor"/>
      </rPr>
      <t>(</t>
    </r>
    <r>
      <rPr>
        <i/>
        <sz val="11"/>
        <color theme="1"/>
        <rFont val="Arial"/>
        <family val="2"/>
        <scheme val="minor"/>
      </rPr>
      <t>category</t>
    </r>
    <r>
      <rPr>
        <sz val="11"/>
        <color theme="1"/>
        <rFont val="Arial"/>
        <family val="2"/>
        <scheme val="minor"/>
      </rPr>
      <t>,</t>
    </r>
    <r>
      <rPr>
        <b/>
        <sz val="11"/>
        <color theme="6" tint="-0.499984740745262"/>
        <rFont val="Arial"/>
        <family val="2"/>
        <scheme val="minor"/>
      </rPr>
      <t>"&lt;&gt;*u*"</t>
    </r>
    <r>
      <rPr>
        <sz val="11"/>
        <color theme="1"/>
        <rFont val="Arial"/>
        <family val="2"/>
        <scheme val="minor"/>
      </rPr>
      <t>,</t>
    </r>
    <r>
      <rPr>
        <i/>
        <sz val="11"/>
        <color theme="1"/>
        <rFont val="Arial"/>
        <family val="2"/>
        <scheme val="minor"/>
      </rPr>
      <t>sales</t>
    </r>
    <r>
      <rPr>
        <sz val="11"/>
        <color theme="1"/>
        <rFont val="Arial"/>
        <family val="2"/>
        <scheme val="minor"/>
      </rPr>
      <t>)</t>
    </r>
  </si>
  <si>
    <t>&lt;&gt;&lt;50</t>
  </si>
  <si>
    <t>MAX-IF Formula</t>
  </si>
  <si>
    <t>Maximum Price where Model is equal to A</t>
  </si>
  <si>
    <r>
      <rPr>
        <i/>
        <sz val="11"/>
        <rFont val="Arial"/>
        <family val="2"/>
        <scheme val="minor"/>
      </rPr>
      <t>array formula:</t>
    </r>
    <r>
      <rPr>
        <sz val="11"/>
        <rFont val="Arial"/>
        <family val="2"/>
        <scheme val="minor"/>
      </rPr>
      <t xml:space="preserve"> =</t>
    </r>
    <r>
      <rPr>
        <b/>
        <sz val="11"/>
        <rFont val="Arial"/>
        <family val="2"/>
        <scheme val="minor"/>
      </rPr>
      <t>MAX</t>
    </r>
    <r>
      <rPr>
        <sz val="11"/>
        <rFont val="Arial"/>
        <family val="2"/>
        <scheme val="minor"/>
      </rPr>
      <t>(</t>
    </r>
    <r>
      <rPr>
        <b/>
        <sz val="11"/>
        <rFont val="Arial"/>
        <family val="2"/>
        <scheme val="minor"/>
      </rPr>
      <t>IF</t>
    </r>
    <r>
      <rPr>
        <sz val="11"/>
        <rFont val="Arial"/>
        <family val="2"/>
        <scheme val="minor"/>
      </rPr>
      <t>(</t>
    </r>
    <r>
      <rPr>
        <i/>
        <sz val="11"/>
        <rFont val="Arial"/>
        <family val="2"/>
        <scheme val="minor"/>
      </rPr>
      <t>model_range</t>
    </r>
    <r>
      <rPr>
        <sz val="11"/>
        <rFont val="Arial"/>
        <family val="2"/>
        <scheme val="minor"/>
      </rPr>
      <t>="A",</t>
    </r>
    <r>
      <rPr>
        <i/>
        <sz val="11"/>
        <rFont val="Arial"/>
        <family val="2"/>
        <scheme val="minor"/>
      </rPr>
      <t>price</t>
    </r>
    <r>
      <rPr>
        <sz val="11"/>
        <rFont val="Arial"/>
        <family val="2"/>
        <scheme val="minor"/>
      </rPr>
      <t>))</t>
    </r>
    <r>
      <rPr>
        <i/>
        <sz val="11"/>
        <rFont val="Arial"/>
        <family val="2"/>
        <scheme val="minor"/>
      </rPr>
      <t/>
    </r>
  </si>
  <si>
    <t>(Press Ctrl+Shift+Enter after entering an array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</si>
</sst>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409]d\-mmm\-yyyy;@"/>
    <numFmt numFmtId="165" formatCode="&quot;$&quot;#,##0"/>
    <numFmt numFmtId="166" formatCode="m/d/yy;@"/>
    <numFmt numFmtId="167" formatCode="[$-409]d\-mmm\-yy;@"/>
  </numFmts>
  <fonts count="27" x14ac:knownFonts="1">
    <font>
      <sz val="11"/>
      <color theme="1"/>
      <name val="Arial"/>
      <family val="2"/>
      <scheme val="minor"/>
    </font>
    <font>
      <sz val="11"/>
      <color theme="1"/>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8"/>
      <color theme="0"/>
      <name val="Arial"/>
      <family val="1"/>
      <scheme val="major"/>
    </font>
    <font>
      <sz val="11"/>
      <color theme="1" tint="0.499984740745262"/>
      <name val="Arial"/>
      <family val="2"/>
      <scheme val="minor"/>
    </font>
    <font>
      <b/>
      <sz val="12"/>
      <color theme="0"/>
      <name val="Arial"/>
      <family val="2"/>
      <scheme val="minor"/>
    </font>
    <font>
      <sz val="18"/>
      <color theme="3"/>
      <name val="Arial"/>
      <family val="2"/>
      <scheme val="minor"/>
    </font>
    <font>
      <i/>
      <sz val="11"/>
      <color theme="1"/>
      <name val="Arial"/>
      <family val="2"/>
      <scheme val="minor"/>
    </font>
    <font>
      <b/>
      <sz val="9"/>
      <color theme="1" tint="0.34998626667073579"/>
      <name val="Arial"/>
      <family val="2"/>
      <scheme val="minor"/>
    </font>
    <font>
      <sz val="10"/>
      <name val="Arial"/>
      <family val="2"/>
    </font>
    <font>
      <sz val="16"/>
      <color theme="3"/>
      <name val="Arial"/>
      <family val="2"/>
      <scheme val="minor"/>
    </font>
    <font>
      <b/>
      <sz val="9"/>
      <color theme="0"/>
      <name val="Arial"/>
      <family val="2"/>
      <scheme val="minor"/>
    </font>
    <font>
      <sz val="11"/>
      <color theme="10"/>
      <name val="Arial"/>
      <family val="2"/>
      <scheme val="minor"/>
    </font>
    <font>
      <b/>
      <sz val="11"/>
      <color theme="10"/>
      <name val="Arial"/>
      <family val="2"/>
      <scheme val="minor"/>
    </font>
    <font>
      <b/>
      <sz val="11"/>
      <color theme="3"/>
      <name val="Arial"/>
      <family val="2"/>
      <scheme val="minor"/>
    </font>
    <font>
      <b/>
      <sz val="11"/>
      <color theme="6" tint="-0.499984740745262"/>
      <name val="Arial"/>
      <family val="2"/>
      <scheme val="minor"/>
    </font>
    <font>
      <b/>
      <sz val="11"/>
      <name val="Arial"/>
      <family val="2"/>
      <scheme val="minor"/>
    </font>
    <font>
      <b/>
      <sz val="11"/>
      <color rgb="FFFF0000"/>
      <name val="Arial"/>
      <family val="2"/>
      <scheme val="minor"/>
    </font>
    <font>
      <i/>
      <sz val="11"/>
      <name val="Arial"/>
      <family val="2"/>
      <scheme val="minor"/>
    </font>
    <font>
      <b/>
      <i/>
      <sz val="11"/>
      <color theme="6" tint="-0.499984740745262"/>
      <name val="Arial"/>
      <family val="2"/>
      <scheme val="minor"/>
    </font>
    <font>
      <sz val="11"/>
      <name val="Arial"/>
      <family val="2"/>
      <scheme val="minor"/>
    </font>
    <font>
      <sz val="10"/>
      <color theme="1"/>
      <name val="Arial"/>
      <family val="2"/>
      <scheme val="minor"/>
    </font>
    <font>
      <b/>
      <sz val="18"/>
      <color theme="3"/>
      <name val="Arial"/>
      <family val="2"/>
      <scheme val="minor"/>
    </font>
    <font>
      <sz val="11"/>
      <color theme="4"/>
      <name val="Arial"/>
      <family val="2"/>
      <scheme val="minor"/>
    </font>
    <font>
      <b/>
      <sz val="11"/>
      <color theme="4" tint="-0.249977111117893"/>
      <name val="Arial"/>
      <family val="2"/>
      <scheme val="minor"/>
    </font>
  </fonts>
  <fills count="10">
    <fill>
      <patternFill patternType="none"/>
    </fill>
    <fill>
      <patternFill patternType="gray125"/>
    </fill>
    <fill>
      <patternFill patternType="solid">
        <fgColor theme="4" tint="0.39997558519241921"/>
        <bgColor indexed="65"/>
      </patternFill>
    </fill>
    <fill>
      <patternFill patternType="solid">
        <fgColor theme="4" tint="-0.249977111117893"/>
        <bgColor indexed="64"/>
      </patternFill>
    </fill>
    <fill>
      <patternFill patternType="solid">
        <fgColor theme="4" tint="-0.24994659260841701"/>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bgColor indexed="64"/>
      </patternFill>
    </fill>
    <fill>
      <patternFill patternType="solid">
        <fgColor theme="6" tint="-0.499984740745262"/>
        <bgColor indexed="64"/>
      </patternFill>
    </fill>
  </fills>
  <borders count="16">
    <border>
      <left/>
      <right/>
      <top/>
      <bottom/>
      <diagonal/>
    </border>
    <border>
      <left/>
      <right/>
      <top/>
      <bottom style="thin">
        <color theme="4" tint="-0.24994659260841701"/>
      </bottom>
      <diagonal/>
    </border>
    <border>
      <left/>
      <right style="thin">
        <color theme="4"/>
      </right>
      <top style="thin">
        <color theme="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6" tint="-0.499984740745262"/>
      </left>
      <right style="thin">
        <color theme="6" tint="-0.499984740745262"/>
      </right>
      <top style="thin">
        <color theme="6" tint="-0.499984740745262"/>
      </top>
      <bottom style="thin">
        <color theme="0" tint="-0.24994659260841701"/>
      </bottom>
      <diagonal/>
    </border>
    <border>
      <left style="thin">
        <color theme="4"/>
      </left>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4">
    <xf numFmtId="0" fontId="0" fillId="0" borderId="0"/>
    <xf numFmtId="0" fontId="8" fillId="0" borderId="1" applyNumberFormat="0" applyFill="0" applyAlignment="0" applyProtection="0"/>
    <xf numFmtId="0" fontId="1" fillId="2" borderId="0" applyNumberFormat="0" applyBorder="0" applyAlignment="0" applyProtection="0"/>
    <xf numFmtId="0" fontId="4" fillId="0" borderId="0" applyNumberFormat="0" applyFill="0" applyBorder="0" applyAlignment="0" applyProtection="0"/>
    <xf numFmtId="0" fontId="5" fillId="3" borderId="0">
      <alignment horizontal="left" vertical="center" indent="1"/>
    </xf>
    <xf numFmtId="0" fontId="7" fillId="4" borderId="0">
      <alignment vertical="center"/>
    </xf>
    <xf numFmtId="0" fontId="1" fillId="0" borderId="6" applyNumberFormat="0" applyFont="0" applyFill="0" applyAlignment="0" applyProtection="0"/>
    <xf numFmtId="0" fontId="10" fillId="7" borderId="0">
      <alignment horizontal="center" vertical="center" shrinkToFit="1"/>
    </xf>
    <xf numFmtId="0" fontId="12" fillId="0" borderId="0" applyNumberFormat="0" applyFill="0" applyAlignment="0" applyProtection="0"/>
    <xf numFmtId="0" fontId="13" fillId="8" borderId="0">
      <alignment horizontal="center" vertical="center" shrinkToFit="1"/>
    </xf>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cellStyleXfs>
  <cellXfs count="99">
    <xf numFmtId="0" fontId="0" fillId="0" borderId="0" xfId="0"/>
    <xf numFmtId="0" fontId="5" fillId="3" borderId="0" xfId="4">
      <alignment horizontal="left" vertical="center" indent="1"/>
    </xf>
    <xf numFmtId="0" fontId="5" fillId="3" borderId="0" xfId="4" applyAlignment="1">
      <alignment horizontal="left" vertical="center"/>
    </xf>
    <xf numFmtId="0" fontId="4" fillId="0" borderId="0" xfId="3"/>
    <xf numFmtId="0" fontId="6" fillId="0" borderId="0" xfId="0" applyFont="1" applyAlignment="1">
      <alignment horizontal="right"/>
    </xf>
    <xf numFmtId="0" fontId="0" fillId="0" borderId="0" xfId="0" applyBorder="1"/>
    <xf numFmtId="0" fontId="0" fillId="0" borderId="0" xfId="0" applyAlignment="1">
      <alignment horizontal="left" vertical="top" wrapText="1"/>
    </xf>
    <xf numFmtId="0" fontId="7" fillId="4" borderId="0" xfId="5">
      <alignment vertical="center"/>
    </xf>
    <xf numFmtId="0" fontId="0" fillId="0" borderId="0" xfId="0" applyAlignment="1">
      <alignment vertical="center"/>
    </xf>
    <xf numFmtId="0" fontId="0" fillId="0" borderId="0" xfId="0" applyAlignment="1">
      <alignment horizontal="left" vertical="center" wrapText="1"/>
    </xf>
    <xf numFmtId="0" fontId="8" fillId="0" borderId="1" xfId="1" applyAlignment="1">
      <alignment vertical="center"/>
    </xf>
    <xf numFmtId="0" fontId="0" fillId="0" borderId="0" xfId="0" applyAlignment="1">
      <alignment horizontal="right" vertical="center"/>
    </xf>
    <xf numFmtId="0" fontId="3" fillId="5" borderId="2" xfId="2" applyFont="1" applyFill="1" applyBorder="1" applyAlignment="1">
      <alignment horizontal="center" vertical="center"/>
    </xf>
    <xf numFmtId="0" fontId="0" fillId="6" borderId="3" xfId="0" quotePrefix="1" applyFill="1" applyBorder="1" applyAlignment="1">
      <alignment horizontal="left" vertical="center" indent="1"/>
    </xf>
    <xf numFmtId="0" fontId="0" fillId="6" borderId="4" xfId="0" applyFill="1" applyBorder="1" applyAlignment="1">
      <alignment vertical="center"/>
    </xf>
    <xf numFmtId="0" fontId="0" fillId="6" borderId="5" xfId="0" applyFill="1" applyBorder="1" applyAlignment="1">
      <alignment vertical="center"/>
    </xf>
    <xf numFmtId="0" fontId="0" fillId="0" borderId="6" xfId="6" quotePrefix="1" applyNumberFormat="1" applyFont="1" applyFill="1" applyAlignment="1">
      <alignment horizontal="center" vertical="center"/>
    </xf>
    <xf numFmtId="164" fontId="0" fillId="0" borderId="6" xfId="6" applyNumberFormat="1" applyFont="1" applyFill="1" applyAlignment="1">
      <alignment horizontal="center" vertical="center"/>
    </xf>
    <xf numFmtId="0" fontId="0" fillId="0" borderId="0" xfId="0" quotePrefix="1" applyAlignment="1">
      <alignment vertical="center"/>
    </xf>
    <xf numFmtId="0" fontId="10" fillId="7" borderId="0" xfId="7" applyAlignment="1">
      <alignment horizontal="center" vertical="center" shrinkToFit="1"/>
    </xf>
    <xf numFmtId="0" fontId="4" fillId="0" borderId="0" xfId="3" applyAlignment="1">
      <alignment horizontal="left" vertical="center" indent="1"/>
    </xf>
    <xf numFmtId="0" fontId="0" fillId="0" borderId="0" xfId="0" applyAlignment="1">
      <alignment vertical="top" wrapText="1"/>
    </xf>
    <xf numFmtId="0" fontId="8" fillId="0" borderId="1" xfId="1" applyFont="1" applyAlignment="1">
      <alignment vertical="center"/>
    </xf>
    <xf numFmtId="0" fontId="0" fillId="7" borderId="6" xfId="11" applyNumberFormat="1" applyFont="1" applyFill="1" applyBorder="1" applyAlignment="1">
      <alignment horizontal="center" vertical="center"/>
    </xf>
    <xf numFmtId="0" fontId="14" fillId="0" borderId="0" xfId="3" applyFont="1" applyAlignment="1">
      <alignment horizontal="left" vertical="center" indent="1"/>
    </xf>
    <xf numFmtId="0" fontId="11" fillId="0" borderId="0" xfId="0" applyFont="1" applyAlignment="1">
      <alignment horizontal="center"/>
    </xf>
    <xf numFmtId="0" fontId="0" fillId="0" borderId="0" xfId="0" applyAlignment="1">
      <alignment horizontal="center"/>
    </xf>
    <xf numFmtId="15" fontId="11" fillId="0" borderId="0" xfId="0" applyNumberFormat="1" applyFont="1"/>
    <xf numFmtId="15" fontId="0" fillId="0" borderId="0" xfId="0" applyNumberFormat="1"/>
    <xf numFmtId="0" fontId="3" fillId="9" borderId="13" xfId="2" applyFont="1" applyFill="1" applyBorder="1" applyAlignment="1">
      <alignment horizontal="center" vertical="center"/>
    </xf>
    <xf numFmtId="0" fontId="13" fillId="5" borderId="14" xfId="2" applyFont="1" applyFill="1" applyBorder="1" applyAlignment="1">
      <alignment horizontal="center" vertical="center"/>
    </xf>
    <xf numFmtId="0" fontId="0" fillId="0" borderId="0" xfId="0" applyAlignment="1">
      <alignment horizontal="left" vertical="top" wrapText="1"/>
    </xf>
    <xf numFmtId="0" fontId="0" fillId="0" borderId="15" xfId="0" applyNumberFormat="1" applyBorder="1" applyAlignment="1">
      <alignment horizontal="center"/>
    </xf>
    <xf numFmtId="165" fontId="0" fillId="0" borderId="15" xfId="0" applyNumberFormat="1" applyBorder="1" applyAlignment="1">
      <alignment horizontal="center"/>
    </xf>
    <xf numFmtId="0" fontId="17" fillId="0" borderId="0" xfId="0" applyFont="1" applyAlignment="1">
      <alignment vertical="center"/>
    </xf>
    <xf numFmtId="44" fontId="0" fillId="7" borderId="6" xfId="10" applyFont="1" applyFill="1" applyBorder="1" applyAlignment="1">
      <alignment horizontal="center" vertical="center"/>
    </xf>
    <xf numFmtId="0" fontId="12" fillId="0" borderId="0" xfId="8" applyAlignment="1">
      <alignment vertical="center"/>
    </xf>
    <xf numFmtId="0" fontId="16" fillId="0" borderId="0" xfId="13" applyAlignment="1">
      <alignment vertical="center"/>
    </xf>
    <xf numFmtId="0" fontId="0" fillId="7" borderId="6" xfId="10" applyNumberFormat="1" applyFont="1" applyFill="1" applyBorder="1" applyAlignment="1">
      <alignment horizontal="center" vertical="center"/>
    </xf>
    <xf numFmtId="0" fontId="0" fillId="0" borderId="0" xfId="0" applyBorder="1" applyAlignment="1">
      <alignment vertical="center"/>
    </xf>
    <xf numFmtId="0" fontId="2" fillId="0" borderId="0" xfId="0" applyFont="1" applyAlignment="1">
      <alignment horizontal="left" vertical="center"/>
    </xf>
    <xf numFmtId="0" fontId="4" fillId="0" borderId="0" xfId="3" applyAlignment="1">
      <alignment horizontal="left" vertical="top" indent="1"/>
    </xf>
    <xf numFmtId="0" fontId="10" fillId="7" borderId="0" xfId="7">
      <alignment horizontal="center" vertical="center" shrinkToFit="1"/>
    </xf>
    <xf numFmtId="165" fontId="0" fillId="0" borderId="0" xfId="0" applyNumberFormat="1" applyAlignment="1">
      <alignment vertical="center"/>
    </xf>
    <xf numFmtId="0" fontId="0" fillId="7" borderId="15" xfId="0" applyNumberFormat="1" applyFill="1" applyBorder="1" applyAlignment="1">
      <alignment horizontal="center"/>
    </xf>
    <xf numFmtId="0" fontId="0" fillId="0" borderId="0" xfId="0" applyAlignment="1">
      <alignment vertical="top"/>
    </xf>
    <xf numFmtId="0" fontId="0" fillId="0" borderId="0" xfId="0" applyNumberFormat="1" applyBorder="1" applyAlignment="1">
      <alignment horizontal="center"/>
    </xf>
    <xf numFmtId="0" fontId="0" fillId="0" borderId="15" xfId="0" applyNumberFormat="1" applyBorder="1" applyAlignment="1">
      <alignment horizontal="center" vertical="center"/>
    </xf>
    <xf numFmtId="0" fontId="2" fillId="0" borderId="0" xfId="0" applyFont="1" applyAlignment="1">
      <alignment horizontal="center"/>
    </xf>
    <xf numFmtId="0" fontId="22" fillId="6" borderId="3" xfId="0" quotePrefix="1" applyFont="1" applyFill="1" applyBorder="1" applyAlignment="1">
      <alignment horizontal="left" vertical="center" indent="1"/>
    </xf>
    <xf numFmtId="0" fontId="0" fillId="6" borderId="4" xfId="0" quotePrefix="1" applyFill="1" applyBorder="1" applyAlignment="1">
      <alignment vertical="center"/>
    </xf>
    <xf numFmtId="0" fontId="0" fillId="6" borderId="5" xfId="0" quotePrefix="1" applyFill="1" applyBorder="1" applyAlignment="1">
      <alignment vertical="center"/>
    </xf>
    <xf numFmtId="0" fontId="22" fillId="6" borderId="4" xfId="0" quotePrefix="1" applyFont="1" applyFill="1" applyBorder="1" applyAlignment="1">
      <alignment vertical="center"/>
    </xf>
    <xf numFmtId="0" fontId="22" fillId="6" borderId="5" xfId="0" quotePrefix="1" applyFont="1" applyFill="1" applyBorder="1" applyAlignment="1">
      <alignment vertical="center"/>
    </xf>
    <xf numFmtId="14" fontId="0" fillId="0" borderId="15" xfId="0" applyNumberFormat="1" applyBorder="1" applyAlignment="1">
      <alignment horizontal="center" vertical="center"/>
    </xf>
    <xf numFmtId="0" fontId="0" fillId="0" borderId="15" xfId="0" applyNumberFormat="1" applyBorder="1" applyAlignment="1">
      <alignment horizontal="left" vertical="center" indent="1"/>
    </xf>
    <xf numFmtId="0" fontId="3" fillId="9" borderId="13" xfId="2" applyFont="1" applyFill="1" applyBorder="1" applyAlignment="1">
      <alignment horizontal="center" vertical="center" wrapText="1"/>
    </xf>
    <xf numFmtId="43" fontId="0" fillId="0" borderId="15" xfId="12" applyFont="1" applyBorder="1" applyAlignment="1">
      <alignment horizontal="right" vertical="center"/>
    </xf>
    <xf numFmtId="0" fontId="23" fillId="0" borderId="15" xfId="0" applyNumberFormat="1" applyFont="1" applyBorder="1" applyAlignment="1">
      <alignment horizontal="left" vertical="center"/>
    </xf>
    <xf numFmtId="0" fontId="17" fillId="0" borderId="0" xfId="0" applyFont="1" applyAlignment="1">
      <alignment horizontal="left" vertical="center"/>
    </xf>
    <xf numFmtId="0" fontId="0" fillId="0" borderId="0" xfId="0" applyAlignment="1">
      <alignment horizontal="left" vertical="top" wrapText="1"/>
    </xf>
    <xf numFmtId="0" fontId="0" fillId="0" borderId="0" xfId="0" applyAlignment="1">
      <alignment horizontal="right" vertical="center" indent="1"/>
    </xf>
    <xf numFmtId="14" fontId="0" fillId="0" borderId="0" xfId="0" applyNumberFormat="1" applyAlignment="1">
      <alignment vertical="center"/>
    </xf>
    <xf numFmtId="0" fontId="2" fillId="0" borderId="0" xfId="0" applyFont="1" applyAlignment="1">
      <alignment vertical="center"/>
    </xf>
    <xf numFmtId="43" fontId="0" fillId="7" borderId="6" xfId="12" applyFont="1" applyFill="1" applyBorder="1" applyAlignment="1">
      <alignment horizontal="center" vertical="center"/>
    </xf>
    <xf numFmtId="0" fontId="3" fillId="5" borderId="0" xfId="2" applyFont="1" applyFill="1" applyBorder="1" applyAlignment="1">
      <alignment horizontal="left" vertical="center" indent="1"/>
    </xf>
    <xf numFmtId="0" fontId="3" fillId="5" borderId="0" xfId="2" applyFont="1" applyFill="1" applyBorder="1" applyAlignment="1">
      <alignment horizontal="center" vertical="center"/>
    </xf>
    <xf numFmtId="0" fontId="0" fillId="0" borderId="6" xfId="0" applyBorder="1" applyAlignment="1">
      <alignment horizontal="left" vertical="center" indent="1"/>
    </xf>
    <xf numFmtId="0" fontId="17" fillId="0" borderId="0" xfId="0" applyFont="1" applyBorder="1" applyAlignment="1">
      <alignment vertical="center"/>
    </xf>
    <xf numFmtId="0" fontId="11" fillId="0" borderId="0" xfId="0" applyFont="1" applyBorder="1" applyAlignment="1">
      <alignment horizontal="center"/>
    </xf>
    <xf numFmtId="0" fontId="0" fillId="0" borderId="0" xfId="0" applyBorder="1" applyAlignment="1">
      <alignment horizontal="center"/>
    </xf>
    <xf numFmtId="0" fontId="25" fillId="0" borderId="0" xfId="0" applyFont="1" applyAlignment="1">
      <alignment vertical="center"/>
    </xf>
    <xf numFmtId="0" fontId="0" fillId="6" borderId="3" xfId="0" quotePrefix="1" applyFill="1" applyBorder="1" applyAlignment="1">
      <alignment horizontal="left" vertical="center"/>
    </xf>
    <xf numFmtId="43" fontId="0" fillId="0" borderId="0" xfId="0" applyNumberFormat="1"/>
    <xf numFmtId="0" fontId="0" fillId="0" borderId="15" xfId="0" applyNumberFormat="1" applyFont="1" applyBorder="1" applyAlignment="1">
      <alignment horizontal="left" vertical="center"/>
    </xf>
    <xf numFmtId="0" fontId="0" fillId="0" borderId="15" xfId="0" applyNumberFormat="1" applyBorder="1" applyAlignment="1">
      <alignment horizontal="left" vertical="center"/>
    </xf>
    <xf numFmtId="0" fontId="26" fillId="0" borderId="0" xfId="0" applyFont="1" applyAlignment="1">
      <alignment vertical="center"/>
    </xf>
    <xf numFmtId="166" fontId="0" fillId="0" borderId="15" xfId="0" applyNumberFormat="1" applyBorder="1" applyAlignment="1">
      <alignment horizontal="center" vertical="center"/>
    </xf>
    <xf numFmtId="0" fontId="0" fillId="0" borderId="0" xfId="0" applyAlignment="1">
      <alignment horizontal="left" vertical="top" wrapText="1"/>
    </xf>
    <xf numFmtId="14" fontId="0" fillId="0" borderId="6" xfId="6" quotePrefix="1" applyNumberFormat="1" applyFont="1" applyFill="1" applyAlignment="1">
      <alignment horizontal="center" vertical="center"/>
    </xf>
    <xf numFmtId="14" fontId="0" fillId="0" borderId="6" xfId="6" applyNumberFormat="1" applyFont="1" applyFill="1" applyAlignment="1">
      <alignment horizontal="center" vertical="center"/>
    </xf>
    <xf numFmtId="167" fontId="0" fillId="0" borderId="6" xfId="6" applyNumberFormat="1" applyFont="1" applyFill="1" applyAlignment="1">
      <alignment horizontal="center" vertical="center"/>
    </xf>
    <xf numFmtId="1" fontId="0" fillId="0" borderId="0" xfId="0" applyNumberFormat="1" applyAlignment="1">
      <alignment vertical="center"/>
    </xf>
    <xf numFmtId="0" fontId="0" fillId="6" borderId="3" xfId="0" quotePrefix="1" applyFont="1" applyFill="1" applyBorder="1" applyAlignment="1">
      <alignment horizontal="left" vertical="center" indent="1"/>
    </xf>
    <xf numFmtId="0" fontId="9" fillId="0" borderId="0" xfId="0" applyFont="1" applyAlignment="1">
      <alignment vertical="center"/>
    </xf>
    <xf numFmtId="0" fontId="0" fillId="0" borderId="0" xfId="0" applyAlignment="1">
      <alignment horizontal="left" vertical="top" wrapText="1"/>
    </xf>
    <xf numFmtId="0" fontId="0" fillId="0" borderId="0" xfId="0" applyAlignment="1">
      <alignment horizontal="left" vertical="top" wrapText="1" indent="1"/>
    </xf>
    <xf numFmtId="0" fontId="0" fillId="6" borderId="8" xfId="0" quotePrefix="1" applyFont="1" applyFill="1" applyBorder="1" applyAlignment="1">
      <alignment horizontal="left" vertical="center" wrapText="1" indent="1"/>
    </xf>
    <xf numFmtId="0" fontId="0" fillId="6" borderId="7" xfId="0" quotePrefix="1" applyFont="1" applyFill="1" applyBorder="1" applyAlignment="1">
      <alignment horizontal="left" vertical="center" wrapText="1" indent="1"/>
    </xf>
    <xf numFmtId="0" fontId="0" fillId="6" borderId="9" xfId="0" quotePrefix="1" applyFont="1" applyFill="1" applyBorder="1" applyAlignment="1">
      <alignment horizontal="left" vertical="center" wrapText="1" indent="1"/>
    </xf>
    <xf numFmtId="0" fontId="0" fillId="6" borderId="10" xfId="0" quotePrefix="1" applyFont="1" applyFill="1" applyBorder="1" applyAlignment="1">
      <alignment horizontal="left" vertical="center" wrapText="1" indent="1"/>
    </xf>
    <xf numFmtId="0" fontId="0" fillId="6" borderId="11" xfId="0" quotePrefix="1" applyFont="1" applyFill="1" applyBorder="1" applyAlignment="1">
      <alignment horizontal="left" vertical="center" wrapText="1" indent="1"/>
    </xf>
    <xf numFmtId="0" fontId="0" fillId="6" borderId="12" xfId="0" quotePrefix="1" applyFont="1" applyFill="1" applyBorder="1" applyAlignment="1">
      <alignment horizontal="left" vertical="center" wrapText="1" indent="1"/>
    </xf>
    <xf numFmtId="4" fontId="0" fillId="6" borderId="8" xfId="0" quotePrefix="1" applyNumberFormat="1" applyFill="1" applyBorder="1" applyAlignment="1">
      <alignment horizontal="left" vertical="center" wrapText="1" indent="1"/>
    </xf>
    <xf numFmtId="4" fontId="0" fillId="6" borderId="7" xfId="0" quotePrefix="1" applyNumberFormat="1" applyFill="1" applyBorder="1" applyAlignment="1">
      <alignment horizontal="left" vertical="center" wrapText="1" indent="1"/>
    </xf>
    <xf numFmtId="4" fontId="0" fillId="6" borderId="9" xfId="0" quotePrefix="1" applyNumberFormat="1" applyFill="1" applyBorder="1" applyAlignment="1">
      <alignment horizontal="left" vertical="center" wrapText="1" indent="1"/>
    </xf>
    <xf numFmtId="4" fontId="0" fillId="6" borderId="10" xfId="0" quotePrefix="1" applyNumberFormat="1" applyFill="1" applyBorder="1" applyAlignment="1">
      <alignment horizontal="left" vertical="center" wrapText="1" indent="1"/>
    </xf>
    <xf numFmtId="4" fontId="0" fillId="6" borderId="11" xfId="0" quotePrefix="1" applyNumberFormat="1" applyFill="1" applyBorder="1" applyAlignment="1">
      <alignment horizontal="left" vertical="center" wrapText="1" indent="1"/>
    </xf>
    <xf numFmtId="4" fontId="0" fillId="6" borderId="12" xfId="0" quotePrefix="1" applyNumberFormat="1" applyFill="1" applyBorder="1" applyAlignment="1">
      <alignment horizontal="left" vertical="center" wrapText="1" indent="1"/>
    </xf>
  </cellXfs>
  <cellStyles count="14">
    <cellStyle name="60% - Accent1" xfId="2" builtinId="32"/>
    <cellStyle name="Comma" xfId="12" builtinId="3"/>
    <cellStyle name="Currency" xfId="10" builtinId="4"/>
    <cellStyle name="Heading 2" xfId="1" builtinId="17" customBuiltin="1"/>
    <cellStyle name="Heading 3" xfId="8" builtinId="18" customBuiltin="1"/>
    <cellStyle name="Heading 4" xfId="13" builtinId="19"/>
    <cellStyle name="Hyperlink" xfId="3" builtinId="8"/>
    <cellStyle name="Normal" xfId="0" builtinId="0"/>
    <cellStyle name="Percent" xfId="11" builtinId="5"/>
    <cellStyle name="v42_caution_note" xfId="9"/>
    <cellStyle name="v42_H_Practice" xfId="5"/>
    <cellStyle name="v42_input" xfId="6"/>
    <cellStyle name="v42_refnote" xfId="7"/>
    <cellStyle name="v42_Titl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114300</xdr:rowOff>
    </xdr:from>
    <xdr:to>
      <xdr:col>1</xdr:col>
      <xdr:colOff>419100</xdr:colOff>
      <xdr:row>8</xdr:row>
      <xdr:rowOff>114300</xdr:rowOff>
    </xdr:to>
    <xdr:pic>
      <xdr:nvPicPr>
        <xdr:cNvPr id="3" name="Picture 2">
          <a:extLst>
            <a:ext uri="{FF2B5EF4-FFF2-40B4-BE49-F238E27FC236}">
              <a16:creationId xmlns:a16="http://schemas.microsoft.com/office/drawing/2014/main" id="{5117491E-1971-49EA-B4CB-2F8CD008E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950" y="2181225"/>
          <a:ext cx="419100" cy="495300"/>
        </a:xfrm>
        <a:prstGeom prst="rect">
          <a:avLst/>
        </a:prstGeom>
        <a:solidFill>
          <a:schemeClr val="bg1"/>
        </a:solidFill>
        <a:ln w="28575">
          <a:solidFill>
            <a:schemeClr val="bg1"/>
          </a:solidFill>
        </a:ln>
      </xdr:spPr>
    </xdr:pic>
    <xdr:clientData/>
  </xdr:twoCellAnchor>
  <xdr:twoCellAnchor editAs="oneCell">
    <xdr:from>
      <xdr:col>1</xdr:col>
      <xdr:colOff>0</xdr:colOff>
      <xdr:row>357</xdr:row>
      <xdr:rowOff>104775</xdr:rowOff>
    </xdr:from>
    <xdr:to>
      <xdr:col>1</xdr:col>
      <xdr:colOff>440055</xdr:colOff>
      <xdr:row>359</xdr:row>
      <xdr:rowOff>129063</xdr:rowOff>
    </xdr:to>
    <xdr:pic>
      <xdr:nvPicPr>
        <xdr:cNvPr id="4" name="Picture 3">
          <a:extLst>
            <a:ext uri="{FF2B5EF4-FFF2-40B4-BE49-F238E27FC236}">
              <a16:creationId xmlns:a16="http://schemas.microsoft.com/office/drawing/2014/main" id="{DE7EF345-B6E7-424F-994C-8C2373261D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1950" y="11620500"/>
          <a:ext cx="440055" cy="519588"/>
        </a:xfrm>
        <a:prstGeom prst="rect">
          <a:avLst/>
        </a:prstGeom>
        <a:solidFill>
          <a:schemeClr val="bg1"/>
        </a:solidFill>
        <a:ln w="28575">
          <a:solidFill>
            <a:schemeClr val="bg1"/>
          </a:solidFill>
        </a:ln>
      </xdr:spPr>
    </xdr:pic>
    <xdr:clientData/>
  </xdr:twoCellAnchor>
  <xdr:twoCellAnchor editAs="oneCell">
    <xdr:from>
      <xdr:col>8</xdr:col>
      <xdr:colOff>142875</xdr:colOff>
      <xdr:row>0</xdr:row>
      <xdr:rowOff>0</xdr:rowOff>
    </xdr:from>
    <xdr:to>
      <xdr:col>9</xdr:col>
      <xdr:colOff>914400</xdr:colOff>
      <xdr:row>0</xdr:row>
      <xdr:rowOff>433388</xdr:rowOff>
    </xdr:to>
    <xdr:pic>
      <xdr:nvPicPr>
        <xdr:cNvPr id="6" name="Picture 5">
          <a:extLst>
            <a:ext uri="{FF2B5EF4-FFF2-40B4-BE49-F238E27FC236}">
              <a16:creationId xmlns:a16="http://schemas.microsoft.com/office/drawing/2014/main" id="{132BA93A-32B7-4542-B96B-0324F9616E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58025" y="0"/>
          <a:ext cx="1733550" cy="433388"/>
        </a:xfrm>
        <a:prstGeom prst="rect">
          <a:avLst/>
        </a:prstGeom>
      </xdr:spPr>
    </xdr:pic>
    <xdr:clientData/>
  </xdr:twoCellAnchor>
  <xdr:twoCellAnchor editAs="oneCell">
    <xdr:from>
      <xdr:col>1</xdr:col>
      <xdr:colOff>352425</xdr:colOff>
      <xdr:row>343</xdr:row>
      <xdr:rowOff>180975</xdr:rowOff>
    </xdr:from>
    <xdr:to>
      <xdr:col>7</xdr:col>
      <xdr:colOff>685800</xdr:colOff>
      <xdr:row>354</xdr:row>
      <xdr:rowOff>61216</xdr:rowOff>
    </xdr:to>
    <xdr:pic>
      <xdr:nvPicPr>
        <xdr:cNvPr id="2" name="Picture 1">
          <a:extLst>
            <a:ext uri="{FF2B5EF4-FFF2-40B4-BE49-F238E27FC236}">
              <a16:creationId xmlns:a16="http://schemas.microsoft.com/office/drawing/2014/main" id="{9586A2F4-C69C-47DF-91C7-AF9E35B7987F}"/>
            </a:ext>
          </a:extLst>
        </xdr:cNvPr>
        <xdr:cNvPicPr>
          <a:picLocks noChangeAspect="1"/>
        </xdr:cNvPicPr>
      </xdr:nvPicPr>
      <xdr:blipFill>
        <a:blip xmlns:r="http://schemas.openxmlformats.org/officeDocument/2006/relationships" r:embed="rId4"/>
        <a:stretch>
          <a:fillRect/>
        </a:stretch>
      </xdr:blipFill>
      <xdr:spPr>
        <a:xfrm>
          <a:off x="714375" y="65941575"/>
          <a:ext cx="6057900" cy="2394841"/>
        </a:xfrm>
        <a:prstGeom prst="rect">
          <a:avLst/>
        </a:prstGeom>
      </xdr:spPr>
    </xdr:pic>
    <xdr:clientData/>
  </xdr:twoCellAnchor>
</xdr:wsDr>
</file>

<file path=xl/theme/theme1.xml><?xml version="1.0" encoding="utf-8"?>
<a:theme xmlns:a="http://schemas.openxmlformats.org/drawingml/2006/main" name="Office Theme">
  <a:themeElements>
    <a:clrScheme name="Vertex42 - PersonalPlanner">
      <a:dk1>
        <a:sysClr val="windowText" lastClr="000000"/>
      </a:dk1>
      <a:lt1>
        <a:sysClr val="window" lastClr="FFFFFF"/>
      </a:lt1>
      <a:dk2>
        <a:srgbClr val="2A5181"/>
      </a:dk2>
      <a:lt2>
        <a:srgbClr val="EEE9E2"/>
      </a:lt2>
      <a:accent1>
        <a:srgbClr val="4A81C4"/>
      </a:accent1>
      <a:accent2>
        <a:srgbClr val="704AC4"/>
      </a:accent2>
      <a:accent3>
        <a:srgbClr val="9BC44A"/>
      </a:accent3>
      <a:accent4>
        <a:srgbClr val="C44D4A"/>
      </a:accent4>
      <a:accent5>
        <a:srgbClr val="4AAAC4"/>
      </a:accent5>
      <a:accent6>
        <a:srgbClr val="C4814A"/>
      </a:accent6>
      <a:hlink>
        <a:srgbClr val="5286C6"/>
      </a:hlink>
      <a:folHlink>
        <a:srgbClr val="7F7F7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celjet.net/formula/sumifs-with-multiple-criteria-and-or-logic" TargetMode="External"/><Relationship Id="rId13" Type="http://schemas.openxmlformats.org/officeDocument/2006/relationships/drawing" Target="../drawings/drawing1.xml"/><Relationship Id="rId3" Type="http://schemas.openxmlformats.org/officeDocument/2006/relationships/hyperlink" Target="https://support.office.com/en-us/article/SUMIFS-function-C9E748F5-7EA7-455D-9406-611CEBCE642B" TargetMode="External"/><Relationship Id="rId7" Type="http://schemas.openxmlformats.org/officeDocument/2006/relationships/hyperlink" Target="https://excel.uservoice.com/forums/304921-excel-for-windows-desktop-application/suggestions/9095062-give-us-a-proper-null-worksheet-function" TargetMode="External"/><Relationship Id="rId12" Type="http://schemas.openxmlformats.org/officeDocument/2006/relationships/printerSettings" Target="../printerSettings/printerSettings1.bin"/><Relationship Id="rId2" Type="http://schemas.openxmlformats.org/officeDocument/2006/relationships/hyperlink" Target="https://www.vertex42.com/ExcelTemplates/excel-checkbook.html" TargetMode="External"/><Relationship Id="rId1" Type="http://schemas.openxmlformats.org/officeDocument/2006/relationships/hyperlink" Target="https://www.vertex42.com/blog/excel-formulas/sumif-and-countif-in-excel.html" TargetMode="External"/><Relationship Id="rId6" Type="http://schemas.openxmlformats.org/officeDocument/2006/relationships/hyperlink" Target="https://support.office.com/en-us/article/COUNTIF-function-e0de10c6-f885-4e71-abb4-1f464816df34" TargetMode="External"/><Relationship Id="rId11" Type="http://schemas.openxmlformats.org/officeDocument/2006/relationships/hyperlink" Target="https://www.vertex42.com/ExcelTemplates/weekly-budget.html" TargetMode="External"/><Relationship Id="rId5" Type="http://schemas.openxmlformats.org/officeDocument/2006/relationships/hyperlink" Target="https://support.office.com/en-us/article/SUMIF-function-169b8c99-c05c-4483-a712-1697a653039b" TargetMode="External"/><Relationship Id="rId10" Type="http://schemas.openxmlformats.org/officeDocument/2006/relationships/hyperlink" Target="https://www.vertex42.com/ExcelTemplates/money-management-template.html" TargetMode="External"/><Relationship Id="rId4" Type="http://schemas.openxmlformats.org/officeDocument/2006/relationships/hyperlink" Target="https://support.office.com/en-us/article/COUNTIFS-function-dda3dc6e-f74e-4aee-88bc-aa8c2a866842" TargetMode="External"/><Relationship Id="rId9" Type="http://schemas.openxmlformats.org/officeDocument/2006/relationships/hyperlink" Target="https://www.vertex42.com/ExcelTemplates/account-regist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showGridLines="0" tabSelected="1" workbookViewId="0">
      <selection activeCell="A2" sqref="A2"/>
    </sheetView>
  </sheetViews>
  <sheetFormatPr defaultRowHeight="14.25" x14ac:dyDescent="0.2"/>
  <cols>
    <col min="1" max="1" width="4.75" customWidth="1"/>
    <col min="2" max="5" width="12.625" customWidth="1"/>
    <col min="6" max="6" width="12" customWidth="1"/>
    <col min="7" max="10" width="12.625" customWidth="1"/>
  </cols>
  <sheetData>
    <row r="1" spans="1:11" ht="36.950000000000003" customHeight="1" x14ac:dyDescent="0.2">
      <c r="A1" s="1"/>
      <c r="B1" s="2" t="s">
        <v>15</v>
      </c>
      <c r="C1" s="1"/>
      <c r="D1" s="1"/>
      <c r="E1" s="1"/>
      <c r="F1" s="1"/>
      <c r="G1" s="1"/>
      <c r="H1" s="1"/>
      <c r="I1" s="1"/>
      <c r="J1" s="1"/>
    </row>
    <row r="2" spans="1:11" ht="18" customHeight="1" x14ac:dyDescent="0.2">
      <c r="B2" s="3" t="s">
        <v>16</v>
      </c>
      <c r="J2" s="4" t="s">
        <v>0</v>
      </c>
    </row>
    <row r="3" spans="1:11" ht="18" customHeight="1" x14ac:dyDescent="0.2"/>
    <row r="4" spans="1:11" ht="18" customHeight="1" x14ac:dyDescent="0.2">
      <c r="B4" s="85" t="s">
        <v>225</v>
      </c>
      <c r="C4" s="85"/>
      <c r="D4" s="85"/>
      <c r="E4" s="85"/>
      <c r="F4" s="85"/>
      <c r="G4" s="85"/>
      <c r="H4" s="85"/>
      <c r="I4" s="85"/>
      <c r="J4" s="85"/>
    </row>
    <row r="5" spans="1:11" ht="18" customHeight="1" x14ac:dyDescent="0.2">
      <c r="B5" s="85"/>
      <c r="C5" s="85"/>
      <c r="D5" s="85"/>
      <c r="E5" s="85"/>
      <c r="F5" s="85"/>
      <c r="G5" s="85"/>
      <c r="H5" s="85"/>
      <c r="I5" s="85"/>
      <c r="J5" s="85"/>
    </row>
    <row r="6" spans="1:11" ht="18" customHeight="1" x14ac:dyDescent="0.2">
      <c r="B6" s="85"/>
      <c r="C6" s="85"/>
      <c r="D6" s="85"/>
      <c r="E6" s="85"/>
      <c r="F6" s="85"/>
      <c r="G6" s="85"/>
      <c r="H6" s="85"/>
      <c r="I6" s="85"/>
      <c r="J6" s="85"/>
    </row>
    <row r="7" spans="1:11" ht="18" customHeight="1" x14ac:dyDescent="0.2">
      <c r="B7" s="6"/>
      <c r="C7" s="6"/>
      <c r="D7" s="6"/>
      <c r="E7" s="6"/>
      <c r="F7" s="6"/>
      <c r="G7" s="6"/>
    </row>
    <row r="8" spans="1:11" ht="21" customHeight="1" x14ac:dyDescent="0.2">
      <c r="A8" s="7"/>
      <c r="B8" s="7"/>
      <c r="C8" s="7" t="s">
        <v>1</v>
      </c>
      <c r="D8" s="7"/>
      <c r="E8" s="7"/>
      <c r="F8" s="7"/>
      <c r="G8" s="7"/>
      <c r="H8" s="7"/>
      <c r="I8" s="7"/>
      <c r="J8" s="7"/>
    </row>
    <row r="9" spans="1:11" ht="18" customHeight="1" x14ac:dyDescent="0.2">
      <c r="A9" s="8"/>
      <c r="B9" s="9"/>
      <c r="C9" s="9"/>
      <c r="D9" s="9"/>
      <c r="E9" s="9"/>
      <c r="F9" s="9"/>
      <c r="G9" s="9"/>
      <c r="H9" s="8"/>
      <c r="I9" s="8"/>
      <c r="J9" s="8"/>
      <c r="K9" s="8"/>
    </row>
    <row r="10" spans="1:11" ht="18" customHeight="1" x14ac:dyDescent="0.2">
      <c r="B10" s="85" t="s">
        <v>19</v>
      </c>
      <c r="C10" s="85"/>
      <c r="D10" s="85"/>
      <c r="E10" s="85"/>
      <c r="F10" s="85"/>
      <c r="G10" s="85"/>
      <c r="H10" s="85"/>
      <c r="I10" s="85"/>
      <c r="J10" s="85"/>
    </row>
    <row r="11" spans="1:11" ht="18" customHeight="1" x14ac:dyDescent="0.2">
      <c r="B11" s="85"/>
      <c r="C11" s="85"/>
      <c r="D11" s="85"/>
      <c r="E11" s="85"/>
      <c r="F11" s="85"/>
      <c r="G11" s="85"/>
      <c r="H11" s="85"/>
      <c r="I11" s="85"/>
      <c r="J11" s="85"/>
    </row>
    <row r="12" spans="1:11" ht="18" customHeight="1" x14ac:dyDescent="0.2">
      <c r="B12" s="85"/>
      <c r="C12" s="85"/>
      <c r="D12" s="85"/>
      <c r="E12" s="85"/>
      <c r="F12" s="85"/>
      <c r="G12" s="85"/>
      <c r="H12" s="85"/>
      <c r="I12" s="85"/>
      <c r="J12" s="85"/>
    </row>
    <row r="13" spans="1:11" ht="18" customHeight="1" x14ac:dyDescent="0.2">
      <c r="A13" s="8"/>
      <c r="B13" s="8"/>
      <c r="C13" s="8"/>
      <c r="D13" s="8"/>
      <c r="E13" s="8"/>
      <c r="F13" s="8"/>
      <c r="G13" s="8"/>
      <c r="H13" s="8"/>
      <c r="I13" s="8"/>
      <c r="J13" s="8"/>
      <c r="K13" s="8"/>
    </row>
    <row r="14" spans="1:11" ht="18" customHeight="1" x14ac:dyDescent="0.2">
      <c r="A14" s="8"/>
      <c r="B14" s="8"/>
      <c r="C14" s="34" t="s">
        <v>30</v>
      </c>
      <c r="F14" s="59" t="s">
        <v>49</v>
      </c>
      <c r="H14" s="34" t="s">
        <v>177</v>
      </c>
      <c r="I14" s="8"/>
      <c r="J14" s="8"/>
      <c r="K14" s="8"/>
    </row>
    <row r="15" spans="1:11" ht="18" customHeight="1" x14ac:dyDescent="0.2">
      <c r="A15" s="8"/>
      <c r="B15" s="8"/>
      <c r="C15" s="8" t="s">
        <v>176</v>
      </c>
      <c r="D15" s="8"/>
      <c r="E15" s="8"/>
      <c r="F15" s="8" t="s">
        <v>174</v>
      </c>
      <c r="H15" s="8" t="s">
        <v>178</v>
      </c>
      <c r="I15" s="8"/>
      <c r="J15" s="8"/>
      <c r="K15" s="8"/>
    </row>
    <row r="16" spans="1:11" ht="18" customHeight="1" x14ac:dyDescent="0.2">
      <c r="A16" s="8"/>
      <c r="B16" s="8"/>
      <c r="C16" s="8" t="s">
        <v>179</v>
      </c>
      <c r="D16" s="8"/>
      <c r="E16" s="8"/>
      <c r="F16" s="8" t="s">
        <v>51</v>
      </c>
      <c r="H16" s="8" t="s">
        <v>180</v>
      </c>
      <c r="I16" s="8"/>
      <c r="J16" s="8"/>
      <c r="K16" s="8"/>
    </row>
    <row r="17" spans="1:11" ht="18" customHeight="1" x14ac:dyDescent="0.2">
      <c r="A17" s="8"/>
      <c r="B17" s="8"/>
      <c r="C17" s="8" t="s">
        <v>66</v>
      </c>
      <c r="D17" s="8"/>
      <c r="E17" s="8"/>
      <c r="F17" s="8" t="s">
        <v>107</v>
      </c>
      <c r="H17" s="8" t="s">
        <v>181</v>
      </c>
      <c r="I17" s="8"/>
      <c r="J17" s="8"/>
      <c r="K17" s="8"/>
    </row>
    <row r="18" spans="1:11" ht="18" customHeight="1" x14ac:dyDescent="0.2">
      <c r="A18" s="8"/>
      <c r="B18" s="8"/>
      <c r="C18" s="8" t="s">
        <v>50</v>
      </c>
      <c r="D18" s="8"/>
      <c r="E18" s="8"/>
      <c r="F18" s="8" t="s">
        <v>52</v>
      </c>
      <c r="H18" s="8" t="s">
        <v>187</v>
      </c>
      <c r="I18" s="8"/>
      <c r="J18" s="8"/>
      <c r="K18" s="8"/>
    </row>
    <row r="19" spans="1:11" ht="18" customHeight="1" x14ac:dyDescent="0.2">
      <c r="A19" s="8"/>
      <c r="B19" s="8"/>
      <c r="C19" s="8" t="s">
        <v>54</v>
      </c>
      <c r="D19" s="8"/>
      <c r="E19" s="8"/>
      <c r="F19" s="8" t="s">
        <v>56</v>
      </c>
      <c r="H19" s="8" t="s">
        <v>186</v>
      </c>
      <c r="I19" s="8"/>
      <c r="J19" s="8"/>
      <c r="K19" s="8"/>
    </row>
    <row r="20" spans="1:11" ht="18" customHeight="1" x14ac:dyDescent="0.2">
      <c r="A20" s="8"/>
      <c r="B20" s="8"/>
      <c r="C20" s="8" t="s">
        <v>53</v>
      </c>
      <c r="D20" s="8"/>
      <c r="E20" s="8"/>
      <c r="F20" s="8" t="s">
        <v>55</v>
      </c>
      <c r="H20" s="8" t="s">
        <v>185</v>
      </c>
      <c r="I20" s="8"/>
      <c r="J20" s="8"/>
      <c r="K20" s="8"/>
    </row>
    <row r="21" spans="1:11" ht="18" customHeight="1" x14ac:dyDescent="0.2">
      <c r="A21" s="8"/>
      <c r="B21" s="8"/>
      <c r="C21" s="8" t="s">
        <v>58</v>
      </c>
      <c r="D21" s="8"/>
      <c r="E21" s="8"/>
      <c r="F21" s="8" t="s">
        <v>59</v>
      </c>
      <c r="H21" s="8" t="s">
        <v>184</v>
      </c>
      <c r="I21" s="8"/>
      <c r="J21" s="8"/>
      <c r="K21" s="8"/>
    </row>
    <row r="22" spans="1:11" ht="18" customHeight="1" x14ac:dyDescent="0.2">
      <c r="A22" s="8"/>
      <c r="B22" s="8"/>
      <c r="C22" s="8" t="s">
        <v>45</v>
      </c>
      <c r="D22" s="8"/>
      <c r="E22" s="8"/>
      <c r="F22" s="8" t="s">
        <v>46</v>
      </c>
      <c r="H22" s="8" t="s">
        <v>183</v>
      </c>
      <c r="I22" s="8"/>
      <c r="J22" s="8"/>
      <c r="K22" s="8"/>
    </row>
    <row r="23" spans="1:11" ht="18" customHeight="1" x14ac:dyDescent="0.2">
      <c r="A23" s="8"/>
      <c r="B23" s="8"/>
      <c r="C23" s="8" t="s">
        <v>47</v>
      </c>
      <c r="D23" s="8"/>
      <c r="E23" s="8"/>
      <c r="F23" s="8" t="s">
        <v>48</v>
      </c>
      <c r="G23" s="8"/>
      <c r="H23" s="8" t="s">
        <v>182</v>
      </c>
      <c r="I23" s="8"/>
      <c r="J23" s="8"/>
      <c r="K23" s="8"/>
    </row>
    <row r="24" spans="1:11" ht="18" customHeight="1" x14ac:dyDescent="0.2">
      <c r="A24" s="8"/>
      <c r="B24" s="8"/>
      <c r="C24" s="8" t="s">
        <v>108</v>
      </c>
      <c r="D24" s="8"/>
      <c r="E24" s="8"/>
      <c r="F24" s="8" t="s">
        <v>175</v>
      </c>
      <c r="H24" s="8" t="s">
        <v>109</v>
      </c>
      <c r="I24" s="8"/>
      <c r="J24" s="8"/>
      <c r="K24" s="8"/>
    </row>
    <row r="25" spans="1:11" ht="18" customHeight="1" x14ac:dyDescent="0.2">
      <c r="A25" s="8"/>
      <c r="B25" s="8"/>
      <c r="C25" s="8" t="s">
        <v>197</v>
      </c>
      <c r="D25" s="8"/>
      <c r="E25" s="8"/>
      <c r="F25" s="8" t="s">
        <v>198</v>
      </c>
      <c r="H25" s="8" t="s">
        <v>199</v>
      </c>
      <c r="I25" s="8"/>
      <c r="J25" s="8"/>
      <c r="K25" s="8"/>
    </row>
    <row r="26" spans="1:11" ht="18" customHeight="1" x14ac:dyDescent="0.2">
      <c r="A26" s="8"/>
      <c r="B26" s="8"/>
      <c r="C26" s="8"/>
      <c r="D26" s="8"/>
      <c r="E26" s="8"/>
      <c r="F26" s="8"/>
      <c r="G26" s="8"/>
      <c r="H26" s="8"/>
      <c r="I26" s="8"/>
      <c r="J26" s="8"/>
      <c r="K26" s="8"/>
    </row>
    <row r="27" spans="1:11" ht="18" customHeight="1" x14ac:dyDescent="0.2">
      <c r="A27" s="8"/>
      <c r="B27" s="42" t="s">
        <v>64</v>
      </c>
      <c r="C27" s="86" t="s">
        <v>226</v>
      </c>
      <c r="D27" s="86"/>
      <c r="E27" s="86"/>
      <c r="F27" s="86"/>
      <c r="G27" s="86"/>
      <c r="H27" s="86"/>
      <c r="I27" s="86"/>
      <c r="J27" s="86"/>
      <c r="K27" s="8"/>
    </row>
    <row r="28" spans="1:11" ht="18" customHeight="1" x14ac:dyDescent="0.2">
      <c r="A28" s="8"/>
      <c r="B28" s="8"/>
      <c r="C28" s="86"/>
      <c r="D28" s="86"/>
      <c r="E28" s="86"/>
      <c r="F28" s="86"/>
      <c r="G28" s="86"/>
      <c r="H28" s="86"/>
      <c r="I28" s="86"/>
      <c r="J28" s="86"/>
      <c r="K28" s="8"/>
    </row>
    <row r="29" spans="1:11" ht="18" customHeight="1" x14ac:dyDescent="0.2">
      <c r="A29" s="8"/>
      <c r="B29" s="8"/>
      <c r="C29" s="86" t="s">
        <v>105</v>
      </c>
      <c r="D29" s="86"/>
      <c r="E29" s="86"/>
      <c r="F29" s="86"/>
      <c r="G29" s="86"/>
      <c r="H29" s="86"/>
      <c r="I29" s="86"/>
      <c r="J29" s="86"/>
      <c r="K29" s="8"/>
    </row>
    <row r="30" spans="1:11" ht="18" customHeight="1" x14ac:dyDescent="0.2">
      <c r="A30" s="8"/>
      <c r="B30" s="8"/>
      <c r="C30" s="86"/>
      <c r="D30" s="86"/>
      <c r="E30" s="86"/>
      <c r="F30" s="86"/>
      <c r="G30" s="86"/>
      <c r="H30" s="86"/>
      <c r="I30" s="86"/>
      <c r="J30" s="86"/>
      <c r="K30" s="8"/>
    </row>
    <row r="31" spans="1:11" ht="18" customHeight="1" x14ac:dyDescent="0.2">
      <c r="A31" s="8"/>
      <c r="B31" s="8"/>
      <c r="C31" s="86" t="s">
        <v>123</v>
      </c>
      <c r="D31" s="86"/>
      <c r="E31" s="86"/>
      <c r="F31" s="86"/>
      <c r="G31" s="86"/>
      <c r="H31" s="86"/>
      <c r="I31" s="86"/>
      <c r="J31" s="86"/>
      <c r="K31" s="8"/>
    </row>
    <row r="32" spans="1:11" ht="18" customHeight="1" x14ac:dyDescent="0.2">
      <c r="A32" s="8"/>
      <c r="B32" s="8"/>
      <c r="C32" s="86"/>
      <c r="D32" s="86"/>
      <c r="E32" s="86"/>
      <c r="F32" s="86"/>
      <c r="G32" s="86"/>
      <c r="H32" s="86"/>
      <c r="I32" s="86"/>
      <c r="J32" s="86"/>
      <c r="K32" s="8"/>
    </row>
    <row r="33" spans="1:11" ht="18" customHeight="1" x14ac:dyDescent="0.2">
      <c r="A33" s="8"/>
      <c r="B33" s="8"/>
      <c r="C33" s="86" t="s">
        <v>124</v>
      </c>
      <c r="D33" s="86"/>
      <c r="E33" s="86"/>
      <c r="F33" s="86"/>
      <c r="G33" s="86"/>
      <c r="H33" s="86"/>
      <c r="I33" s="86"/>
      <c r="J33" s="86"/>
      <c r="K33" s="8"/>
    </row>
    <row r="34" spans="1:11" ht="18" customHeight="1" x14ac:dyDescent="0.2">
      <c r="A34" s="8"/>
      <c r="B34" s="8"/>
      <c r="C34" s="86"/>
      <c r="D34" s="86"/>
      <c r="E34" s="86"/>
      <c r="F34" s="86"/>
      <c r="G34" s="86"/>
      <c r="H34" s="86"/>
      <c r="I34" s="86"/>
      <c r="J34" s="86"/>
      <c r="K34" s="8"/>
    </row>
    <row r="35" spans="1:11" ht="18" customHeight="1" x14ac:dyDescent="0.2">
      <c r="A35" s="8"/>
      <c r="B35" s="8"/>
      <c r="C35" s="8"/>
      <c r="D35" s="8"/>
      <c r="E35" s="8"/>
      <c r="F35" s="8"/>
      <c r="G35" s="8"/>
      <c r="H35" s="8"/>
      <c r="I35" s="8"/>
      <c r="J35" s="8"/>
      <c r="K35" s="8"/>
    </row>
    <row r="36" spans="1:11" ht="23.25" x14ac:dyDescent="0.2">
      <c r="A36" s="8"/>
      <c r="B36" s="22" t="s">
        <v>20</v>
      </c>
      <c r="C36" s="10"/>
      <c r="D36" s="10"/>
      <c r="E36" s="10"/>
      <c r="F36" s="10"/>
      <c r="G36" s="10"/>
      <c r="H36" s="10"/>
      <c r="I36" s="10"/>
      <c r="J36" s="10"/>
      <c r="K36" s="8"/>
    </row>
    <row r="37" spans="1:11" ht="18" customHeight="1" x14ac:dyDescent="0.2">
      <c r="A37" s="8"/>
      <c r="B37" s="8"/>
      <c r="C37" s="8"/>
      <c r="D37" s="8"/>
      <c r="E37" s="8"/>
      <c r="F37" s="8"/>
      <c r="G37" s="8"/>
      <c r="H37" s="8"/>
      <c r="I37" s="8"/>
      <c r="J37" s="8"/>
      <c r="K37" s="8"/>
    </row>
    <row r="38" spans="1:11" ht="18" customHeight="1" x14ac:dyDescent="0.2">
      <c r="B38" s="85" t="s">
        <v>136</v>
      </c>
      <c r="C38" s="85"/>
      <c r="D38" s="85"/>
      <c r="E38" s="85"/>
      <c r="F38" s="85"/>
      <c r="G38" s="85"/>
      <c r="H38" s="85"/>
      <c r="I38" s="85"/>
      <c r="J38" s="85"/>
    </row>
    <row r="39" spans="1:11" ht="18" customHeight="1" x14ac:dyDescent="0.2">
      <c r="B39" s="85"/>
      <c r="C39" s="85"/>
      <c r="D39" s="85"/>
      <c r="E39" s="85"/>
      <c r="F39" s="85"/>
      <c r="G39" s="85"/>
      <c r="H39" s="85"/>
      <c r="I39" s="85"/>
      <c r="J39" s="85"/>
    </row>
    <row r="40" spans="1:11" ht="18" customHeight="1" x14ac:dyDescent="0.2">
      <c r="A40" s="8"/>
      <c r="B40" s="8"/>
      <c r="C40" s="8"/>
      <c r="D40" s="8"/>
      <c r="E40" s="8"/>
      <c r="F40" s="8"/>
      <c r="G40" s="8"/>
      <c r="H40" s="8"/>
      <c r="I40" s="8"/>
      <c r="J40" s="8"/>
      <c r="K40" s="8"/>
    </row>
    <row r="41" spans="1:11" ht="18" customHeight="1" x14ac:dyDescent="0.2">
      <c r="A41" s="8"/>
      <c r="B41" s="8"/>
      <c r="C41" s="34" t="s">
        <v>135</v>
      </c>
      <c r="D41" s="8"/>
      <c r="E41" s="8"/>
      <c r="F41" s="8"/>
      <c r="G41" s="8"/>
      <c r="H41" s="8"/>
      <c r="I41" s="8"/>
      <c r="J41" s="8"/>
      <c r="K41" s="8"/>
    </row>
    <row r="42" spans="1:11" ht="18" customHeight="1" x14ac:dyDescent="0.2">
      <c r="A42" s="8"/>
      <c r="C42" s="29" t="s">
        <v>21</v>
      </c>
      <c r="D42" s="29" t="s">
        <v>22</v>
      </c>
      <c r="E42" s="29" t="s">
        <v>23</v>
      </c>
      <c r="F42" s="29" t="s">
        <v>24</v>
      </c>
      <c r="G42" s="29" t="s">
        <v>25</v>
      </c>
      <c r="H42" s="8"/>
      <c r="I42" s="8"/>
      <c r="J42" s="8"/>
      <c r="K42" s="8"/>
    </row>
    <row r="43" spans="1:11" ht="18" customHeight="1" x14ac:dyDescent="0.2">
      <c r="A43" s="8"/>
      <c r="C43" s="32" t="s">
        <v>139</v>
      </c>
      <c r="D43" s="32" t="s">
        <v>26</v>
      </c>
      <c r="E43" s="33">
        <v>25</v>
      </c>
      <c r="F43" s="32">
        <v>100</v>
      </c>
      <c r="G43" s="32" t="s">
        <v>27</v>
      </c>
      <c r="H43" s="8"/>
      <c r="I43" s="8"/>
      <c r="J43" s="8"/>
      <c r="K43" s="8"/>
    </row>
    <row r="44" spans="1:11" ht="18" customHeight="1" x14ac:dyDescent="0.2">
      <c r="A44" s="8"/>
      <c r="C44" s="32" t="s">
        <v>139</v>
      </c>
      <c r="D44" s="32" t="s">
        <v>28</v>
      </c>
      <c r="E44" s="33">
        <v>35</v>
      </c>
      <c r="F44" s="32">
        <v>200</v>
      </c>
      <c r="G44" s="32"/>
      <c r="H44" s="8"/>
      <c r="I44" s="8"/>
      <c r="J44" s="8"/>
      <c r="K44" s="8"/>
    </row>
    <row r="45" spans="1:11" ht="18" customHeight="1" x14ac:dyDescent="0.2">
      <c r="A45" s="8"/>
      <c r="C45" s="32" t="s">
        <v>139</v>
      </c>
      <c r="D45" s="32" t="s">
        <v>29</v>
      </c>
      <c r="E45" s="33">
        <v>45</v>
      </c>
      <c r="F45" s="32">
        <v>400</v>
      </c>
      <c r="G45" s="32"/>
      <c r="H45" s="8"/>
      <c r="I45" s="8"/>
      <c r="J45" s="8"/>
      <c r="K45" s="8"/>
    </row>
    <row r="46" spans="1:11" ht="18" customHeight="1" x14ac:dyDescent="0.2">
      <c r="A46" s="8"/>
      <c r="C46" s="32" t="s">
        <v>137</v>
      </c>
      <c r="D46" s="32" t="s">
        <v>26</v>
      </c>
      <c r="E46" s="33">
        <v>39</v>
      </c>
      <c r="F46" s="32">
        <v>1000</v>
      </c>
      <c r="G46" s="44" t="str">
        <f>""</f>
        <v/>
      </c>
      <c r="H46" s="8" t="s">
        <v>60</v>
      </c>
      <c r="I46" s="8"/>
      <c r="J46" s="8"/>
      <c r="K46" s="8"/>
    </row>
    <row r="47" spans="1:11" ht="18" customHeight="1" x14ac:dyDescent="0.2">
      <c r="A47" s="8"/>
      <c r="C47" s="32" t="s">
        <v>137</v>
      </c>
      <c r="D47" s="32" t="s">
        <v>28</v>
      </c>
      <c r="E47" s="33">
        <v>49</v>
      </c>
      <c r="F47" s="32">
        <v>2000</v>
      </c>
      <c r="G47" s="32"/>
      <c r="H47" s="8"/>
      <c r="I47" s="8"/>
      <c r="J47" s="8"/>
      <c r="K47" s="8"/>
    </row>
    <row r="48" spans="1:11" ht="18" customHeight="1" x14ac:dyDescent="0.2">
      <c r="A48" s="8"/>
      <c r="C48" s="32" t="s">
        <v>137</v>
      </c>
      <c r="D48" s="32" t="s">
        <v>29</v>
      </c>
      <c r="E48" s="33">
        <v>59</v>
      </c>
      <c r="F48" s="32">
        <v>4000</v>
      </c>
      <c r="G48" s="32" t="s">
        <v>27</v>
      </c>
      <c r="H48" s="8"/>
      <c r="I48" s="8"/>
      <c r="J48" s="8"/>
      <c r="K48" s="8"/>
    </row>
    <row r="49" spans="1:11" ht="18" customHeight="1" x14ac:dyDescent="0.2">
      <c r="A49" s="8"/>
      <c r="C49" s="32" t="s">
        <v>138</v>
      </c>
      <c r="D49" s="32" t="s">
        <v>26</v>
      </c>
      <c r="E49" s="33">
        <v>50</v>
      </c>
      <c r="F49" s="32">
        <v>10</v>
      </c>
      <c r="G49" s="32"/>
      <c r="H49" s="8"/>
      <c r="I49" s="8"/>
      <c r="J49" s="8"/>
      <c r="K49" s="8"/>
    </row>
    <row r="50" spans="1:11" ht="18" customHeight="1" x14ac:dyDescent="0.2">
      <c r="A50" s="8"/>
      <c r="C50" s="32" t="s">
        <v>138</v>
      </c>
      <c r="D50" s="32" t="s">
        <v>28</v>
      </c>
      <c r="E50" s="33">
        <v>70</v>
      </c>
      <c r="F50" s="32">
        <v>20</v>
      </c>
      <c r="G50" s="32" t="s">
        <v>27</v>
      </c>
      <c r="H50" s="8"/>
      <c r="I50" s="8"/>
      <c r="J50" s="8"/>
      <c r="K50" s="8"/>
    </row>
    <row r="51" spans="1:11" ht="18" customHeight="1" x14ac:dyDescent="0.2">
      <c r="A51" s="8"/>
      <c r="C51" s="32" t="s">
        <v>138</v>
      </c>
      <c r="D51" s="32" t="s">
        <v>29</v>
      </c>
      <c r="E51" s="33">
        <v>90</v>
      </c>
      <c r="F51" s="32">
        <v>40</v>
      </c>
      <c r="G51" s="32"/>
      <c r="H51" s="8"/>
      <c r="I51" s="8"/>
      <c r="J51" s="8"/>
      <c r="K51" s="8"/>
    </row>
    <row r="52" spans="1:11" ht="18" customHeight="1" x14ac:dyDescent="0.2">
      <c r="A52" s="8"/>
      <c r="B52" s="8"/>
      <c r="C52" s="8"/>
      <c r="D52" s="8"/>
      <c r="E52" s="8"/>
      <c r="F52" s="43"/>
      <c r="G52" s="8"/>
      <c r="H52" s="8"/>
      <c r="I52" s="8"/>
      <c r="J52" s="8"/>
      <c r="K52" s="8"/>
    </row>
    <row r="53" spans="1:11" ht="18" customHeight="1" x14ac:dyDescent="0.2">
      <c r="A53" s="8"/>
      <c r="B53" s="8"/>
      <c r="C53" s="8"/>
      <c r="D53" s="8"/>
      <c r="E53" s="8"/>
      <c r="F53" s="8"/>
      <c r="G53" s="8"/>
      <c r="H53" s="8"/>
      <c r="I53" s="8"/>
      <c r="J53" s="8"/>
      <c r="K53" s="8"/>
    </row>
    <row r="54" spans="1:11" ht="18" customHeight="1" x14ac:dyDescent="0.2">
      <c r="A54" s="8"/>
      <c r="B54" s="36" t="s">
        <v>235</v>
      </c>
      <c r="C54" s="8"/>
      <c r="D54" s="8"/>
      <c r="E54" s="8"/>
      <c r="F54" s="8"/>
      <c r="G54" s="8"/>
      <c r="H54" s="8"/>
      <c r="I54" s="8"/>
      <c r="J54" s="8"/>
      <c r="K54" s="8"/>
    </row>
    <row r="55" spans="1:11" ht="18" customHeight="1" x14ac:dyDescent="0.2">
      <c r="A55" s="8"/>
      <c r="B55" s="8"/>
      <c r="C55" s="8"/>
      <c r="D55" s="8"/>
      <c r="E55" s="8"/>
      <c r="F55" s="8"/>
      <c r="G55" s="8"/>
      <c r="H55" s="8"/>
      <c r="I55" s="8"/>
      <c r="J55" s="8"/>
      <c r="K55" s="8"/>
    </row>
    <row r="56" spans="1:11" ht="18" customHeight="1" x14ac:dyDescent="0.2">
      <c r="A56" s="8"/>
      <c r="C56" s="37" t="s">
        <v>140</v>
      </c>
      <c r="D56" s="8"/>
      <c r="E56" s="8"/>
      <c r="F56" s="8"/>
      <c r="H56" s="8"/>
      <c r="I56" s="12" t="s">
        <v>2</v>
      </c>
      <c r="J56" s="8"/>
      <c r="K56" s="8"/>
    </row>
    <row r="57" spans="1:11" ht="18" customHeight="1" x14ac:dyDescent="0.2">
      <c r="A57" s="8"/>
      <c r="B57" s="11" t="s">
        <v>3</v>
      </c>
      <c r="C57" s="13" t="s">
        <v>141</v>
      </c>
      <c r="D57" s="14"/>
      <c r="E57" s="14"/>
      <c r="F57" s="15"/>
      <c r="I57" s="38">
        <f>SUMIF($C$43:$C$51,"=student",$F$43:$F$51)</f>
        <v>700</v>
      </c>
      <c r="J57" s="8"/>
      <c r="K57" s="8"/>
    </row>
    <row r="58" spans="1:11" ht="18" customHeight="1" x14ac:dyDescent="0.2">
      <c r="A58" s="8"/>
      <c r="B58" s="11"/>
      <c r="C58" s="13" t="s">
        <v>173</v>
      </c>
      <c r="D58" s="14"/>
      <c r="E58" s="14"/>
      <c r="F58" s="15"/>
      <c r="I58" s="38">
        <f>SUMIF($C$43:$C$51,"student",$F$43:$F$51)</f>
        <v>700</v>
      </c>
      <c r="J58" s="8"/>
      <c r="K58" s="8"/>
    </row>
    <row r="59" spans="1:11" ht="18" customHeight="1" x14ac:dyDescent="0.2">
      <c r="A59" s="8"/>
      <c r="B59" s="8"/>
      <c r="C59" s="8"/>
      <c r="D59" s="8"/>
      <c r="E59" s="8"/>
      <c r="F59" s="8"/>
      <c r="G59" s="8"/>
      <c r="H59" s="8"/>
      <c r="I59" s="8"/>
      <c r="J59" s="8"/>
      <c r="K59" s="8"/>
    </row>
    <row r="60" spans="1:11" ht="18" customHeight="1" x14ac:dyDescent="0.2">
      <c r="A60" s="8"/>
      <c r="B60" s="11" t="s">
        <v>89</v>
      </c>
      <c r="C60" s="13" t="s">
        <v>142</v>
      </c>
      <c r="D60" s="14"/>
      <c r="E60" s="14"/>
      <c r="F60" s="15"/>
      <c r="G60" s="8"/>
      <c r="H60" s="8"/>
      <c r="I60" s="38">
        <f>SUMPRODUCT($F$43:$F$51,1*($C$43:$C$51="student"))</f>
        <v>700</v>
      </c>
      <c r="J60" s="8"/>
      <c r="K60" s="8"/>
    </row>
    <row r="61" spans="1:11" ht="18" customHeight="1" x14ac:dyDescent="0.2">
      <c r="A61" s="8"/>
      <c r="B61" s="8"/>
      <c r="C61" s="8"/>
      <c r="D61" s="8"/>
      <c r="E61" s="8"/>
      <c r="F61" s="8"/>
      <c r="G61" s="8"/>
      <c r="H61" s="8"/>
      <c r="I61" s="8"/>
      <c r="J61" s="8"/>
      <c r="K61" s="8"/>
    </row>
    <row r="62" spans="1:11" ht="18" customHeight="1" x14ac:dyDescent="0.2">
      <c r="A62" s="8"/>
      <c r="B62" s="8"/>
      <c r="C62" s="8"/>
      <c r="D62" s="8"/>
      <c r="E62" s="8"/>
      <c r="F62" s="8"/>
      <c r="G62" s="8"/>
      <c r="H62" s="8"/>
      <c r="I62" s="8"/>
      <c r="J62" s="8"/>
      <c r="K62" s="8"/>
    </row>
    <row r="63" spans="1:11" ht="18" customHeight="1" x14ac:dyDescent="0.2">
      <c r="A63" s="8"/>
      <c r="B63" s="36" t="s">
        <v>236</v>
      </c>
      <c r="C63" s="8"/>
      <c r="D63" s="8"/>
      <c r="E63" s="8"/>
      <c r="F63" s="8"/>
      <c r="G63" s="8"/>
      <c r="H63" s="8"/>
      <c r="I63" s="8"/>
      <c r="J63" s="8"/>
      <c r="K63" s="8"/>
    </row>
    <row r="64" spans="1:11" ht="18" customHeight="1" x14ac:dyDescent="0.2">
      <c r="A64" s="8"/>
      <c r="B64" s="8"/>
      <c r="C64" s="8"/>
      <c r="D64" s="8"/>
      <c r="E64" s="8"/>
      <c r="F64" s="8"/>
      <c r="G64" s="8"/>
      <c r="H64" s="8"/>
      <c r="I64" s="8"/>
      <c r="J64" s="8"/>
      <c r="K64" s="8"/>
    </row>
    <row r="65" spans="1:11" ht="18" customHeight="1" x14ac:dyDescent="0.2">
      <c r="A65" s="8"/>
      <c r="C65" s="37" t="s">
        <v>143</v>
      </c>
      <c r="D65" s="8"/>
      <c r="E65" s="8"/>
      <c r="F65" s="8"/>
      <c r="H65" s="8"/>
      <c r="I65" s="12" t="s">
        <v>2</v>
      </c>
      <c r="J65" s="8"/>
      <c r="K65" s="8"/>
    </row>
    <row r="66" spans="1:11" ht="18" customHeight="1" x14ac:dyDescent="0.2">
      <c r="A66" s="8"/>
      <c r="B66" s="11" t="s">
        <v>3</v>
      </c>
      <c r="C66" s="13" t="s">
        <v>214</v>
      </c>
      <c r="D66" s="14"/>
      <c r="E66" s="14"/>
      <c r="F66" s="15"/>
      <c r="I66" s="38">
        <f>SUMIF($C$43:$C$51,"?u*",$F$43:$F$51)</f>
        <v>70</v>
      </c>
      <c r="J66" s="8"/>
      <c r="K66" s="8"/>
    </row>
    <row r="67" spans="1:11" ht="18" customHeight="1" x14ac:dyDescent="0.2">
      <c r="A67" s="8"/>
      <c r="B67" s="8"/>
      <c r="C67" s="8"/>
      <c r="D67" s="8"/>
      <c r="E67" s="8"/>
      <c r="F67" s="8"/>
      <c r="G67" s="8"/>
      <c r="H67" s="8"/>
      <c r="I67" s="8"/>
      <c r="J67" s="8"/>
      <c r="K67" s="8"/>
    </row>
    <row r="68" spans="1:11" ht="18" customHeight="1" x14ac:dyDescent="0.2">
      <c r="A68" s="8"/>
      <c r="B68" s="8"/>
      <c r="C68" s="8"/>
      <c r="D68" s="8"/>
      <c r="E68" s="8"/>
      <c r="F68" s="8"/>
      <c r="G68" s="8"/>
      <c r="H68" s="8"/>
      <c r="I68" s="8"/>
      <c r="J68" s="8"/>
      <c r="K68" s="8"/>
    </row>
    <row r="69" spans="1:11" ht="18" customHeight="1" x14ac:dyDescent="0.2">
      <c r="A69" s="8"/>
      <c r="B69" s="11" t="s">
        <v>134</v>
      </c>
      <c r="C69" s="13" t="s">
        <v>144</v>
      </c>
      <c r="D69" s="14"/>
      <c r="E69" s="14"/>
      <c r="F69" s="15"/>
      <c r="G69" s="8"/>
      <c r="H69" s="8"/>
      <c r="I69" s="38">
        <f>SUMPRODUCT($F$43:$F$51,1*($C$43:$C$51="?u*"))</f>
        <v>0</v>
      </c>
      <c r="J69" s="8"/>
      <c r="K69" s="8"/>
    </row>
    <row r="70" spans="1:11" ht="18" customHeight="1" x14ac:dyDescent="0.2">
      <c r="A70" s="8"/>
      <c r="B70" s="8"/>
      <c r="C70" s="8" t="s">
        <v>215</v>
      </c>
      <c r="D70" s="8"/>
      <c r="E70" s="8"/>
      <c r="F70" s="8"/>
      <c r="G70" s="8"/>
      <c r="H70" s="8"/>
      <c r="I70" s="8"/>
      <c r="J70" s="8"/>
      <c r="K70" s="8"/>
    </row>
    <row r="71" spans="1:11" ht="18" customHeight="1" x14ac:dyDescent="0.2">
      <c r="A71" s="8"/>
      <c r="B71" s="8"/>
      <c r="C71" s="8"/>
      <c r="D71" s="8"/>
      <c r="E71" s="8"/>
      <c r="F71" s="8"/>
      <c r="G71" s="8"/>
      <c r="H71" s="8"/>
      <c r="I71" s="8"/>
      <c r="J71" s="8"/>
      <c r="K71" s="8"/>
    </row>
    <row r="72" spans="1:11" ht="18" customHeight="1" x14ac:dyDescent="0.2">
      <c r="A72" s="8"/>
      <c r="B72" s="11" t="s">
        <v>89</v>
      </c>
      <c r="C72" s="13" t="s">
        <v>145</v>
      </c>
      <c r="D72" s="14"/>
      <c r="E72" s="14"/>
      <c r="F72" s="15"/>
      <c r="G72" s="8"/>
      <c r="H72" s="8"/>
      <c r="I72" s="38">
        <f>SUMPRODUCT($F$43:$F$51,1*(MID($C$43:$C$51,2,1)="u"))</f>
        <v>70</v>
      </c>
      <c r="J72" s="8"/>
      <c r="K72" s="8"/>
    </row>
    <row r="73" spans="1:11" ht="18" customHeight="1" x14ac:dyDescent="0.2">
      <c r="A73" s="8"/>
      <c r="B73" s="8"/>
      <c r="C73" s="8"/>
      <c r="D73" s="8"/>
      <c r="E73" s="8"/>
      <c r="F73" s="8"/>
      <c r="G73" s="8"/>
      <c r="H73" s="8"/>
      <c r="I73" s="8"/>
      <c r="J73" s="8"/>
      <c r="K73" s="8"/>
    </row>
    <row r="74" spans="1:11" ht="18" customHeight="1" x14ac:dyDescent="0.2">
      <c r="A74" s="8"/>
      <c r="B74" s="8"/>
      <c r="C74" s="8"/>
      <c r="D74" s="8"/>
      <c r="E74" s="8"/>
      <c r="F74" s="8"/>
      <c r="G74" s="8"/>
      <c r="H74" s="8"/>
      <c r="I74" s="8"/>
      <c r="J74" s="8"/>
      <c r="K74" s="8"/>
    </row>
    <row r="75" spans="1:11" ht="18" customHeight="1" x14ac:dyDescent="0.2">
      <c r="A75" s="8"/>
      <c r="B75" s="36" t="s">
        <v>237</v>
      </c>
      <c r="C75" s="8"/>
      <c r="D75" s="8"/>
      <c r="E75" s="8"/>
      <c r="F75" s="8"/>
      <c r="G75" s="8"/>
      <c r="H75" s="8"/>
      <c r="I75" s="8"/>
      <c r="J75" s="8"/>
      <c r="K75" s="8"/>
    </row>
    <row r="76" spans="1:11" ht="18" customHeight="1" x14ac:dyDescent="0.2">
      <c r="A76" s="8"/>
      <c r="B76" s="8"/>
      <c r="C76" s="8"/>
      <c r="D76" s="8"/>
      <c r="E76" s="8"/>
      <c r="F76" s="8"/>
      <c r="G76" s="8"/>
      <c r="H76" s="8"/>
      <c r="I76" s="8"/>
      <c r="J76" s="8"/>
      <c r="K76" s="8"/>
    </row>
    <row r="77" spans="1:11" ht="18" customHeight="1" x14ac:dyDescent="0.2">
      <c r="A77" s="8"/>
      <c r="C77" s="37" t="s">
        <v>82</v>
      </c>
      <c r="D77" s="8"/>
      <c r="E77" s="8"/>
      <c r="F77" s="8"/>
      <c r="H77" s="12" t="s">
        <v>83</v>
      </c>
      <c r="I77" s="12" t="s">
        <v>2</v>
      </c>
      <c r="J77" s="8"/>
      <c r="K77" s="8"/>
    </row>
    <row r="78" spans="1:11" ht="18" customHeight="1" x14ac:dyDescent="0.2">
      <c r="A78" s="8"/>
      <c r="B78" s="11" t="s">
        <v>3</v>
      </c>
      <c r="C78" s="13" t="s">
        <v>84</v>
      </c>
      <c r="D78" s="14"/>
      <c r="E78" s="14"/>
      <c r="F78" s="15"/>
      <c r="H78" s="16" t="s">
        <v>29</v>
      </c>
      <c r="I78" s="38">
        <f>SUMIF($D$43:$D$51,"&lt;"&amp;H78,$F$43:$F$51)</f>
        <v>3330</v>
      </c>
      <c r="J78" s="8"/>
      <c r="K78" s="8"/>
    </row>
    <row r="79" spans="1:11" ht="18" customHeight="1" x14ac:dyDescent="0.2">
      <c r="A79" s="8"/>
      <c r="B79" s="8"/>
      <c r="C79" s="8"/>
      <c r="D79" s="8"/>
      <c r="E79" s="8"/>
      <c r="F79" s="8"/>
      <c r="G79" s="8"/>
      <c r="H79" s="8"/>
      <c r="I79" s="8"/>
      <c r="J79" s="8"/>
      <c r="K79" s="8"/>
    </row>
    <row r="80" spans="1:11" ht="18" customHeight="1" x14ac:dyDescent="0.2">
      <c r="A80" s="8"/>
      <c r="C80" s="85" t="s">
        <v>65</v>
      </c>
      <c r="D80" s="85"/>
      <c r="E80" s="85"/>
      <c r="F80" s="85"/>
      <c r="G80" s="85"/>
      <c r="H80" s="85"/>
      <c r="I80" s="85"/>
      <c r="J80" s="21"/>
      <c r="K80" s="8"/>
    </row>
    <row r="81" spans="1:11" ht="18" customHeight="1" x14ac:dyDescent="0.2">
      <c r="A81" s="8"/>
      <c r="C81" s="85"/>
      <c r="D81" s="85"/>
      <c r="E81" s="85"/>
      <c r="F81" s="85"/>
      <c r="G81" s="85"/>
      <c r="H81" s="85"/>
      <c r="I81" s="85"/>
      <c r="J81" s="21"/>
      <c r="K81" s="8"/>
    </row>
    <row r="82" spans="1:11" ht="18" customHeight="1" x14ac:dyDescent="0.2">
      <c r="A82" s="8"/>
      <c r="B82" s="21"/>
      <c r="C82" s="85"/>
      <c r="D82" s="85"/>
      <c r="E82" s="85"/>
      <c r="F82" s="85"/>
      <c r="G82" s="85"/>
      <c r="H82" s="85"/>
      <c r="I82" s="85"/>
      <c r="J82" s="21"/>
      <c r="K82" s="8"/>
    </row>
    <row r="83" spans="1:11" ht="18" customHeight="1" x14ac:dyDescent="0.2">
      <c r="A83" s="8"/>
      <c r="B83" s="21"/>
      <c r="C83" s="85"/>
      <c r="D83" s="85"/>
      <c r="E83" s="85"/>
      <c r="F83" s="85"/>
      <c r="G83" s="85"/>
      <c r="H83" s="85"/>
      <c r="I83" s="85"/>
      <c r="J83" s="21"/>
      <c r="K83" s="8"/>
    </row>
    <row r="84" spans="1:11" s="5" customFormat="1" ht="18" customHeight="1" x14ac:dyDescent="0.2">
      <c r="A84" s="39"/>
      <c r="B84" s="39"/>
      <c r="C84" s="39"/>
      <c r="D84" s="39"/>
      <c r="E84" s="39"/>
      <c r="F84" s="39"/>
      <c r="G84" s="39"/>
      <c r="H84" s="39"/>
      <c r="I84" s="39"/>
      <c r="J84" s="39"/>
      <c r="K84" s="39"/>
    </row>
    <row r="85" spans="1:11" ht="18" customHeight="1" x14ac:dyDescent="0.2">
      <c r="A85" s="8"/>
      <c r="B85" s="11" t="s">
        <v>89</v>
      </c>
      <c r="C85" s="13" t="s">
        <v>106</v>
      </c>
      <c r="D85" s="14"/>
      <c r="E85" s="14"/>
      <c r="F85" s="15"/>
      <c r="G85" s="8"/>
      <c r="H85" s="16" t="s">
        <v>29</v>
      </c>
      <c r="I85" s="38">
        <f>SUMPRODUCT($F$43:$F$51,1*($D$43:$D$51&lt;H85))</f>
        <v>3330</v>
      </c>
      <c r="J85" s="8"/>
      <c r="K85" s="8"/>
    </row>
    <row r="86" spans="1:11" s="5" customFormat="1" ht="18" customHeight="1" x14ac:dyDescent="0.2">
      <c r="A86" s="39"/>
      <c r="B86" s="39"/>
      <c r="C86" s="39"/>
      <c r="D86" s="39"/>
      <c r="E86" s="39"/>
      <c r="F86" s="39"/>
      <c r="G86" s="39"/>
      <c r="H86" s="39"/>
      <c r="I86" s="39"/>
      <c r="J86" s="39"/>
      <c r="K86" s="39"/>
    </row>
    <row r="87" spans="1:11" s="5" customFormat="1" ht="18" customHeight="1" x14ac:dyDescent="0.2">
      <c r="A87" s="39"/>
      <c r="B87" s="39"/>
      <c r="C87" s="39"/>
      <c r="D87" s="39"/>
      <c r="E87" s="39"/>
      <c r="F87" s="39"/>
      <c r="G87" s="39"/>
      <c r="H87" s="39"/>
      <c r="I87" s="39"/>
      <c r="J87" s="39"/>
      <c r="K87" s="39"/>
    </row>
    <row r="88" spans="1:11" ht="18" customHeight="1" x14ac:dyDescent="0.2">
      <c r="A88" s="8"/>
      <c r="B88" s="36" t="s">
        <v>238</v>
      </c>
      <c r="C88" s="8"/>
      <c r="D88" s="8"/>
      <c r="E88" s="8"/>
      <c r="F88" s="8"/>
      <c r="G88" s="8"/>
      <c r="H88" s="8"/>
      <c r="I88" s="8"/>
      <c r="J88" s="8"/>
      <c r="K88" s="8"/>
    </row>
    <row r="89" spans="1:11" ht="18" customHeight="1" x14ac:dyDescent="0.2">
      <c r="A89" s="8"/>
      <c r="B89" s="8"/>
      <c r="C89" s="8"/>
      <c r="D89" s="8"/>
      <c r="E89" s="8"/>
      <c r="F89" s="8"/>
      <c r="G89" s="8"/>
      <c r="H89" s="8"/>
      <c r="I89" s="8"/>
      <c r="J89" s="8"/>
      <c r="K89" s="8"/>
    </row>
    <row r="90" spans="1:11" ht="18" customHeight="1" x14ac:dyDescent="0.2">
      <c r="A90" s="8"/>
      <c r="C90" s="37" t="s">
        <v>57</v>
      </c>
      <c r="D90" s="8"/>
      <c r="E90" s="8"/>
      <c r="F90" s="8"/>
      <c r="H90" s="8"/>
      <c r="I90" s="12" t="s">
        <v>2</v>
      </c>
      <c r="J90" s="8"/>
      <c r="K90" s="8"/>
    </row>
    <row r="91" spans="1:11" ht="18" customHeight="1" x14ac:dyDescent="0.2">
      <c r="A91" s="8"/>
      <c r="B91" s="11" t="s">
        <v>3</v>
      </c>
      <c r="C91" s="13" t="s">
        <v>85</v>
      </c>
      <c r="D91" s="14"/>
      <c r="E91" s="14"/>
      <c r="F91" s="15"/>
      <c r="I91" s="38">
        <f>COUNTIF($D$43:$D$51,"&lt;&gt;A")</f>
        <v>6</v>
      </c>
      <c r="J91" s="8"/>
      <c r="K91" s="8"/>
    </row>
    <row r="92" spans="1:11" ht="18" customHeight="1" x14ac:dyDescent="0.2">
      <c r="A92" s="8"/>
      <c r="B92" s="8"/>
      <c r="C92" s="8"/>
      <c r="D92" s="8"/>
      <c r="E92" s="8"/>
      <c r="F92" s="8"/>
      <c r="G92" s="8"/>
      <c r="H92" s="8"/>
      <c r="I92" s="8"/>
      <c r="J92" s="8"/>
      <c r="K92" s="8"/>
    </row>
    <row r="93" spans="1:11" ht="18" customHeight="1" x14ac:dyDescent="0.2">
      <c r="A93" s="8"/>
      <c r="B93" s="11" t="s">
        <v>89</v>
      </c>
      <c r="C93" s="13" t="s">
        <v>146</v>
      </c>
      <c r="D93" s="14"/>
      <c r="E93" s="14"/>
      <c r="F93" s="15"/>
      <c r="G93" s="8"/>
      <c r="H93" s="8"/>
      <c r="I93" s="38">
        <f>SUMPRODUCT(1*($D$43:$D$51&lt;&gt;"A"))</f>
        <v>6</v>
      </c>
      <c r="J93" s="8"/>
      <c r="K93" s="8"/>
    </row>
    <row r="94" spans="1:11" ht="18" customHeight="1" x14ac:dyDescent="0.2">
      <c r="A94" s="8"/>
      <c r="B94" s="8"/>
      <c r="C94" s="8"/>
      <c r="D94" s="8"/>
      <c r="E94" s="8"/>
      <c r="F94" s="8"/>
      <c r="G94" s="8"/>
      <c r="H94" s="8"/>
      <c r="I94" s="8"/>
      <c r="J94" s="8"/>
      <c r="K94" s="8"/>
    </row>
    <row r="95" spans="1:11" ht="18" customHeight="1" x14ac:dyDescent="0.2">
      <c r="A95" s="8"/>
      <c r="C95" s="37" t="s">
        <v>86</v>
      </c>
      <c r="D95" s="8"/>
      <c r="E95" s="8"/>
      <c r="F95" s="8"/>
      <c r="H95" s="8"/>
      <c r="I95" s="12" t="s">
        <v>2</v>
      </c>
      <c r="J95" s="8"/>
      <c r="K95" s="8"/>
    </row>
    <row r="96" spans="1:11" ht="18" customHeight="1" x14ac:dyDescent="0.2">
      <c r="A96" s="8"/>
      <c r="B96" s="11" t="s">
        <v>3</v>
      </c>
      <c r="C96" s="13" t="s">
        <v>147</v>
      </c>
      <c r="D96" s="14"/>
      <c r="E96" s="14"/>
      <c r="F96" s="15"/>
      <c r="I96" s="38">
        <f>SUMIF($D$43:$D$51,"&lt;&gt;A",$F$43:$F$51)</f>
        <v>6660</v>
      </c>
      <c r="J96" s="8"/>
      <c r="K96" s="8"/>
    </row>
    <row r="97" spans="1:11" ht="18" customHeight="1" x14ac:dyDescent="0.2">
      <c r="A97" s="8"/>
      <c r="B97" s="8"/>
      <c r="C97" s="8"/>
      <c r="D97" s="8"/>
      <c r="E97" s="8"/>
      <c r="F97" s="8"/>
      <c r="G97" s="8"/>
      <c r="H97" s="8"/>
      <c r="I97" s="8"/>
      <c r="J97" s="8"/>
      <c r="K97" s="8"/>
    </row>
    <row r="98" spans="1:11" ht="18" customHeight="1" x14ac:dyDescent="0.2">
      <c r="A98" s="8"/>
      <c r="B98" s="11" t="s">
        <v>89</v>
      </c>
      <c r="C98" s="13" t="s">
        <v>110</v>
      </c>
      <c r="D98" s="14"/>
      <c r="E98" s="14"/>
      <c r="F98" s="15"/>
      <c r="G98" s="8"/>
      <c r="H98" s="8"/>
      <c r="I98" s="38">
        <f>SUMPRODUCT($F$43:$F$51,1*($D$43:$D$51&lt;&gt;"A"))</f>
        <v>6660</v>
      </c>
      <c r="J98" s="8"/>
      <c r="K98" s="8"/>
    </row>
    <row r="99" spans="1:11" ht="18" customHeight="1" x14ac:dyDescent="0.2">
      <c r="A99" s="8"/>
      <c r="B99" s="8"/>
      <c r="C99" s="8"/>
      <c r="D99" s="8"/>
      <c r="E99" s="8"/>
      <c r="F99" s="8"/>
      <c r="G99" s="8"/>
      <c r="H99" s="8"/>
      <c r="I99" s="8"/>
      <c r="J99" s="8"/>
      <c r="K99" s="8"/>
    </row>
    <row r="100" spans="1:11" ht="18" customHeight="1" x14ac:dyDescent="0.2">
      <c r="A100" s="8"/>
      <c r="C100" s="37" t="s">
        <v>245</v>
      </c>
      <c r="D100" s="8"/>
      <c r="E100" s="8"/>
      <c r="F100" s="8"/>
      <c r="H100" s="8"/>
      <c r="I100" s="12" t="s">
        <v>2</v>
      </c>
      <c r="J100" s="8"/>
      <c r="K100" s="8"/>
    </row>
    <row r="101" spans="1:11" ht="18" customHeight="1" x14ac:dyDescent="0.2">
      <c r="A101" s="8"/>
      <c r="B101" s="11" t="s">
        <v>3</v>
      </c>
      <c r="C101" s="13" t="s">
        <v>246</v>
      </c>
      <c r="D101" s="14"/>
      <c r="E101" s="14"/>
      <c r="F101" s="15"/>
      <c r="I101" s="38">
        <f>SUMIF($D$43:$D$51,"&lt;&gt;*u*",$F$43:$F$51)</f>
        <v>7770</v>
      </c>
      <c r="J101" s="8"/>
      <c r="K101" s="8"/>
    </row>
    <row r="102" spans="1:11" ht="18" customHeight="1" x14ac:dyDescent="0.2">
      <c r="A102" s="8"/>
      <c r="B102" s="8"/>
      <c r="C102" s="8"/>
      <c r="D102" s="8"/>
      <c r="E102" s="8"/>
      <c r="F102" s="8"/>
      <c r="G102" s="8"/>
      <c r="H102" s="8"/>
      <c r="I102" s="8"/>
      <c r="J102" s="8"/>
      <c r="K102" s="8"/>
    </row>
    <row r="103" spans="1:11" ht="18" customHeight="1" x14ac:dyDescent="0.2">
      <c r="A103" s="8"/>
      <c r="B103" s="8"/>
      <c r="C103" s="8"/>
      <c r="D103" s="8"/>
      <c r="E103" s="8"/>
      <c r="F103" s="8"/>
      <c r="G103" s="8"/>
      <c r="H103" s="8"/>
      <c r="I103" s="8"/>
      <c r="J103" s="8"/>
      <c r="K103" s="8"/>
    </row>
    <row r="104" spans="1:11" ht="18" customHeight="1" x14ac:dyDescent="0.2">
      <c r="A104" s="8"/>
      <c r="B104" s="36" t="s">
        <v>239</v>
      </c>
      <c r="C104" s="8"/>
      <c r="D104" s="8"/>
      <c r="E104" s="8"/>
      <c r="F104" s="8"/>
      <c r="G104" s="8"/>
      <c r="H104" s="8"/>
      <c r="I104" s="8"/>
      <c r="J104" s="8"/>
      <c r="K104" s="8"/>
    </row>
    <row r="105" spans="1:11" ht="18" customHeight="1" x14ac:dyDescent="0.2">
      <c r="A105" s="8"/>
      <c r="B105" s="8"/>
      <c r="C105" s="8"/>
      <c r="D105" s="8"/>
      <c r="E105" s="8"/>
      <c r="F105" s="8"/>
      <c r="G105" s="8"/>
      <c r="H105" s="8"/>
      <c r="I105" s="8"/>
      <c r="J105" s="8"/>
      <c r="K105" s="8"/>
    </row>
    <row r="106" spans="1:11" ht="18" customHeight="1" x14ac:dyDescent="0.2">
      <c r="A106" s="8"/>
      <c r="C106" s="37" t="s">
        <v>32</v>
      </c>
      <c r="D106" s="8"/>
      <c r="E106" s="8"/>
      <c r="F106" s="8"/>
      <c r="H106" s="8"/>
      <c r="I106" s="12" t="s">
        <v>2</v>
      </c>
      <c r="J106" s="8"/>
      <c r="K106" s="8"/>
    </row>
    <row r="107" spans="1:11" ht="18" customHeight="1" x14ac:dyDescent="0.2">
      <c r="A107" s="8"/>
      <c r="B107" s="11" t="s">
        <v>3</v>
      </c>
      <c r="C107" s="13" t="s">
        <v>39</v>
      </c>
      <c r="D107" s="14"/>
      <c r="E107" s="14"/>
      <c r="F107" s="15"/>
      <c r="I107" s="38">
        <f>COUNTIF($G$43:$G$51,"&lt;&gt;")</f>
        <v>4</v>
      </c>
      <c r="J107" s="8"/>
      <c r="K107" s="8"/>
    </row>
    <row r="108" spans="1:11" ht="18" customHeight="1" x14ac:dyDescent="0.2">
      <c r="A108" s="8"/>
      <c r="B108" s="8"/>
      <c r="C108" s="8"/>
      <c r="D108" s="8"/>
      <c r="E108" s="8"/>
      <c r="F108" s="8"/>
      <c r="G108" s="8"/>
      <c r="H108" s="8"/>
      <c r="I108" s="8"/>
      <c r="J108" s="8"/>
      <c r="K108" s="8"/>
    </row>
    <row r="109" spans="1:11" ht="18" customHeight="1" x14ac:dyDescent="0.2">
      <c r="A109" s="8"/>
      <c r="C109" s="85" t="s">
        <v>61</v>
      </c>
      <c r="D109" s="85"/>
      <c r="E109" s="85"/>
      <c r="F109" s="85"/>
      <c r="G109" s="85"/>
      <c r="H109" s="85"/>
      <c r="I109" s="85"/>
      <c r="J109" s="45"/>
      <c r="K109" s="8"/>
    </row>
    <row r="110" spans="1:11" ht="18" customHeight="1" x14ac:dyDescent="0.2">
      <c r="A110" s="8"/>
      <c r="B110" s="45"/>
      <c r="C110" s="85"/>
      <c r="D110" s="85"/>
      <c r="E110" s="85"/>
      <c r="F110" s="85"/>
      <c r="G110" s="85"/>
      <c r="H110" s="85"/>
      <c r="I110" s="85"/>
      <c r="J110" s="45"/>
      <c r="K110" s="8"/>
    </row>
    <row r="111" spans="1:11" ht="18" customHeight="1" x14ac:dyDescent="0.2">
      <c r="A111" s="8"/>
      <c r="C111" s="19" t="s">
        <v>62</v>
      </c>
      <c r="D111" s="20" t="s">
        <v>63</v>
      </c>
      <c r="E111" s="31"/>
      <c r="F111" s="31"/>
      <c r="G111" s="31"/>
      <c r="H111" s="31"/>
      <c r="I111" s="31"/>
      <c r="J111" s="31"/>
      <c r="K111" s="8"/>
    </row>
    <row r="112" spans="1:11" ht="18" customHeight="1" x14ac:dyDescent="0.2">
      <c r="A112" s="8"/>
      <c r="B112" s="8"/>
      <c r="C112" s="8"/>
      <c r="D112" s="8"/>
      <c r="E112" s="8"/>
      <c r="F112" s="8"/>
      <c r="G112" s="8"/>
      <c r="H112" s="8"/>
      <c r="I112" s="8"/>
      <c r="J112" s="8"/>
      <c r="K112" s="8"/>
    </row>
    <row r="113" spans="1:11" ht="18" customHeight="1" x14ac:dyDescent="0.2">
      <c r="A113" s="8"/>
      <c r="B113" s="11" t="s">
        <v>89</v>
      </c>
      <c r="C113" s="13" t="s">
        <v>111</v>
      </c>
      <c r="D113" s="14"/>
      <c r="E113" s="14"/>
      <c r="F113" s="15"/>
      <c r="G113" s="8"/>
      <c r="H113" s="8"/>
      <c r="I113" s="38">
        <f>SUMPRODUCT(1*(NOT(ISBLANK($G$43:$G$51))))</f>
        <v>4</v>
      </c>
      <c r="J113" s="8"/>
      <c r="K113" s="8"/>
    </row>
    <row r="114" spans="1:11" ht="18" customHeight="1" x14ac:dyDescent="0.2">
      <c r="A114" s="8"/>
      <c r="B114" s="8"/>
      <c r="C114" s="8"/>
      <c r="D114" s="8"/>
      <c r="E114" s="8"/>
      <c r="F114" s="8"/>
      <c r="G114" s="8"/>
      <c r="H114" s="8"/>
      <c r="I114" s="8"/>
      <c r="J114" s="8"/>
      <c r="K114" s="8"/>
    </row>
    <row r="115" spans="1:11" ht="18" customHeight="1" x14ac:dyDescent="0.2">
      <c r="A115" s="8"/>
      <c r="B115" s="36" t="s">
        <v>240</v>
      </c>
      <c r="C115" s="8"/>
      <c r="D115" s="8"/>
      <c r="E115" s="8"/>
      <c r="F115" s="8"/>
      <c r="G115" s="8"/>
      <c r="H115" s="8"/>
      <c r="I115" s="8"/>
      <c r="J115" s="8"/>
      <c r="K115" s="8"/>
    </row>
    <row r="116" spans="1:11" ht="18" customHeight="1" x14ac:dyDescent="0.2">
      <c r="A116" s="8"/>
      <c r="B116" s="8"/>
      <c r="C116" s="8"/>
      <c r="D116" s="8"/>
      <c r="E116" s="8"/>
      <c r="F116" s="8"/>
      <c r="G116" s="8"/>
      <c r="H116" s="8"/>
      <c r="I116" s="8"/>
      <c r="J116" s="8"/>
      <c r="K116" s="8"/>
    </row>
    <row r="117" spans="1:11" ht="18" customHeight="1" x14ac:dyDescent="0.2">
      <c r="A117" s="8"/>
      <c r="C117" s="37" t="s">
        <v>35</v>
      </c>
      <c r="D117" s="8"/>
      <c r="E117" s="8"/>
      <c r="F117" s="8"/>
      <c r="H117" s="8"/>
      <c r="I117" s="12" t="s">
        <v>2</v>
      </c>
      <c r="J117" s="8"/>
      <c r="K117" s="8"/>
    </row>
    <row r="118" spans="1:11" ht="18" customHeight="1" x14ac:dyDescent="0.2">
      <c r="A118" s="8"/>
      <c r="B118" s="11" t="s">
        <v>3</v>
      </c>
      <c r="C118" s="13" t="s">
        <v>40</v>
      </c>
      <c r="D118" s="14"/>
      <c r="E118" s="14"/>
      <c r="F118" s="15"/>
      <c r="I118" s="38">
        <f>COUNTIF($G$43:$G$51,"")</f>
        <v>6</v>
      </c>
      <c r="J118" s="8"/>
      <c r="K118" s="8"/>
    </row>
    <row r="119" spans="1:11" ht="18" customHeight="1" x14ac:dyDescent="0.2">
      <c r="A119" s="8"/>
      <c r="B119" s="8"/>
      <c r="C119" s="8"/>
      <c r="D119" s="8"/>
      <c r="E119" s="8"/>
      <c r="F119" s="8"/>
      <c r="G119" s="8"/>
      <c r="H119" s="8"/>
      <c r="I119" s="8"/>
      <c r="J119" s="8"/>
      <c r="K119" s="8"/>
    </row>
    <row r="120" spans="1:11" ht="18" customHeight="1" x14ac:dyDescent="0.2">
      <c r="A120" s="8"/>
      <c r="C120" s="85" t="s">
        <v>148</v>
      </c>
      <c r="D120" s="85"/>
      <c r="E120" s="85"/>
      <c r="F120" s="85"/>
      <c r="G120" s="85"/>
      <c r="H120" s="85"/>
      <c r="I120" s="85"/>
      <c r="J120" s="21"/>
      <c r="K120" s="8"/>
    </row>
    <row r="121" spans="1:11" ht="18" customHeight="1" x14ac:dyDescent="0.2">
      <c r="A121" s="8"/>
      <c r="B121" s="21"/>
      <c r="C121" s="85"/>
      <c r="D121" s="85"/>
      <c r="E121" s="85"/>
      <c r="F121" s="85"/>
      <c r="G121" s="85"/>
      <c r="H121" s="85"/>
      <c r="I121" s="85"/>
      <c r="J121" s="21"/>
      <c r="K121" s="8"/>
    </row>
    <row r="122" spans="1:11" ht="18" customHeight="1" x14ac:dyDescent="0.2">
      <c r="A122" s="8"/>
      <c r="B122" s="8"/>
      <c r="C122" s="8"/>
      <c r="D122" s="8"/>
      <c r="E122" s="8"/>
      <c r="F122" s="8"/>
      <c r="G122" s="8"/>
      <c r="H122" s="8"/>
      <c r="I122" s="8"/>
      <c r="J122" s="8"/>
      <c r="K122" s="8"/>
    </row>
    <row r="123" spans="1:11" ht="18" customHeight="1" x14ac:dyDescent="0.2">
      <c r="A123" s="8"/>
      <c r="B123" s="11" t="s">
        <v>89</v>
      </c>
      <c r="C123" s="13" t="s">
        <v>87</v>
      </c>
      <c r="D123" s="14"/>
      <c r="E123" s="14"/>
      <c r="F123" s="15"/>
      <c r="G123" s="8"/>
      <c r="H123" s="8"/>
      <c r="I123" s="38">
        <f>SUMPRODUCT(1*($G$43:$G$51=""))</f>
        <v>6</v>
      </c>
      <c r="J123" s="8"/>
      <c r="K123" s="8"/>
    </row>
    <row r="124" spans="1:11" ht="18" customHeight="1" x14ac:dyDescent="0.2">
      <c r="A124" s="8"/>
      <c r="B124" s="8"/>
      <c r="C124" s="8"/>
      <c r="D124" s="8"/>
      <c r="E124" s="8"/>
      <c r="F124" s="8"/>
      <c r="G124" s="8"/>
      <c r="H124" s="8"/>
      <c r="I124" s="8"/>
      <c r="J124" s="8"/>
      <c r="K124" s="8"/>
    </row>
    <row r="125" spans="1:11" ht="18" customHeight="1" x14ac:dyDescent="0.2">
      <c r="A125" s="8"/>
      <c r="B125" s="36" t="s">
        <v>241</v>
      </c>
      <c r="C125" s="8"/>
      <c r="D125" s="8"/>
      <c r="E125" s="8"/>
      <c r="F125" s="8"/>
      <c r="G125" s="8"/>
      <c r="H125" s="8"/>
      <c r="I125" s="8"/>
      <c r="J125" s="8"/>
      <c r="K125" s="8"/>
    </row>
    <row r="126" spans="1:11" ht="18" customHeight="1" x14ac:dyDescent="0.2">
      <c r="A126" s="8"/>
      <c r="B126" s="8"/>
      <c r="C126" s="8"/>
      <c r="D126" s="8"/>
      <c r="E126" s="8"/>
      <c r="F126" s="8"/>
      <c r="G126" s="8"/>
      <c r="H126" s="8"/>
      <c r="I126" s="8"/>
      <c r="J126" s="8"/>
      <c r="K126" s="8"/>
    </row>
    <row r="127" spans="1:11" ht="18" customHeight="1" x14ac:dyDescent="0.2">
      <c r="A127" s="8"/>
      <c r="C127" s="37" t="s">
        <v>150</v>
      </c>
      <c r="D127" s="8"/>
      <c r="E127" s="8"/>
      <c r="F127" s="8"/>
      <c r="H127" s="8"/>
      <c r="I127" s="12" t="s">
        <v>2</v>
      </c>
      <c r="J127" s="8"/>
      <c r="K127" s="8"/>
    </row>
    <row r="128" spans="1:11" ht="18" customHeight="1" x14ac:dyDescent="0.2">
      <c r="A128" s="8"/>
      <c r="B128" s="11" t="s">
        <v>3</v>
      </c>
      <c r="C128" s="13" t="s">
        <v>149</v>
      </c>
      <c r="D128" s="14"/>
      <c r="E128" s="14"/>
      <c r="F128" s="15"/>
      <c r="I128" s="38">
        <f>COUNTIF($E$43:$E$51,"&lt;40")</f>
        <v>3</v>
      </c>
      <c r="J128" s="8"/>
      <c r="K128" s="8"/>
    </row>
    <row r="129" spans="1:11" ht="18" customHeight="1" x14ac:dyDescent="0.2">
      <c r="A129" s="8"/>
      <c r="B129" s="8"/>
      <c r="C129" s="8"/>
      <c r="D129" s="8"/>
      <c r="E129" s="8"/>
      <c r="F129" s="8"/>
      <c r="G129" s="8"/>
      <c r="H129" s="8"/>
      <c r="I129" s="8"/>
      <c r="J129" s="8"/>
      <c r="K129" s="8"/>
    </row>
    <row r="130" spans="1:11" ht="18" customHeight="1" x14ac:dyDescent="0.2">
      <c r="A130" s="8"/>
      <c r="B130" s="11" t="s">
        <v>89</v>
      </c>
      <c r="C130" s="13" t="s">
        <v>151</v>
      </c>
      <c r="D130" s="14"/>
      <c r="E130" s="14"/>
      <c r="F130" s="15"/>
      <c r="G130" s="8"/>
      <c r="H130" s="8"/>
      <c r="I130" s="38">
        <f>SUMPRODUCT(1*($E$43:$E$51&lt;40))</f>
        <v>3</v>
      </c>
      <c r="J130" s="8"/>
      <c r="K130" s="8"/>
    </row>
    <row r="131" spans="1:11" ht="18" customHeight="1" x14ac:dyDescent="0.2">
      <c r="A131" s="8"/>
      <c r="B131" s="8"/>
      <c r="C131" s="8"/>
      <c r="D131" s="8"/>
      <c r="E131" s="8"/>
      <c r="F131" s="8"/>
      <c r="G131" s="8"/>
      <c r="H131" s="8"/>
      <c r="I131" s="8"/>
      <c r="J131" s="8"/>
      <c r="K131" s="8"/>
    </row>
    <row r="132" spans="1:11" ht="18" customHeight="1" x14ac:dyDescent="0.2">
      <c r="A132" s="8"/>
      <c r="C132" s="37" t="s">
        <v>33</v>
      </c>
      <c r="D132" s="8"/>
      <c r="E132" s="8"/>
      <c r="F132" s="8"/>
      <c r="H132" s="8"/>
      <c r="I132" s="12" t="s">
        <v>2</v>
      </c>
      <c r="J132" s="8"/>
      <c r="K132" s="8"/>
    </row>
    <row r="133" spans="1:11" ht="18" customHeight="1" x14ac:dyDescent="0.2">
      <c r="A133" s="8"/>
      <c r="B133" s="11" t="s">
        <v>3</v>
      </c>
      <c r="C133" s="13" t="s">
        <v>41</v>
      </c>
      <c r="D133" s="14"/>
      <c r="E133" s="14"/>
      <c r="F133" s="15"/>
      <c r="I133" s="38">
        <f>COUNTIF($E$43:$E$51,"&gt;=50")</f>
        <v>4</v>
      </c>
      <c r="J133" s="8"/>
      <c r="K133" s="8"/>
    </row>
    <row r="134" spans="1:11" ht="18" customHeight="1" x14ac:dyDescent="0.2">
      <c r="A134" s="8"/>
      <c r="B134" s="8"/>
      <c r="C134" s="8"/>
      <c r="D134" s="8"/>
      <c r="E134" s="8"/>
      <c r="F134" s="8"/>
      <c r="G134" s="8"/>
      <c r="H134" s="8"/>
      <c r="I134" s="8"/>
      <c r="J134" s="8"/>
      <c r="K134" s="8"/>
    </row>
    <row r="135" spans="1:11" ht="18" customHeight="1" x14ac:dyDescent="0.2">
      <c r="A135" s="8"/>
      <c r="B135" s="11" t="s">
        <v>89</v>
      </c>
      <c r="C135" s="13" t="s">
        <v>88</v>
      </c>
      <c r="D135" s="14"/>
      <c r="E135" s="14"/>
      <c r="F135" s="15"/>
      <c r="G135" s="8"/>
      <c r="H135" s="8"/>
      <c r="I135" s="38">
        <f>SUMPRODUCT(1*($E$43:$E$51&gt;=50))</f>
        <v>4</v>
      </c>
      <c r="J135" s="8"/>
      <c r="K135" s="8"/>
    </row>
    <row r="136" spans="1:11" ht="18" customHeight="1" x14ac:dyDescent="0.2">
      <c r="A136" s="8"/>
      <c r="B136" s="8"/>
      <c r="C136" s="8"/>
      <c r="D136" s="8"/>
      <c r="E136" s="8"/>
      <c r="F136" s="8"/>
      <c r="G136" s="8"/>
      <c r="H136" s="8"/>
      <c r="I136" s="8"/>
      <c r="J136" s="8"/>
      <c r="K136" s="8"/>
    </row>
    <row r="137" spans="1:11" ht="18" customHeight="1" x14ac:dyDescent="0.2">
      <c r="A137" s="8"/>
      <c r="B137" s="36" t="s">
        <v>242</v>
      </c>
      <c r="C137" s="8"/>
      <c r="D137" s="8"/>
      <c r="E137" s="8"/>
      <c r="F137" s="8"/>
      <c r="G137" s="8"/>
      <c r="H137" s="8"/>
      <c r="I137" s="8"/>
      <c r="J137" s="8"/>
      <c r="K137" s="8"/>
    </row>
    <row r="138" spans="1:11" ht="18" customHeight="1" x14ac:dyDescent="0.2">
      <c r="A138" s="8"/>
      <c r="B138" s="8"/>
      <c r="C138" s="8"/>
      <c r="D138" s="8"/>
      <c r="E138" s="8"/>
      <c r="F138" s="8"/>
      <c r="G138" s="8"/>
      <c r="H138" s="8"/>
      <c r="I138" s="8"/>
      <c r="J138" s="8"/>
      <c r="K138" s="8"/>
    </row>
    <row r="139" spans="1:11" ht="18" customHeight="1" x14ac:dyDescent="0.2">
      <c r="A139" s="8"/>
      <c r="B139" s="8"/>
      <c r="C139" s="37" t="s">
        <v>156</v>
      </c>
      <c r="D139" s="8"/>
      <c r="E139" s="8"/>
      <c r="H139" s="12" t="s">
        <v>34</v>
      </c>
      <c r="I139" s="12" t="s">
        <v>2</v>
      </c>
      <c r="K139" s="8"/>
    </row>
    <row r="140" spans="1:11" ht="18" customHeight="1" x14ac:dyDescent="0.2">
      <c r="A140" s="8"/>
      <c r="B140" s="11" t="s">
        <v>3</v>
      </c>
      <c r="C140" s="13" t="s">
        <v>154</v>
      </c>
      <c r="D140" s="14"/>
      <c r="E140" s="14"/>
      <c r="F140" s="15"/>
      <c r="H140" s="16">
        <v>35</v>
      </c>
      <c r="I140" s="35">
        <f>SUMIF($E$43:$E$51,"&lt;"&amp;H140,$F$43:$F$51)</f>
        <v>100</v>
      </c>
      <c r="K140" s="8"/>
    </row>
    <row r="141" spans="1:11" ht="18" customHeight="1" x14ac:dyDescent="0.2">
      <c r="A141" s="8"/>
      <c r="B141" s="8"/>
      <c r="C141" s="8"/>
      <c r="D141" s="8"/>
      <c r="E141" s="8"/>
      <c r="F141" s="8"/>
      <c r="G141" s="8"/>
      <c r="H141" s="8"/>
      <c r="I141" s="8"/>
      <c r="K141" s="8"/>
    </row>
    <row r="142" spans="1:11" ht="18" customHeight="1" x14ac:dyDescent="0.2">
      <c r="A142" s="8"/>
      <c r="B142" s="11" t="s">
        <v>89</v>
      </c>
      <c r="C142" s="13" t="s">
        <v>155</v>
      </c>
      <c r="D142" s="14"/>
      <c r="E142" s="14"/>
      <c r="F142" s="15"/>
      <c r="G142" s="8"/>
      <c r="H142" s="16">
        <v>35</v>
      </c>
      <c r="I142" s="35">
        <f>SUMPRODUCT($F$43:$F$51,1*($E$43:$E$51&lt;H142))</f>
        <v>100</v>
      </c>
      <c r="J142" s="8"/>
      <c r="K142" s="8"/>
    </row>
    <row r="143" spans="1:11" ht="18" customHeight="1" x14ac:dyDescent="0.2">
      <c r="A143" s="8"/>
      <c r="B143" s="8"/>
      <c r="C143" s="8"/>
      <c r="D143" s="8"/>
      <c r="E143" s="8"/>
      <c r="F143" s="8"/>
      <c r="G143" s="8"/>
      <c r="H143" s="8"/>
      <c r="I143" s="8"/>
      <c r="J143" s="8"/>
      <c r="K143" s="8"/>
    </row>
    <row r="144" spans="1:11" ht="18" customHeight="1" x14ac:dyDescent="0.2">
      <c r="A144" s="8"/>
      <c r="B144" s="36" t="s">
        <v>243</v>
      </c>
      <c r="C144" s="8"/>
      <c r="D144" s="8"/>
      <c r="E144" s="8"/>
      <c r="F144" s="8"/>
      <c r="G144" s="8"/>
      <c r="H144" s="8"/>
      <c r="I144" s="8"/>
      <c r="J144" s="8"/>
      <c r="K144" s="8"/>
    </row>
    <row r="145" spans="1:11" ht="18" customHeight="1" x14ac:dyDescent="0.2">
      <c r="A145" s="8"/>
      <c r="B145" s="8"/>
      <c r="C145" s="8"/>
      <c r="D145" s="8"/>
      <c r="E145" s="8"/>
      <c r="F145" s="8"/>
      <c r="G145" s="8"/>
      <c r="H145" s="8"/>
      <c r="I145" s="8"/>
      <c r="J145" s="8"/>
      <c r="K145" s="8"/>
    </row>
    <row r="146" spans="1:11" ht="18" customHeight="1" x14ac:dyDescent="0.2">
      <c r="A146" s="8"/>
      <c r="B146" s="8"/>
      <c r="C146" s="37" t="s">
        <v>220</v>
      </c>
      <c r="D146" s="8"/>
      <c r="E146" s="8"/>
      <c r="H146" s="12" t="s">
        <v>21</v>
      </c>
      <c r="I146" s="12" t="s">
        <v>2</v>
      </c>
      <c r="K146" s="8"/>
    </row>
    <row r="147" spans="1:11" ht="18" customHeight="1" x14ac:dyDescent="0.2">
      <c r="A147" s="8"/>
      <c r="B147" s="11" t="s">
        <v>3</v>
      </c>
      <c r="C147" s="13" t="s">
        <v>153</v>
      </c>
      <c r="D147" s="14"/>
      <c r="E147" s="14"/>
      <c r="F147" s="15"/>
      <c r="H147" s="16" t="s">
        <v>152</v>
      </c>
      <c r="I147" s="35">
        <f>SUMIF($C$43:$C$51,H147,$F$43:$F$51)</f>
        <v>700</v>
      </c>
      <c r="K147" s="8"/>
    </row>
    <row r="148" spans="1:11" ht="18" customHeight="1" x14ac:dyDescent="0.2">
      <c r="A148" s="8"/>
      <c r="B148" s="8"/>
      <c r="C148" s="8"/>
      <c r="D148" s="8"/>
      <c r="E148" s="8"/>
      <c r="F148" s="8"/>
      <c r="G148" s="8"/>
      <c r="H148" s="16" t="s">
        <v>31</v>
      </c>
      <c r="I148" s="35">
        <f>SUMIF($C$43:$C$51,H148,$F$43:$F$51)</f>
        <v>7770</v>
      </c>
      <c r="K148" s="8"/>
    </row>
    <row r="149" spans="1:11" ht="18" customHeight="1" x14ac:dyDescent="0.2">
      <c r="A149" s="8"/>
      <c r="B149" s="8"/>
      <c r="C149" s="8"/>
      <c r="D149" s="8"/>
      <c r="E149" s="8"/>
      <c r="F149" s="8"/>
      <c r="G149" s="8"/>
      <c r="H149" s="16" t="s">
        <v>219</v>
      </c>
      <c r="I149" s="35">
        <f>SUMIF($C$43:$C$51,H149,$F$43:$F$51)</f>
        <v>700</v>
      </c>
      <c r="K149" s="8"/>
    </row>
    <row r="150" spans="1:11" ht="18" customHeight="1" x14ac:dyDescent="0.2">
      <c r="A150" s="8"/>
      <c r="B150" s="8"/>
      <c r="C150" s="8"/>
      <c r="D150" s="8"/>
      <c r="E150" s="8"/>
      <c r="F150" s="8"/>
      <c r="G150" s="8"/>
      <c r="H150" s="8"/>
      <c r="I150" s="8"/>
      <c r="J150" s="8"/>
      <c r="K150" s="8"/>
    </row>
    <row r="151" spans="1:11" ht="18" customHeight="1" x14ac:dyDescent="0.2">
      <c r="A151" s="8"/>
      <c r="B151" s="8"/>
      <c r="C151" s="37" t="s">
        <v>221</v>
      </c>
      <c r="D151" s="8"/>
      <c r="E151" s="8"/>
      <c r="H151" s="12" t="s">
        <v>216</v>
      </c>
      <c r="I151" s="12" t="s">
        <v>2</v>
      </c>
      <c r="K151" s="8"/>
    </row>
    <row r="152" spans="1:11" ht="18" customHeight="1" x14ac:dyDescent="0.2">
      <c r="A152" s="8"/>
      <c r="B152" s="11" t="s">
        <v>3</v>
      </c>
      <c r="C152" s="13" t="s">
        <v>218</v>
      </c>
      <c r="D152" s="14"/>
      <c r="E152" s="14"/>
      <c r="F152" s="15"/>
      <c r="H152" s="16" t="s">
        <v>217</v>
      </c>
      <c r="I152" s="35">
        <f>SUMIF($E$43:$E$51,H152,$F$43:$F$51)</f>
        <v>4060</v>
      </c>
      <c r="K152" s="8"/>
    </row>
    <row r="153" spans="1:11" ht="18" customHeight="1" x14ac:dyDescent="0.2">
      <c r="A153" s="8"/>
      <c r="B153" s="8"/>
      <c r="C153" s="8"/>
      <c r="D153" s="8"/>
      <c r="E153" s="8"/>
      <c r="F153" s="8"/>
      <c r="G153" s="8"/>
      <c r="H153" s="16" t="s">
        <v>247</v>
      </c>
      <c r="I153" s="35">
        <f>SUMIF($E$43:$E$51,H153,$F$43:$F$51)</f>
        <v>7770</v>
      </c>
      <c r="K153" s="8"/>
    </row>
    <row r="154" spans="1:11" ht="18" customHeight="1" x14ac:dyDescent="0.2">
      <c r="A154" s="8"/>
      <c r="B154" s="8"/>
      <c r="C154" s="8"/>
      <c r="D154" s="8"/>
      <c r="E154" s="8"/>
      <c r="F154" s="8"/>
      <c r="G154" s="8"/>
      <c r="H154" s="8"/>
      <c r="I154" s="8"/>
      <c r="K154" s="8"/>
    </row>
    <row r="155" spans="1:11" ht="18" customHeight="1" x14ac:dyDescent="0.2">
      <c r="A155" s="8"/>
      <c r="B155" s="36" t="s">
        <v>81</v>
      </c>
      <c r="C155" s="8"/>
      <c r="D155" s="8"/>
      <c r="E155" s="8"/>
      <c r="F155" s="8"/>
      <c r="G155" s="8"/>
      <c r="H155" s="8"/>
      <c r="I155" s="8"/>
      <c r="J155" s="8"/>
      <c r="K155" s="8"/>
    </row>
    <row r="156" spans="1:11" ht="18" customHeight="1" x14ac:dyDescent="0.2">
      <c r="A156" s="8"/>
      <c r="B156" s="8"/>
      <c r="C156" s="8"/>
      <c r="D156" s="8"/>
      <c r="E156" s="8"/>
      <c r="F156" s="8"/>
      <c r="G156" s="8"/>
      <c r="H156" s="8"/>
      <c r="I156" s="8"/>
      <c r="J156" s="8"/>
      <c r="K156" s="8"/>
    </row>
    <row r="157" spans="1:11" ht="18" customHeight="1" x14ac:dyDescent="0.2">
      <c r="A157" s="8"/>
      <c r="B157" s="8"/>
      <c r="C157" s="37" t="s">
        <v>157</v>
      </c>
      <c r="D157" s="8"/>
      <c r="E157" s="8"/>
      <c r="H157" s="8"/>
      <c r="I157" s="12" t="s">
        <v>2</v>
      </c>
      <c r="K157" s="8"/>
    </row>
    <row r="158" spans="1:11" ht="18" customHeight="1" x14ac:dyDescent="0.2">
      <c r="A158" s="8"/>
      <c r="B158" s="11" t="s">
        <v>3</v>
      </c>
      <c r="C158" s="13" t="s">
        <v>122</v>
      </c>
      <c r="D158" s="14"/>
      <c r="E158" s="14"/>
      <c r="F158" s="15"/>
      <c r="I158" s="38">
        <f>SUMIFS($F$43:$F$51,$E$43:$E$51,"&gt;=20",$E$43:$E$51,"&lt;=40")</f>
        <v>1300</v>
      </c>
      <c r="K158" s="8"/>
    </row>
    <row r="159" spans="1:11" ht="18" customHeight="1" x14ac:dyDescent="0.2">
      <c r="A159" s="8"/>
      <c r="B159" s="8"/>
      <c r="C159" s="8"/>
      <c r="D159" s="8"/>
      <c r="E159" s="8"/>
      <c r="F159" s="8"/>
      <c r="G159" s="8"/>
      <c r="H159" s="8"/>
      <c r="I159" s="8"/>
      <c r="K159" s="8"/>
    </row>
    <row r="160" spans="1:11" ht="18" customHeight="1" x14ac:dyDescent="0.2">
      <c r="A160" s="8"/>
      <c r="B160" s="8"/>
      <c r="C160" s="8"/>
      <c r="D160" s="8"/>
      <c r="E160" s="8"/>
      <c r="F160" s="8"/>
      <c r="G160" s="8"/>
      <c r="H160" s="8"/>
      <c r="I160" s="8"/>
      <c r="K160" s="8"/>
    </row>
    <row r="161" spans="1:11" ht="18" customHeight="1" x14ac:dyDescent="0.2">
      <c r="A161" s="8"/>
      <c r="B161" s="36" t="s">
        <v>38</v>
      </c>
      <c r="C161" s="8"/>
      <c r="D161" s="8"/>
      <c r="E161" s="8"/>
      <c r="F161" s="8"/>
      <c r="G161" s="8"/>
      <c r="H161" s="8"/>
      <c r="I161" s="8"/>
      <c r="J161" s="8"/>
      <c r="K161" s="8"/>
    </row>
    <row r="162" spans="1:11" ht="18" customHeight="1" x14ac:dyDescent="0.2">
      <c r="A162" s="8"/>
      <c r="B162" s="8"/>
      <c r="C162" s="8"/>
      <c r="D162" s="8"/>
      <c r="E162" s="8"/>
      <c r="F162" s="8"/>
      <c r="G162" s="8"/>
      <c r="H162" s="8"/>
      <c r="I162" s="8"/>
      <c r="J162" s="8"/>
      <c r="K162" s="8"/>
    </row>
    <row r="163" spans="1:11" ht="18" customHeight="1" x14ac:dyDescent="0.2">
      <c r="A163" s="8"/>
      <c r="B163" s="8"/>
      <c r="C163" s="37" t="s">
        <v>43</v>
      </c>
      <c r="D163" s="8"/>
      <c r="E163" s="8"/>
      <c r="H163" s="8"/>
      <c r="K163" s="8"/>
    </row>
    <row r="164" spans="1:11" ht="18" customHeight="1" x14ac:dyDescent="0.2">
      <c r="A164" s="8"/>
      <c r="B164" s="11" t="s">
        <v>3</v>
      </c>
      <c r="C164" s="13" t="s">
        <v>42</v>
      </c>
      <c r="D164" s="14"/>
      <c r="E164" s="14"/>
      <c r="F164" s="15"/>
      <c r="H164" s="8"/>
      <c r="I164" s="38">
        <f>SUMIF($D$43:$D$51,"A",$F$43:$F$51)+SUMIF($D$43:$D$51,"B",$F$43:$F$51)</f>
        <v>3330</v>
      </c>
      <c r="K164" s="8"/>
    </row>
    <row r="165" spans="1:11" ht="18" customHeight="1" x14ac:dyDescent="0.2">
      <c r="A165" s="8"/>
      <c r="B165" s="8"/>
      <c r="C165" s="8"/>
      <c r="D165" s="8"/>
      <c r="E165" s="8"/>
      <c r="F165" s="8"/>
      <c r="G165" s="8"/>
      <c r="H165" s="8"/>
      <c r="I165" s="8"/>
      <c r="K165" s="8"/>
    </row>
    <row r="166" spans="1:11" ht="18" customHeight="1" x14ac:dyDescent="0.2">
      <c r="A166" s="8"/>
      <c r="B166" s="11" t="s">
        <v>3</v>
      </c>
      <c r="C166" s="13" t="s">
        <v>116</v>
      </c>
      <c r="D166" s="14"/>
      <c r="E166" s="14"/>
      <c r="F166" s="15"/>
      <c r="G166" s="8"/>
      <c r="H166" s="8"/>
      <c r="I166" s="38">
        <f>SUM(SUMIF($D$43:$D$51,{"A","B"},$F$43:$F$51))</f>
        <v>3330</v>
      </c>
      <c r="J166" s="8"/>
      <c r="K166" s="8"/>
    </row>
    <row r="167" spans="1:11" ht="18" customHeight="1" x14ac:dyDescent="0.2">
      <c r="A167" s="8"/>
      <c r="B167" s="8"/>
      <c r="C167" s="8"/>
      <c r="D167" s="8"/>
      <c r="E167" s="8"/>
      <c r="F167" s="8"/>
      <c r="G167" s="8"/>
      <c r="H167" s="8"/>
      <c r="I167" s="8"/>
      <c r="J167" s="8"/>
      <c r="K167" s="8"/>
    </row>
    <row r="168" spans="1:11" ht="18" customHeight="1" x14ac:dyDescent="0.2">
      <c r="A168" s="8"/>
      <c r="C168" s="85" t="s">
        <v>113</v>
      </c>
      <c r="D168" s="85"/>
      <c r="E168" s="85"/>
      <c r="F168" s="85"/>
      <c r="G168" s="85"/>
      <c r="H168" s="85"/>
      <c r="I168" s="85"/>
      <c r="J168" s="21"/>
      <c r="K168" s="8"/>
    </row>
    <row r="169" spans="1:11" ht="18" customHeight="1" x14ac:dyDescent="0.2">
      <c r="A169" s="8"/>
      <c r="C169" s="85"/>
      <c r="D169" s="85"/>
      <c r="E169" s="85"/>
      <c r="F169" s="85"/>
      <c r="G169" s="85"/>
      <c r="H169" s="85"/>
      <c r="I169" s="85"/>
      <c r="J169" s="21"/>
      <c r="K169" s="8"/>
    </row>
    <row r="170" spans="1:11" ht="18" customHeight="1" x14ac:dyDescent="0.2">
      <c r="A170" s="8"/>
      <c r="C170" s="85"/>
      <c r="D170" s="85"/>
      <c r="E170" s="85"/>
      <c r="F170" s="85"/>
      <c r="G170" s="85"/>
      <c r="H170" s="85"/>
      <c r="I170" s="85"/>
      <c r="J170" s="21"/>
      <c r="K170" s="8"/>
    </row>
    <row r="171" spans="1:11" ht="18" customHeight="1" x14ac:dyDescent="0.2">
      <c r="A171" s="8"/>
      <c r="B171" s="21"/>
      <c r="C171" s="85"/>
      <c r="D171" s="85"/>
      <c r="E171" s="85"/>
      <c r="F171" s="85"/>
      <c r="G171" s="85"/>
      <c r="H171" s="85"/>
      <c r="I171" s="85"/>
      <c r="J171" s="21"/>
      <c r="K171" s="8"/>
    </row>
    <row r="172" spans="1:11" ht="18" customHeight="1" x14ac:dyDescent="0.2">
      <c r="A172" s="8"/>
      <c r="B172" s="8"/>
      <c r="C172" s="8"/>
      <c r="D172" s="8"/>
      <c r="E172" s="8"/>
      <c r="F172" s="8"/>
      <c r="G172" s="8"/>
      <c r="H172" s="8"/>
      <c r="I172" s="8"/>
      <c r="J172" s="8"/>
      <c r="K172" s="8"/>
    </row>
    <row r="173" spans="1:11" ht="18" customHeight="1" x14ac:dyDescent="0.2">
      <c r="A173" s="8"/>
      <c r="B173" s="36" t="s">
        <v>120</v>
      </c>
      <c r="C173" s="8"/>
      <c r="D173" s="8"/>
      <c r="E173" s="8"/>
      <c r="F173" s="8"/>
      <c r="G173" s="8"/>
      <c r="H173" s="8"/>
      <c r="I173" s="8"/>
      <c r="J173" s="8"/>
      <c r="K173" s="8"/>
    </row>
    <row r="174" spans="1:11" ht="18" customHeight="1" x14ac:dyDescent="0.2">
      <c r="A174" s="8"/>
      <c r="B174" s="8"/>
      <c r="C174" s="8"/>
      <c r="D174" s="8"/>
      <c r="E174" s="8"/>
      <c r="F174" s="8"/>
      <c r="G174" s="8"/>
      <c r="H174" s="8"/>
      <c r="I174" s="8"/>
      <c r="J174" s="8"/>
      <c r="K174" s="8"/>
    </row>
    <row r="175" spans="1:11" ht="18" customHeight="1" x14ac:dyDescent="0.2">
      <c r="A175" s="8"/>
      <c r="B175" s="85" t="s">
        <v>172</v>
      </c>
      <c r="C175" s="85"/>
      <c r="D175" s="85"/>
      <c r="E175" s="85"/>
      <c r="F175" s="85"/>
      <c r="G175" s="85"/>
      <c r="H175" s="85"/>
      <c r="I175" s="85"/>
      <c r="J175" s="8"/>
      <c r="K175" s="8"/>
    </row>
    <row r="176" spans="1:11" ht="18" customHeight="1" x14ac:dyDescent="0.2">
      <c r="A176" s="8"/>
      <c r="B176" s="85"/>
      <c r="C176" s="85"/>
      <c r="D176" s="85"/>
      <c r="E176" s="85"/>
      <c r="F176" s="85"/>
      <c r="G176" s="85"/>
      <c r="H176" s="85"/>
      <c r="I176" s="85"/>
      <c r="J176" s="8"/>
      <c r="K176" s="8"/>
    </row>
    <row r="177" spans="1:11" ht="18" customHeight="1" x14ac:dyDescent="0.2">
      <c r="A177" s="8"/>
      <c r="B177" s="8"/>
      <c r="C177" s="8"/>
      <c r="D177" s="8"/>
      <c r="E177" s="8"/>
      <c r="F177" s="8"/>
      <c r="G177" s="8"/>
      <c r="H177" s="8"/>
      <c r="I177" s="8"/>
      <c r="J177" s="8"/>
      <c r="K177" s="8"/>
    </row>
    <row r="178" spans="1:11" ht="18" customHeight="1" x14ac:dyDescent="0.2">
      <c r="A178" s="8"/>
      <c r="B178" s="8"/>
      <c r="C178" s="37" t="s">
        <v>158</v>
      </c>
      <c r="D178" s="8"/>
      <c r="E178" s="8"/>
      <c r="F178" s="8"/>
      <c r="G178" s="8"/>
      <c r="H178" s="8"/>
      <c r="I178" s="12" t="s">
        <v>2</v>
      </c>
      <c r="J178" s="8"/>
      <c r="K178" s="8"/>
    </row>
    <row r="179" spans="1:11" ht="18" customHeight="1" x14ac:dyDescent="0.2">
      <c r="A179" s="8"/>
      <c r="B179" s="11" t="s">
        <v>3</v>
      </c>
      <c r="C179" s="49" t="s">
        <v>112</v>
      </c>
      <c r="D179" s="52"/>
      <c r="E179" s="52"/>
      <c r="F179" s="52"/>
      <c r="G179" s="53"/>
      <c r="H179" s="8"/>
      <c r="I179" s="38">
        <f>SUMPRODUCT($F$43:$F$51,1*( (($D$43:$D$51="A")+($D$43:$D$51="B"))&gt;0 ))</f>
        <v>3330</v>
      </c>
      <c r="J179" s="8"/>
      <c r="K179" s="8"/>
    </row>
    <row r="180" spans="1:11" ht="18" customHeight="1" x14ac:dyDescent="0.2">
      <c r="A180" s="8"/>
      <c r="B180" s="8"/>
      <c r="C180" s="8"/>
      <c r="D180" s="8"/>
      <c r="E180" s="8"/>
      <c r="F180" s="8"/>
      <c r="G180" s="8"/>
      <c r="H180" s="8"/>
      <c r="I180" s="8"/>
      <c r="J180" s="8"/>
      <c r="K180" s="8"/>
    </row>
    <row r="181" spans="1:11" ht="18" customHeight="1" x14ac:dyDescent="0.2">
      <c r="A181" s="8"/>
      <c r="B181" s="8"/>
      <c r="C181" s="37" t="s">
        <v>159</v>
      </c>
      <c r="D181" s="8"/>
      <c r="E181" s="8"/>
      <c r="F181" s="8"/>
      <c r="G181" s="8"/>
      <c r="H181" s="8"/>
      <c r="I181" s="8"/>
      <c r="J181" s="8"/>
      <c r="K181" s="8"/>
    </row>
    <row r="182" spans="1:11" ht="18" customHeight="1" x14ac:dyDescent="0.2">
      <c r="A182" s="8"/>
      <c r="B182" s="11" t="s">
        <v>3</v>
      </c>
      <c r="C182" s="49" t="s">
        <v>121</v>
      </c>
      <c r="D182" s="52"/>
      <c r="E182" s="52"/>
      <c r="F182" s="52"/>
      <c r="G182" s="53"/>
      <c r="H182" s="8"/>
      <c r="I182" s="38">
        <f>SUMPRODUCT($F$43:$F$51,1*( (($D$43:$D$51="A")+($E$43:$E$51&gt;45))&gt;0 ))</f>
        <v>7170</v>
      </c>
      <c r="J182" s="8"/>
      <c r="K182" s="8"/>
    </row>
    <row r="183" spans="1:11" ht="18" customHeight="1" x14ac:dyDescent="0.2">
      <c r="A183" s="8"/>
      <c r="B183" s="8"/>
      <c r="C183" s="8"/>
      <c r="D183" s="8"/>
      <c r="E183" s="8"/>
      <c r="F183" s="8"/>
      <c r="G183" s="8"/>
      <c r="H183" s="8"/>
      <c r="I183" s="8"/>
      <c r="J183" s="8"/>
      <c r="K183" s="8"/>
    </row>
    <row r="184" spans="1:11" ht="18" customHeight="1" x14ac:dyDescent="0.2">
      <c r="A184" s="8"/>
      <c r="B184" s="8"/>
      <c r="C184" s="8"/>
      <c r="D184" s="8"/>
      <c r="E184" s="8"/>
      <c r="F184" s="8"/>
      <c r="G184" s="8"/>
      <c r="H184" s="8"/>
      <c r="I184" s="8"/>
      <c r="J184" s="8"/>
      <c r="K184" s="8"/>
    </row>
    <row r="185" spans="1:11" ht="18" customHeight="1" x14ac:dyDescent="0.2">
      <c r="A185" s="8"/>
      <c r="B185" s="36" t="s">
        <v>248</v>
      </c>
      <c r="C185" s="8"/>
      <c r="D185" s="8"/>
      <c r="E185" s="8"/>
      <c r="F185" s="8"/>
      <c r="G185" s="8"/>
      <c r="H185" s="8"/>
      <c r="I185" s="8"/>
      <c r="J185" s="8"/>
      <c r="K185" s="8"/>
    </row>
    <row r="186" spans="1:11" ht="18" customHeight="1" x14ac:dyDescent="0.2">
      <c r="A186" s="8"/>
      <c r="B186" s="8"/>
      <c r="C186" s="8"/>
      <c r="D186" s="8"/>
      <c r="E186" s="8"/>
      <c r="F186" s="8"/>
      <c r="G186" s="8"/>
      <c r="H186" s="8"/>
      <c r="I186" s="8"/>
      <c r="J186" s="8"/>
      <c r="K186" s="8"/>
    </row>
    <row r="187" spans="1:11" ht="18" customHeight="1" x14ac:dyDescent="0.2">
      <c r="A187" s="8"/>
      <c r="B187" s="8"/>
      <c r="C187" s="37" t="s">
        <v>249</v>
      </c>
      <c r="D187" s="8"/>
      <c r="E187" s="8"/>
      <c r="F187" s="8"/>
      <c r="G187" s="8"/>
      <c r="H187" s="8"/>
      <c r="I187" s="12" t="s">
        <v>2</v>
      </c>
      <c r="J187" s="8"/>
      <c r="K187" s="8"/>
    </row>
    <row r="188" spans="1:11" ht="18" customHeight="1" x14ac:dyDescent="0.2">
      <c r="A188" s="8"/>
      <c r="B188" s="11" t="s">
        <v>3</v>
      </c>
      <c r="C188" s="49" t="s">
        <v>250</v>
      </c>
      <c r="D188" s="52"/>
      <c r="E188" s="52"/>
      <c r="F188" s="52"/>
      <c r="G188" s="53"/>
      <c r="H188" s="8"/>
      <c r="I188" s="38">
        <f t="array" ref="I188">MAX(IF($D$43:$D$51="A",$E$43:$E$51))</f>
        <v>50</v>
      </c>
      <c r="J188" s="8"/>
      <c r="K188" s="8"/>
    </row>
    <row r="189" spans="1:11" ht="18" customHeight="1" x14ac:dyDescent="0.2">
      <c r="A189" s="8"/>
      <c r="B189" s="8"/>
      <c r="C189" s="84" t="s">
        <v>251</v>
      </c>
      <c r="D189" s="8"/>
      <c r="E189" s="8"/>
      <c r="F189" s="8"/>
      <c r="G189" s="8"/>
      <c r="H189" s="8"/>
      <c r="I189" s="8"/>
      <c r="J189" s="8"/>
      <c r="K189" s="8"/>
    </row>
    <row r="190" spans="1:11" ht="18" customHeight="1" x14ac:dyDescent="0.2">
      <c r="A190" s="8"/>
      <c r="B190" s="8"/>
      <c r="C190" s="8"/>
      <c r="D190" s="8"/>
      <c r="E190" s="8"/>
      <c r="F190" s="8"/>
      <c r="G190" s="8"/>
      <c r="H190" s="8"/>
      <c r="I190" s="8"/>
      <c r="J190" s="8"/>
      <c r="K190" s="8"/>
    </row>
    <row r="191" spans="1:11" ht="18" customHeight="1" x14ac:dyDescent="0.2">
      <c r="A191" s="8"/>
      <c r="B191" s="8"/>
      <c r="C191" s="8"/>
      <c r="D191" s="8"/>
      <c r="E191" s="8"/>
      <c r="F191" s="8"/>
      <c r="G191" s="8"/>
      <c r="H191" s="8"/>
      <c r="I191" s="8"/>
      <c r="J191" s="8"/>
      <c r="K191" s="8"/>
    </row>
    <row r="192" spans="1:11" ht="23.25" x14ac:dyDescent="0.2">
      <c r="A192" s="8"/>
      <c r="B192" s="22" t="s">
        <v>188</v>
      </c>
      <c r="C192" s="10"/>
      <c r="D192" s="10"/>
      <c r="E192" s="10"/>
      <c r="F192" s="10"/>
      <c r="G192" s="10"/>
      <c r="H192" s="10"/>
      <c r="I192" s="10"/>
      <c r="J192" s="10"/>
      <c r="K192" s="8"/>
    </row>
    <row r="193" spans="1:11" ht="18" customHeight="1" x14ac:dyDescent="0.2">
      <c r="A193" s="8"/>
      <c r="B193" s="8"/>
      <c r="C193" s="8"/>
      <c r="D193" s="8"/>
      <c r="E193" s="8"/>
      <c r="F193" s="8"/>
      <c r="G193" s="8"/>
      <c r="H193" s="8"/>
      <c r="I193" s="8"/>
      <c r="J193" s="8"/>
      <c r="K193" s="8"/>
    </row>
    <row r="194" spans="1:11" ht="18" customHeight="1" x14ac:dyDescent="0.2">
      <c r="A194" s="8"/>
      <c r="B194" s="85" t="s">
        <v>213</v>
      </c>
      <c r="C194" s="85"/>
      <c r="D194" s="85"/>
      <c r="E194" s="85"/>
      <c r="F194" s="85"/>
      <c r="G194" s="85"/>
      <c r="H194" s="85"/>
      <c r="I194" s="85"/>
      <c r="J194" s="8"/>
      <c r="K194" s="8"/>
    </row>
    <row r="195" spans="1:11" ht="18" customHeight="1" x14ac:dyDescent="0.2">
      <c r="A195" s="8"/>
      <c r="B195" s="85"/>
      <c r="C195" s="85"/>
      <c r="D195" s="85"/>
      <c r="E195" s="85"/>
      <c r="F195" s="85"/>
      <c r="G195" s="85"/>
      <c r="H195" s="85"/>
      <c r="I195" s="85"/>
      <c r="J195" s="8"/>
      <c r="K195" s="8"/>
    </row>
    <row r="196" spans="1:11" ht="18" customHeight="1" x14ac:dyDescent="0.2">
      <c r="A196" s="8"/>
      <c r="B196" s="85"/>
      <c r="C196" s="85"/>
      <c r="D196" s="85"/>
      <c r="E196" s="85"/>
      <c r="F196" s="85"/>
      <c r="G196" s="85"/>
      <c r="H196" s="85"/>
      <c r="I196" s="85"/>
      <c r="J196" s="8"/>
      <c r="K196" s="8"/>
    </row>
    <row r="197" spans="1:11" ht="18" customHeight="1" x14ac:dyDescent="0.2">
      <c r="A197" s="8"/>
      <c r="B197" s="8"/>
      <c r="C197" s="8"/>
      <c r="D197" s="8"/>
      <c r="E197" s="8"/>
      <c r="F197" s="8"/>
      <c r="G197" s="8"/>
      <c r="H197" s="8"/>
      <c r="I197" s="8"/>
      <c r="J197" s="8"/>
      <c r="K197" s="8"/>
    </row>
    <row r="198" spans="1:11" ht="18" customHeight="1" x14ac:dyDescent="0.2">
      <c r="A198" s="8"/>
      <c r="B198" s="36" t="s">
        <v>197</v>
      </c>
      <c r="C198" s="8"/>
      <c r="D198" s="8"/>
      <c r="E198" s="8"/>
      <c r="F198" s="8"/>
      <c r="G198" s="8"/>
      <c r="H198" s="8"/>
      <c r="I198" s="8"/>
      <c r="J198" s="8"/>
      <c r="K198" s="8"/>
    </row>
    <row r="199" spans="1:11" ht="18" customHeight="1" x14ac:dyDescent="0.2">
      <c r="A199" s="8"/>
      <c r="B199" s="8"/>
      <c r="C199" s="8"/>
      <c r="D199" s="8"/>
      <c r="E199" s="8"/>
      <c r="F199" s="8"/>
      <c r="G199" s="8"/>
      <c r="H199" s="8"/>
      <c r="I199" s="8"/>
      <c r="J199" s="8"/>
      <c r="K199" s="8"/>
    </row>
    <row r="200" spans="1:11" ht="18" customHeight="1" x14ac:dyDescent="0.2">
      <c r="A200" s="8"/>
      <c r="B200" s="85" t="s">
        <v>202</v>
      </c>
      <c r="C200" s="85"/>
      <c r="D200" s="85"/>
      <c r="E200" s="85"/>
      <c r="F200" s="85"/>
      <c r="G200" s="85"/>
      <c r="H200" s="8"/>
      <c r="I200" s="29" t="s">
        <v>190</v>
      </c>
      <c r="J200" s="8"/>
      <c r="K200" s="8"/>
    </row>
    <row r="201" spans="1:11" ht="18" customHeight="1" x14ac:dyDescent="0.2">
      <c r="A201" s="8"/>
      <c r="B201" s="85"/>
      <c r="C201" s="85"/>
      <c r="D201" s="85"/>
      <c r="E201" s="85"/>
      <c r="F201" s="85"/>
      <c r="G201" s="85"/>
      <c r="H201" s="8"/>
      <c r="I201" s="80">
        <v>42795</v>
      </c>
      <c r="J201" s="8" t="s">
        <v>194</v>
      </c>
      <c r="K201" s="8"/>
    </row>
    <row r="202" spans="1:11" ht="18" customHeight="1" x14ac:dyDescent="0.2">
      <c r="A202" s="8"/>
      <c r="B202" s="85"/>
      <c r="C202" s="85"/>
      <c r="D202" s="85"/>
      <c r="E202" s="85"/>
      <c r="F202" s="85"/>
      <c r="G202" s="85"/>
      <c r="H202" s="8"/>
      <c r="I202" s="81">
        <v>42795</v>
      </c>
      <c r="J202" s="8" t="s">
        <v>194</v>
      </c>
      <c r="K202" s="8"/>
    </row>
    <row r="203" spans="1:11" ht="18" customHeight="1" x14ac:dyDescent="0.2">
      <c r="A203" s="8"/>
      <c r="B203" s="85"/>
      <c r="C203" s="85"/>
      <c r="D203" s="85"/>
      <c r="E203" s="85"/>
      <c r="F203" s="85"/>
      <c r="G203" s="85"/>
      <c r="H203" s="8"/>
      <c r="I203" s="79" t="s">
        <v>191</v>
      </c>
      <c r="J203" s="8" t="s">
        <v>193</v>
      </c>
      <c r="K203" s="8"/>
    </row>
    <row r="204" spans="1:11" ht="18" customHeight="1" x14ac:dyDescent="0.2">
      <c r="A204" s="8"/>
      <c r="B204" s="85"/>
      <c r="C204" s="85"/>
      <c r="D204" s="85"/>
      <c r="E204" s="85"/>
      <c r="F204" s="85"/>
      <c r="G204" s="85"/>
      <c r="H204" s="8"/>
      <c r="I204" s="79" t="s">
        <v>192</v>
      </c>
      <c r="J204" s="8" t="s">
        <v>193</v>
      </c>
      <c r="K204" s="8"/>
    </row>
    <row r="205" spans="1:11" ht="18" customHeight="1" x14ac:dyDescent="0.2">
      <c r="A205" s="8"/>
      <c r="B205" s="78"/>
      <c r="C205" s="78"/>
      <c r="D205" s="78"/>
      <c r="E205" s="78"/>
      <c r="F205" s="78"/>
      <c r="G205" s="78"/>
      <c r="H205" s="8"/>
      <c r="I205" s="79" t="s">
        <v>200</v>
      </c>
      <c r="J205" s="8" t="s">
        <v>201</v>
      </c>
      <c r="K205" s="8"/>
    </row>
    <row r="206" spans="1:11" ht="18" customHeight="1" x14ac:dyDescent="0.2">
      <c r="A206" s="8"/>
      <c r="B206" s="8"/>
      <c r="C206" s="8"/>
      <c r="D206" s="8"/>
      <c r="E206" s="8"/>
      <c r="F206" s="8"/>
      <c r="G206" s="8"/>
      <c r="H206" s="8"/>
      <c r="I206" s="8"/>
      <c r="J206" s="8"/>
      <c r="K206" s="8"/>
    </row>
    <row r="207" spans="1:11" ht="18" customHeight="1" x14ac:dyDescent="0.2">
      <c r="A207" s="8"/>
      <c r="B207" s="11" t="s">
        <v>209</v>
      </c>
      <c r="C207" s="13" t="s">
        <v>195</v>
      </c>
      <c r="D207" s="50"/>
      <c r="E207" s="50"/>
      <c r="F207" s="50"/>
      <c r="G207" s="51"/>
      <c r="H207" s="11" t="s">
        <v>189</v>
      </c>
      <c r="I207" s="38">
        <f>COUNTIF($I$201:$I$205,"=3/1/17")</f>
        <v>4</v>
      </c>
      <c r="J207" s="8"/>
      <c r="K207" s="8"/>
    </row>
    <row r="208" spans="1:11" ht="18" customHeight="1" x14ac:dyDescent="0.2">
      <c r="A208" s="8"/>
      <c r="B208" s="11"/>
      <c r="C208" s="13" t="s">
        <v>196</v>
      </c>
      <c r="D208" s="50"/>
      <c r="E208" s="50"/>
      <c r="F208" s="50"/>
      <c r="G208" s="51"/>
      <c r="H208" s="11"/>
      <c r="I208" s="38">
        <f>COUNTIF($I$201:$I$205,DATE(2017,3,1))</f>
        <v>4</v>
      </c>
      <c r="J208" s="8"/>
      <c r="K208" s="8"/>
    </row>
    <row r="209" spans="1:11" ht="18" customHeight="1" x14ac:dyDescent="0.2">
      <c r="A209" s="8"/>
      <c r="B209" s="11"/>
      <c r="C209" s="13" t="s">
        <v>204</v>
      </c>
      <c r="D209" s="50"/>
      <c r="E209" s="50"/>
      <c r="F209" s="50"/>
      <c r="G209" s="51"/>
      <c r="H209" s="11"/>
      <c r="I209" s="38">
        <f>COUNTIF($I$201:$I$205,"March 1, 2017")</f>
        <v>4</v>
      </c>
      <c r="J209" s="8"/>
      <c r="K209" s="8"/>
    </row>
    <row r="210" spans="1:11" ht="18" customHeight="1" x14ac:dyDescent="0.2">
      <c r="A210" s="8"/>
      <c r="B210" s="11"/>
      <c r="C210" s="13" t="s">
        <v>203</v>
      </c>
      <c r="D210" s="50"/>
      <c r="E210" s="50"/>
      <c r="F210" s="50"/>
      <c r="G210" s="51"/>
      <c r="H210" s="11"/>
      <c r="I210" s="38">
        <f>COUNTIF($I$201:$I$205,"Mar 1st 2017")</f>
        <v>1</v>
      </c>
      <c r="J210" s="8"/>
      <c r="K210" s="8"/>
    </row>
    <row r="211" spans="1:11" ht="18" customHeight="1" x14ac:dyDescent="0.2">
      <c r="A211" s="8"/>
      <c r="B211" s="8"/>
      <c r="C211" s="8"/>
      <c r="D211" s="8"/>
      <c r="E211" s="8"/>
      <c r="F211" s="8"/>
      <c r="G211" s="8"/>
      <c r="H211" s="8"/>
      <c r="I211" s="8"/>
      <c r="J211" s="8"/>
      <c r="K211" s="8"/>
    </row>
    <row r="212" spans="1:11" ht="18" customHeight="1" x14ac:dyDescent="0.2">
      <c r="A212" s="8"/>
      <c r="B212" s="8"/>
      <c r="C212" s="8"/>
      <c r="D212" s="8"/>
      <c r="E212" s="8"/>
      <c r="F212" s="8"/>
      <c r="G212" s="8"/>
      <c r="H212" s="8"/>
      <c r="I212" s="82"/>
      <c r="J212" s="8"/>
      <c r="K212" s="8"/>
    </row>
    <row r="213" spans="1:11" ht="18" customHeight="1" x14ac:dyDescent="0.2">
      <c r="A213" s="8"/>
      <c r="B213" s="36" t="s">
        <v>212</v>
      </c>
      <c r="C213" s="8"/>
      <c r="D213" s="8"/>
      <c r="E213" s="8"/>
      <c r="F213" s="8"/>
      <c r="G213" s="8"/>
      <c r="H213" s="8"/>
      <c r="I213" s="8"/>
      <c r="J213" s="8"/>
      <c r="K213" s="8"/>
    </row>
    <row r="214" spans="1:11" ht="18" customHeight="1" x14ac:dyDescent="0.2">
      <c r="A214" s="8"/>
      <c r="B214" s="8"/>
      <c r="C214" s="8"/>
      <c r="D214" s="8"/>
      <c r="E214" s="8"/>
      <c r="F214" s="8"/>
      <c r="G214" s="8"/>
      <c r="H214" s="8"/>
      <c r="I214" s="8"/>
      <c r="J214" s="8"/>
      <c r="K214" s="8"/>
    </row>
    <row r="215" spans="1:11" ht="18" customHeight="1" x14ac:dyDescent="0.2">
      <c r="A215" s="8"/>
      <c r="B215" s="85" t="s">
        <v>208</v>
      </c>
      <c r="C215" s="85"/>
      <c r="D215" s="85"/>
      <c r="E215" s="85"/>
      <c r="F215" s="85"/>
      <c r="G215" s="85"/>
      <c r="H215" s="8"/>
      <c r="I215" s="29" t="s">
        <v>190</v>
      </c>
      <c r="J215" s="8"/>
      <c r="K215" s="8"/>
    </row>
    <row r="216" spans="1:11" ht="18" customHeight="1" x14ac:dyDescent="0.2">
      <c r="A216" s="8"/>
      <c r="B216" s="85"/>
      <c r="C216" s="85"/>
      <c r="D216" s="85"/>
      <c r="E216" s="85"/>
      <c r="F216" s="85"/>
      <c r="G216" s="85"/>
      <c r="H216" s="8"/>
      <c r="I216" s="80">
        <v>42795</v>
      </c>
      <c r="J216" s="8" t="s">
        <v>194</v>
      </c>
      <c r="K216" s="8"/>
    </row>
    <row r="217" spans="1:11" ht="18" customHeight="1" x14ac:dyDescent="0.2">
      <c r="A217" s="8"/>
      <c r="B217" s="85"/>
      <c r="C217" s="85"/>
      <c r="D217" s="85"/>
      <c r="E217" s="85"/>
      <c r="F217" s="85"/>
      <c r="G217" s="85"/>
      <c r="H217" s="8"/>
      <c r="I217" s="80">
        <v>42826</v>
      </c>
      <c r="J217" s="8" t="s">
        <v>194</v>
      </c>
      <c r="K217" s="8"/>
    </row>
    <row r="218" spans="1:11" ht="18" customHeight="1" x14ac:dyDescent="0.2">
      <c r="A218" s="8"/>
      <c r="B218" s="85"/>
      <c r="C218" s="85"/>
      <c r="D218" s="85"/>
      <c r="E218" s="85"/>
      <c r="F218" s="85"/>
      <c r="G218" s="85"/>
      <c r="H218" s="8"/>
      <c r="I218" s="80">
        <v>42856</v>
      </c>
      <c r="J218" s="8" t="s">
        <v>194</v>
      </c>
      <c r="K218" s="8"/>
    </row>
    <row r="219" spans="1:11" ht="18" customHeight="1" x14ac:dyDescent="0.2">
      <c r="A219" s="8"/>
      <c r="B219" s="85"/>
      <c r="C219" s="85"/>
      <c r="D219" s="85"/>
      <c r="E219" s="85"/>
      <c r="F219" s="85"/>
      <c r="G219" s="85"/>
      <c r="H219" s="8"/>
      <c r="I219" s="79" t="s">
        <v>205</v>
      </c>
      <c r="J219" s="8" t="s">
        <v>193</v>
      </c>
      <c r="K219" s="8"/>
    </row>
    <row r="220" spans="1:11" ht="18" customHeight="1" x14ac:dyDescent="0.2">
      <c r="A220" s="8"/>
      <c r="B220" s="78"/>
      <c r="C220" s="78"/>
      <c r="D220" s="78"/>
      <c r="E220" s="78"/>
      <c r="F220" s="78"/>
      <c r="G220" s="78"/>
      <c r="H220" s="8"/>
      <c r="I220" s="79" t="s">
        <v>206</v>
      </c>
      <c r="J220" s="8" t="s">
        <v>193</v>
      </c>
      <c r="K220" s="8"/>
    </row>
    <row r="221" spans="1:11" ht="18" customHeight="1" x14ac:dyDescent="0.2">
      <c r="A221" s="8"/>
      <c r="B221" s="8"/>
      <c r="C221" s="8"/>
      <c r="D221" s="8"/>
      <c r="E221" s="8"/>
      <c r="F221" s="8"/>
      <c r="G221" s="8"/>
      <c r="H221" s="8"/>
      <c r="I221" s="8"/>
      <c r="J221" s="8"/>
      <c r="K221" s="8"/>
    </row>
    <row r="222" spans="1:11" ht="18" customHeight="1" x14ac:dyDescent="0.2">
      <c r="A222" s="8"/>
      <c r="B222" s="11" t="s">
        <v>3</v>
      </c>
      <c r="C222" s="13" t="s">
        <v>207</v>
      </c>
      <c r="D222" s="50"/>
      <c r="E222" s="50"/>
      <c r="F222" s="50"/>
      <c r="G222" s="51"/>
      <c r="H222" s="11" t="s">
        <v>189</v>
      </c>
      <c r="I222" s="38">
        <f>COUNTIF($I$216:$I$220,"&gt;1/1/2017")</f>
        <v>3</v>
      </c>
      <c r="J222" s="8"/>
      <c r="K222" s="8"/>
    </row>
    <row r="223" spans="1:11" ht="18" customHeight="1" x14ac:dyDescent="0.2">
      <c r="A223" s="8"/>
      <c r="B223" s="8"/>
      <c r="C223" s="8"/>
      <c r="D223" s="8"/>
      <c r="E223" s="8"/>
      <c r="F223" s="8"/>
      <c r="G223" s="8"/>
      <c r="H223" s="8"/>
      <c r="I223" s="8"/>
      <c r="J223" s="8"/>
      <c r="K223" s="8"/>
    </row>
    <row r="224" spans="1:11" ht="18" customHeight="1" x14ac:dyDescent="0.2">
      <c r="A224" s="8"/>
      <c r="B224" s="36" t="s">
        <v>210</v>
      </c>
      <c r="C224" s="8"/>
      <c r="D224" s="8"/>
      <c r="E224" s="8"/>
      <c r="F224" s="8"/>
      <c r="G224" s="8"/>
      <c r="H224" s="8"/>
      <c r="I224" s="8"/>
      <c r="J224" s="8"/>
      <c r="K224" s="8"/>
    </row>
    <row r="225" spans="1:11" ht="18" customHeight="1" x14ac:dyDescent="0.2">
      <c r="A225" s="8"/>
      <c r="B225" s="8"/>
      <c r="C225" s="8"/>
      <c r="D225" s="8"/>
      <c r="E225" s="8"/>
      <c r="F225" s="8"/>
      <c r="G225" s="8"/>
      <c r="H225" s="8"/>
      <c r="I225" s="8"/>
      <c r="J225" s="8"/>
      <c r="K225" s="8"/>
    </row>
    <row r="226" spans="1:11" ht="18" customHeight="1" x14ac:dyDescent="0.2">
      <c r="A226" s="8"/>
      <c r="B226" s="11" t="s">
        <v>3</v>
      </c>
      <c r="C226" s="13" t="s">
        <v>211</v>
      </c>
      <c r="D226" s="50"/>
      <c r="E226" s="50"/>
      <c r="F226" s="50"/>
      <c r="G226" s="51"/>
      <c r="H226" s="11" t="s">
        <v>189</v>
      </c>
      <c r="I226" s="38">
        <f ca="1">COUNTIF(I216:I220,"&lt;"&amp;TODAY())</f>
        <v>3</v>
      </c>
      <c r="J226" s="8"/>
      <c r="K226" s="8"/>
    </row>
    <row r="227" spans="1:11" ht="18" customHeight="1" x14ac:dyDescent="0.2">
      <c r="A227" s="8"/>
      <c r="B227" s="21"/>
      <c r="C227" s="78"/>
      <c r="D227" s="78"/>
      <c r="E227" s="78"/>
      <c r="F227" s="78"/>
      <c r="G227" s="78"/>
      <c r="H227" s="78"/>
      <c r="I227" s="78"/>
      <c r="J227" s="21"/>
      <c r="K227" s="8"/>
    </row>
    <row r="228" spans="1:11" ht="18" customHeight="1" x14ac:dyDescent="0.2">
      <c r="A228" s="8"/>
      <c r="B228" s="36" t="s">
        <v>228</v>
      </c>
      <c r="C228" s="8"/>
      <c r="D228" s="8"/>
      <c r="E228" s="8"/>
      <c r="F228" s="8"/>
      <c r="G228" s="8"/>
      <c r="H228" s="8"/>
      <c r="I228" s="8"/>
      <c r="J228" s="8"/>
      <c r="K228" s="8"/>
    </row>
    <row r="229" spans="1:11" ht="18" customHeight="1" x14ac:dyDescent="0.2">
      <c r="A229" s="8"/>
      <c r="B229" s="8"/>
      <c r="C229" s="8"/>
      <c r="D229" s="8"/>
      <c r="E229" s="8"/>
      <c r="F229" s="8"/>
      <c r="G229" s="8"/>
      <c r="H229" s="8"/>
      <c r="I229" s="8"/>
      <c r="J229" s="8"/>
      <c r="K229" s="8"/>
    </row>
    <row r="230" spans="1:11" ht="18" customHeight="1" x14ac:dyDescent="0.2">
      <c r="A230" s="8"/>
      <c r="B230" s="8" t="s">
        <v>229</v>
      </c>
      <c r="C230" s="8"/>
      <c r="D230" s="8"/>
      <c r="E230" s="8"/>
      <c r="F230" s="8"/>
      <c r="G230" s="8"/>
      <c r="H230" s="8"/>
      <c r="I230" s="8"/>
      <c r="J230" s="8"/>
      <c r="K230" s="8"/>
    </row>
    <row r="231" spans="1:11" ht="18" customHeight="1" x14ac:dyDescent="0.2">
      <c r="A231" s="8"/>
      <c r="B231" s="8"/>
      <c r="C231" s="8"/>
      <c r="D231" s="8"/>
      <c r="E231" s="8"/>
      <c r="F231" s="8"/>
      <c r="G231" s="8"/>
      <c r="H231" s="8"/>
      <c r="I231" s="8"/>
      <c r="J231" s="8"/>
      <c r="K231" s="8"/>
    </row>
    <row r="232" spans="1:11" ht="18" customHeight="1" x14ac:dyDescent="0.2">
      <c r="A232" s="8"/>
      <c r="B232" s="11" t="s">
        <v>3</v>
      </c>
      <c r="C232" s="83" t="s">
        <v>230</v>
      </c>
      <c r="D232" s="50"/>
      <c r="E232" s="50"/>
      <c r="F232" s="50"/>
      <c r="G232" s="51"/>
      <c r="H232" s="8"/>
      <c r="I232" s="8"/>
      <c r="J232" s="8"/>
      <c r="K232" s="8"/>
    </row>
    <row r="233" spans="1:11" ht="18" customHeight="1" x14ac:dyDescent="0.2">
      <c r="A233" s="8"/>
      <c r="B233" s="8"/>
      <c r="C233" s="8"/>
      <c r="D233" s="8"/>
      <c r="E233" s="8"/>
      <c r="F233" s="8"/>
      <c r="G233" s="8"/>
      <c r="H233" s="8"/>
      <c r="I233" s="8"/>
      <c r="J233" s="8"/>
      <c r="K233" s="8"/>
    </row>
    <row r="234" spans="1:11" ht="18" customHeight="1" x14ac:dyDescent="0.2">
      <c r="A234" s="8"/>
      <c r="B234" s="21"/>
      <c r="C234" s="78"/>
      <c r="D234" s="78"/>
      <c r="E234" s="78"/>
      <c r="F234" s="78"/>
      <c r="G234" s="78"/>
      <c r="H234" s="78"/>
      <c r="I234" s="78"/>
      <c r="J234" s="21"/>
      <c r="K234" s="8"/>
    </row>
    <row r="235" spans="1:11" ht="23.25" x14ac:dyDescent="0.2">
      <c r="A235" s="8"/>
      <c r="B235" s="22" t="s">
        <v>169</v>
      </c>
      <c r="C235" s="10"/>
      <c r="D235" s="10"/>
      <c r="E235" s="10"/>
      <c r="F235" s="10"/>
      <c r="G235" s="10"/>
      <c r="H235" s="10"/>
      <c r="I235" s="10"/>
      <c r="J235" s="10"/>
      <c r="K235" s="8"/>
    </row>
    <row r="236" spans="1:11" ht="18" customHeight="1" x14ac:dyDescent="0.2">
      <c r="A236" s="8"/>
      <c r="B236" s="8"/>
      <c r="C236" s="8"/>
      <c r="D236" s="8"/>
      <c r="E236" s="8"/>
      <c r="F236" s="8"/>
      <c r="G236" s="8"/>
      <c r="H236" s="8"/>
      <c r="I236" s="8"/>
      <c r="J236" s="8"/>
      <c r="K236" s="8"/>
    </row>
    <row r="237" spans="1:11" ht="18" customHeight="1" x14ac:dyDescent="0.2">
      <c r="A237" s="8"/>
      <c r="B237" s="85" t="s">
        <v>170</v>
      </c>
      <c r="C237" s="85"/>
      <c r="D237" s="85"/>
      <c r="E237" s="85"/>
      <c r="F237" s="85"/>
      <c r="G237" s="85"/>
      <c r="H237" s="85"/>
      <c r="I237" s="85"/>
      <c r="J237" s="8"/>
      <c r="K237" s="8"/>
    </row>
    <row r="238" spans="1:11" ht="18" customHeight="1" x14ac:dyDescent="0.2">
      <c r="A238" s="8"/>
      <c r="B238" s="85"/>
      <c r="C238" s="85"/>
      <c r="D238" s="85"/>
      <c r="E238" s="85"/>
      <c r="F238" s="85"/>
      <c r="G238" s="85"/>
      <c r="H238" s="85"/>
      <c r="I238" s="85"/>
      <c r="J238" s="8"/>
      <c r="K238" s="8"/>
    </row>
    <row r="239" spans="1:11" ht="18" customHeight="1" x14ac:dyDescent="0.2">
      <c r="A239" s="8"/>
      <c r="B239" s="8"/>
      <c r="C239" s="8"/>
      <c r="D239" s="8"/>
      <c r="E239" s="8"/>
      <c r="F239" s="8"/>
      <c r="G239" s="8"/>
      <c r="H239" s="8"/>
      <c r="I239" s="8"/>
      <c r="J239" s="8"/>
      <c r="K239" s="8"/>
    </row>
    <row r="240" spans="1:11" ht="18" customHeight="1" x14ac:dyDescent="0.2">
      <c r="A240" s="8"/>
      <c r="C240" s="37" t="s">
        <v>160</v>
      </c>
      <c r="D240" s="8"/>
      <c r="E240" s="8"/>
      <c r="F240" s="8"/>
      <c r="H240" s="8"/>
      <c r="I240" s="12" t="s">
        <v>34</v>
      </c>
      <c r="J240" s="12" t="s">
        <v>2</v>
      </c>
      <c r="K240" s="8"/>
    </row>
    <row r="241" spans="1:13" ht="18" customHeight="1" x14ac:dyDescent="0.2">
      <c r="A241" s="8"/>
      <c r="B241" s="11" t="s">
        <v>3</v>
      </c>
      <c r="C241" s="13" t="s">
        <v>165</v>
      </c>
      <c r="D241" s="50"/>
      <c r="E241" s="50"/>
      <c r="F241" s="50"/>
      <c r="G241" s="51"/>
      <c r="H241" s="8"/>
      <c r="I241" s="16" t="s">
        <v>152</v>
      </c>
      <c r="J241" s="38">
        <f>SUMPRODUCT($F$43:$F$51,1*(EXACT($C$43:$C$51,I241)))</f>
        <v>0</v>
      </c>
      <c r="K241" s="8"/>
    </row>
    <row r="242" spans="1:13" ht="18" customHeight="1" x14ac:dyDescent="0.2">
      <c r="A242" s="8"/>
      <c r="B242" s="8"/>
      <c r="C242" s="8"/>
      <c r="D242" s="8"/>
      <c r="E242" s="8"/>
      <c r="F242" s="8"/>
      <c r="G242" s="8"/>
      <c r="H242" s="8"/>
      <c r="I242" s="16" t="s">
        <v>139</v>
      </c>
      <c r="J242" s="38">
        <f>SUMPRODUCT($F$43:$F$51,1*(EXACT($C$43:$C$51,I242)))</f>
        <v>700</v>
      </c>
      <c r="K242" s="8"/>
    </row>
    <row r="243" spans="1:13" ht="18" customHeight="1" x14ac:dyDescent="0.2">
      <c r="A243" s="8"/>
      <c r="B243" s="8"/>
      <c r="C243" s="8"/>
      <c r="D243" s="8"/>
      <c r="E243" s="8"/>
      <c r="F243" s="8"/>
      <c r="G243" s="8"/>
      <c r="H243" s="8"/>
      <c r="I243" s="8"/>
      <c r="J243" s="8"/>
      <c r="K243" s="8"/>
    </row>
    <row r="244" spans="1:13" ht="18" customHeight="1" x14ac:dyDescent="0.2">
      <c r="A244" s="8"/>
      <c r="C244" s="37" t="s">
        <v>161</v>
      </c>
      <c r="D244" s="8"/>
      <c r="E244" s="8"/>
      <c r="F244" s="8"/>
      <c r="H244" s="8"/>
      <c r="I244" s="12" t="s">
        <v>34</v>
      </c>
      <c r="J244" s="12" t="s">
        <v>2</v>
      </c>
      <c r="K244" s="8"/>
    </row>
    <row r="245" spans="1:13" ht="18" customHeight="1" x14ac:dyDescent="0.2">
      <c r="A245" s="8"/>
      <c r="B245" s="11" t="s">
        <v>3</v>
      </c>
      <c r="C245" s="72" t="s">
        <v>164</v>
      </c>
      <c r="D245" s="50"/>
      <c r="E245" s="50"/>
      <c r="F245" s="50"/>
      <c r="G245" s="51"/>
      <c r="H245" s="8"/>
      <c r="I245" s="16" t="s">
        <v>162</v>
      </c>
      <c r="J245" s="38">
        <f>SUMPRODUCT($F$43:$F$51,1*(ISNUMBER(FIND(I245,$C$43:$C$51))))</f>
        <v>0</v>
      </c>
      <c r="K245" s="8"/>
    </row>
    <row r="246" spans="1:13" ht="18" customHeight="1" x14ac:dyDescent="0.2">
      <c r="A246" s="8"/>
      <c r="B246" s="8"/>
      <c r="C246" s="8"/>
      <c r="D246" s="8"/>
      <c r="E246" s="8"/>
      <c r="F246" s="8"/>
      <c r="G246" s="8"/>
      <c r="H246" s="8"/>
      <c r="I246" s="16" t="s">
        <v>163</v>
      </c>
      <c r="J246" s="38">
        <f>SUMPRODUCT($F$43:$F$51,1*(ISNUMBER(FIND(I246,$C$43:$C$51))))</f>
        <v>700</v>
      </c>
      <c r="K246" s="8"/>
    </row>
    <row r="247" spans="1:13" ht="18" customHeight="1" x14ac:dyDescent="0.2">
      <c r="A247" s="8"/>
      <c r="B247" s="8"/>
      <c r="C247" s="8"/>
      <c r="D247" s="8"/>
      <c r="E247" s="8"/>
      <c r="F247" s="8"/>
      <c r="G247" s="8"/>
      <c r="H247" s="8"/>
      <c r="I247" s="8"/>
      <c r="J247" s="8"/>
      <c r="K247" s="8"/>
    </row>
    <row r="248" spans="1:13" ht="18" customHeight="1" x14ac:dyDescent="0.2">
      <c r="A248" s="8"/>
      <c r="B248" s="8"/>
      <c r="C248" s="8"/>
      <c r="D248" s="8"/>
      <c r="E248" s="8"/>
      <c r="F248" s="8"/>
      <c r="G248" s="8"/>
      <c r="H248" s="8"/>
      <c r="I248" s="8"/>
      <c r="J248" s="8"/>
      <c r="K248" s="8"/>
    </row>
    <row r="249" spans="1:13" ht="23.25" x14ac:dyDescent="0.2">
      <c r="A249" s="8"/>
      <c r="B249" s="22" t="s">
        <v>67</v>
      </c>
      <c r="C249" s="10"/>
      <c r="D249" s="10"/>
      <c r="E249" s="10"/>
      <c r="F249" s="10"/>
      <c r="G249" s="10"/>
      <c r="H249" s="10"/>
      <c r="I249" s="10"/>
      <c r="J249" s="10"/>
      <c r="K249" s="8"/>
    </row>
    <row r="250" spans="1:13" ht="18" customHeight="1" x14ac:dyDescent="0.2">
      <c r="A250" s="8"/>
      <c r="B250" s="8"/>
      <c r="C250" s="8"/>
      <c r="D250" s="8"/>
      <c r="E250" s="8"/>
      <c r="F250" s="8"/>
      <c r="G250" s="8"/>
      <c r="H250" s="8"/>
      <c r="I250" s="8"/>
      <c r="J250" s="8"/>
      <c r="K250" s="8"/>
    </row>
    <row r="251" spans="1:13" ht="18" customHeight="1" x14ac:dyDescent="0.2">
      <c r="B251" s="85" t="s">
        <v>80</v>
      </c>
      <c r="C251" s="85"/>
      <c r="D251" s="85"/>
      <c r="E251" s="85"/>
      <c r="F251" s="85"/>
      <c r="G251" s="85"/>
      <c r="H251" s="85"/>
      <c r="I251" s="85"/>
      <c r="J251" s="85"/>
    </row>
    <row r="252" spans="1:13" ht="18" customHeight="1" x14ac:dyDescent="0.2">
      <c r="B252" s="85"/>
      <c r="C252" s="85"/>
      <c r="D252" s="85"/>
      <c r="E252" s="85"/>
      <c r="F252" s="85"/>
      <c r="G252" s="85"/>
      <c r="H252" s="85"/>
      <c r="I252" s="85"/>
      <c r="J252" s="85"/>
    </row>
    <row r="253" spans="1:13" ht="18" customHeight="1" x14ac:dyDescent="0.2">
      <c r="A253" s="8"/>
      <c r="C253" s="8"/>
      <c r="D253" s="8"/>
      <c r="E253" s="8"/>
      <c r="F253" s="8"/>
      <c r="G253" s="8"/>
      <c r="H253" s="8"/>
      <c r="I253" s="8"/>
      <c r="J253" s="8"/>
      <c r="K253" s="8"/>
      <c r="L253" s="25"/>
      <c r="M253" s="26"/>
    </row>
    <row r="254" spans="1:13" ht="18" customHeight="1" x14ac:dyDescent="0.25">
      <c r="A254" s="8"/>
      <c r="B254" s="29" t="s">
        <v>34</v>
      </c>
      <c r="D254" s="48" t="s">
        <v>68</v>
      </c>
      <c r="E254" s="40" t="s">
        <v>78</v>
      </c>
      <c r="G254" s="8"/>
      <c r="I254" s="8"/>
      <c r="J254" s="12" t="s">
        <v>2</v>
      </c>
      <c r="K254" s="8"/>
      <c r="L254" s="25"/>
      <c r="M254" s="26"/>
    </row>
    <row r="255" spans="1:13" ht="18" customHeight="1" x14ac:dyDescent="0.2">
      <c r="A255" s="8"/>
      <c r="B255" s="47">
        <v>-1</v>
      </c>
      <c r="D255" s="26" t="s">
        <v>69</v>
      </c>
      <c r="E255" s="18" t="s">
        <v>73</v>
      </c>
      <c r="G255" s="8"/>
      <c r="I255" s="8"/>
      <c r="J255" s="38">
        <f>COUNTIF($B$255:$B$261,"&lt;4") - COUNTIF($B$255:$B$261,"&lt;=1")</f>
        <v>2</v>
      </c>
      <c r="K255" s="8"/>
      <c r="L255" s="25"/>
      <c r="M255" s="26"/>
    </row>
    <row r="256" spans="1:13" ht="18" customHeight="1" x14ac:dyDescent="0.2">
      <c r="A256" s="8"/>
      <c r="B256" s="47">
        <v>0</v>
      </c>
      <c r="D256" s="26" t="s">
        <v>70</v>
      </c>
      <c r="E256" s="18" t="s">
        <v>74</v>
      </c>
      <c r="G256" s="8"/>
      <c r="I256" s="8"/>
      <c r="J256" s="38">
        <f>COUNTIF($B$255:$B$261,"&lt;4") - COUNTIF($B$255:$B$261,"&lt;1")</f>
        <v>3</v>
      </c>
      <c r="K256" s="8"/>
      <c r="L256" s="25"/>
      <c r="M256" s="26"/>
    </row>
    <row r="257" spans="1:13" ht="18" customHeight="1" x14ac:dyDescent="0.2">
      <c r="A257" s="8"/>
      <c r="B257" s="47">
        <v>1</v>
      </c>
      <c r="D257" s="26" t="s">
        <v>71</v>
      </c>
      <c r="E257" s="18" t="s">
        <v>75</v>
      </c>
      <c r="G257" s="8"/>
      <c r="I257" s="8"/>
      <c r="J257" s="38">
        <f>COUNTIF($B$255:$B$261,"&lt;=4") - COUNTIF($B$255:$B$261,"&lt;=1")</f>
        <v>3</v>
      </c>
      <c r="K257" s="8"/>
      <c r="L257" s="25"/>
      <c r="M257" s="26"/>
    </row>
    <row r="258" spans="1:13" ht="18" customHeight="1" x14ac:dyDescent="0.2">
      <c r="A258" s="8"/>
      <c r="B258" s="47">
        <v>2</v>
      </c>
      <c r="D258" s="26" t="s">
        <v>72</v>
      </c>
      <c r="E258" s="18" t="s">
        <v>76</v>
      </c>
      <c r="G258" s="8"/>
      <c r="I258" s="8"/>
      <c r="J258" s="38">
        <f>COUNTIF($B$255:$B$261,"&lt;=4") - COUNTIF($B$255:$B$261,"&lt;1")</f>
        <v>4</v>
      </c>
      <c r="K258" s="8"/>
      <c r="L258" s="25"/>
      <c r="M258" s="26"/>
    </row>
    <row r="259" spans="1:13" ht="18" customHeight="1" x14ac:dyDescent="0.2">
      <c r="A259" s="8"/>
      <c r="B259" s="47">
        <v>3</v>
      </c>
      <c r="E259" s="8"/>
      <c r="G259" s="8"/>
      <c r="I259" s="8"/>
      <c r="J259" s="8"/>
      <c r="K259" s="8"/>
      <c r="L259" s="25"/>
      <c r="M259" s="26"/>
    </row>
    <row r="260" spans="1:13" ht="18" customHeight="1" x14ac:dyDescent="0.25">
      <c r="A260" s="8"/>
      <c r="B260" s="47">
        <v>4</v>
      </c>
      <c r="D260" s="48" t="s">
        <v>68</v>
      </c>
      <c r="E260" s="40" t="s">
        <v>79</v>
      </c>
      <c r="G260" s="8"/>
      <c r="I260" s="8"/>
      <c r="J260" s="12" t="s">
        <v>2</v>
      </c>
      <c r="K260" s="8"/>
      <c r="L260" s="25"/>
      <c r="M260" s="26"/>
    </row>
    <row r="261" spans="1:13" ht="18" customHeight="1" x14ac:dyDescent="0.2">
      <c r="A261" s="8"/>
      <c r="B261" s="47">
        <v>5</v>
      </c>
      <c r="D261" s="26" t="s">
        <v>69</v>
      </c>
      <c r="E261" s="18" t="s">
        <v>77</v>
      </c>
      <c r="G261" s="8"/>
      <c r="I261" s="8"/>
      <c r="J261" s="38">
        <f>COUNTIFS($B$255:$B$261,"&gt;1",$B$255:$B$261,"&lt;4")</f>
        <v>2</v>
      </c>
      <c r="K261" s="8"/>
      <c r="L261" s="25"/>
      <c r="M261" s="26"/>
    </row>
    <row r="262" spans="1:13" ht="18" customHeight="1" x14ac:dyDescent="0.2">
      <c r="A262" s="8"/>
      <c r="C262" s="8"/>
      <c r="D262" s="8"/>
      <c r="E262" s="8"/>
      <c r="F262" s="8"/>
      <c r="G262" s="8"/>
      <c r="H262" s="8"/>
      <c r="I262" s="8"/>
      <c r="J262" s="8"/>
      <c r="K262" s="8"/>
      <c r="L262" s="25"/>
      <c r="M262" s="26"/>
    </row>
    <row r="263" spans="1:13" ht="18" customHeight="1" x14ac:dyDescent="0.2">
      <c r="A263" s="8"/>
      <c r="C263" s="8"/>
      <c r="D263" s="8"/>
      <c r="E263" s="8"/>
      <c r="F263" s="8"/>
      <c r="G263" s="8"/>
      <c r="H263" s="8"/>
      <c r="I263" s="8"/>
      <c r="J263" s="8"/>
      <c r="K263" s="8"/>
      <c r="L263" s="25"/>
      <c r="M263" s="26"/>
    </row>
    <row r="264" spans="1:13" ht="18" customHeight="1" x14ac:dyDescent="0.2">
      <c r="A264" s="8"/>
      <c r="B264" s="36" t="s">
        <v>228</v>
      </c>
      <c r="C264" s="8"/>
      <c r="D264" s="8"/>
      <c r="E264" s="8"/>
      <c r="F264" s="8"/>
      <c r="G264" s="8"/>
      <c r="H264" s="8"/>
      <c r="I264" s="8"/>
      <c r="J264" s="8"/>
      <c r="K264" s="8"/>
    </row>
    <row r="265" spans="1:13" ht="18" customHeight="1" x14ac:dyDescent="0.2">
      <c r="A265" s="8"/>
      <c r="B265" s="8"/>
      <c r="C265" s="8"/>
      <c r="D265" s="8"/>
      <c r="E265" s="8"/>
      <c r="F265" s="8"/>
      <c r="G265" s="8"/>
      <c r="H265" s="8"/>
      <c r="I265" s="8"/>
      <c r="J265" s="8"/>
      <c r="K265" s="8"/>
    </row>
    <row r="266" spans="1:13" ht="18" customHeight="1" x14ac:dyDescent="0.2">
      <c r="A266" s="8"/>
      <c r="B266" s="85" t="s">
        <v>232</v>
      </c>
      <c r="C266" s="85"/>
      <c r="D266" s="85"/>
      <c r="E266" s="85"/>
      <c r="F266" s="85"/>
      <c r="G266" s="85"/>
      <c r="H266" s="85"/>
      <c r="I266" s="85"/>
      <c r="J266" s="85"/>
      <c r="K266" s="8"/>
    </row>
    <row r="267" spans="1:13" ht="18" customHeight="1" x14ac:dyDescent="0.2">
      <c r="A267" s="8"/>
      <c r="B267" s="85"/>
      <c r="C267" s="85"/>
      <c r="D267" s="85"/>
      <c r="E267" s="85"/>
      <c r="F267" s="85"/>
      <c r="G267" s="85"/>
      <c r="H267" s="85"/>
      <c r="I267" s="85"/>
      <c r="J267" s="85"/>
      <c r="K267" s="8"/>
    </row>
    <row r="268" spans="1:13" ht="18" customHeight="1" x14ac:dyDescent="0.2">
      <c r="A268" s="8"/>
      <c r="B268" s="8"/>
      <c r="C268" s="8"/>
      <c r="D268" s="8"/>
      <c r="E268" s="8"/>
      <c r="F268" s="8"/>
      <c r="G268" s="8"/>
      <c r="H268" s="8"/>
      <c r="I268" s="8"/>
      <c r="J268" s="8"/>
      <c r="K268" s="8"/>
    </row>
    <row r="269" spans="1:13" ht="18" customHeight="1" x14ac:dyDescent="0.2">
      <c r="A269" s="8"/>
      <c r="B269" s="11" t="s">
        <v>3</v>
      </c>
      <c r="C269" s="83" t="s">
        <v>231</v>
      </c>
      <c r="D269" s="50"/>
      <c r="E269" s="50"/>
      <c r="F269" s="50"/>
      <c r="G269" s="50"/>
      <c r="H269" s="50"/>
      <c r="I269" s="51"/>
      <c r="J269" s="8"/>
      <c r="K269" s="8"/>
    </row>
    <row r="270" spans="1:13" ht="18" customHeight="1" x14ac:dyDescent="0.2">
      <c r="A270" s="8"/>
      <c r="B270" s="8"/>
      <c r="C270" s="8"/>
      <c r="D270" s="8"/>
      <c r="E270" s="8"/>
      <c r="F270" s="8"/>
      <c r="G270" s="8"/>
      <c r="H270" s="8"/>
      <c r="I270" s="8"/>
      <c r="J270" s="8"/>
      <c r="K270" s="8"/>
    </row>
    <row r="271" spans="1:13" ht="18" customHeight="1" x14ac:dyDescent="0.2">
      <c r="A271" s="8"/>
      <c r="B271" s="8"/>
      <c r="C271" s="8"/>
      <c r="D271" s="8"/>
      <c r="E271" s="8"/>
      <c r="F271" s="8"/>
      <c r="G271" s="8"/>
      <c r="H271" s="8"/>
      <c r="I271" s="8"/>
      <c r="J271" s="8"/>
      <c r="K271" s="8"/>
    </row>
    <row r="272" spans="1:13" ht="18" customHeight="1" x14ac:dyDescent="0.2">
      <c r="A272" s="8"/>
      <c r="C272" s="8"/>
      <c r="D272" s="8"/>
      <c r="E272" s="8"/>
      <c r="F272" s="8"/>
      <c r="G272" s="8"/>
      <c r="H272" s="8"/>
      <c r="I272" s="8"/>
      <c r="J272" s="8"/>
      <c r="K272" s="8"/>
      <c r="L272" s="25"/>
      <c r="M272" s="26"/>
    </row>
    <row r="273" spans="1:13" ht="23.25" x14ac:dyDescent="0.2">
      <c r="A273" s="8"/>
      <c r="B273" s="22" t="s">
        <v>222</v>
      </c>
      <c r="C273" s="10"/>
      <c r="D273" s="10"/>
      <c r="E273" s="10"/>
      <c r="F273" s="10"/>
      <c r="G273" s="10"/>
      <c r="H273" s="10"/>
      <c r="I273" s="10"/>
      <c r="J273" s="10"/>
      <c r="K273" s="8"/>
    </row>
    <row r="274" spans="1:13" ht="18" customHeight="1" x14ac:dyDescent="0.2">
      <c r="A274" s="8"/>
      <c r="B274" s="8"/>
      <c r="C274" s="8"/>
      <c r="D274" s="8"/>
      <c r="E274" s="8"/>
      <c r="F274" s="8"/>
      <c r="G274" s="8"/>
      <c r="H274" s="8"/>
      <c r="I274" s="8"/>
      <c r="J274" s="8"/>
      <c r="K274" s="8"/>
    </row>
    <row r="275" spans="1:13" ht="18" customHeight="1" x14ac:dyDescent="0.2">
      <c r="B275" s="85" t="s">
        <v>223</v>
      </c>
      <c r="C275" s="85"/>
      <c r="D275" s="85"/>
      <c r="E275" s="85"/>
      <c r="F275" s="85"/>
      <c r="G275" s="85"/>
      <c r="H275" s="85"/>
      <c r="I275" s="85"/>
      <c r="J275" s="85"/>
    </row>
    <row r="276" spans="1:13" ht="18" customHeight="1" x14ac:dyDescent="0.2">
      <c r="B276" s="85"/>
      <c r="C276" s="85"/>
      <c r="D276" s="85"/>
      <c r="E276" s="85"/>
      <c r="F276" s="85"/>
      <c r="G276" s="85"/>
      <c r="H276" s="85"/>
      <c r="I276" s="85"/>
      <c r="J276" s="85"/>
    </row>
    <row r="277" spans="1:13" ht="18" customHeight="1" x14ac:dyDescent="0.2">
      <c r="A277" s="8"/>
      <c r="C277" s="8"/>
      <c r="D277" s="8"/>
      <c r="E277" s="8"/>
      <c r="F277" s="8"/>
      <c r="G277" s="8"/>
      <c r="H277" s="8"/>
      <c r="I277" s="8"/>
      <c r="J277" s="8"/>
      <c r="K277" s="8"/>
      <c r="L277" s="25"/>
      <c r="M277" s="26"/>
    </row>
    <row r="278" spans="1:13" ht="18" customHeight="1" x14ac:dyDescent="0.2">
      <c r="A278" s="8"/>
      <c r="B278" s="29" t="s">
        <v>34</v>
      </c>
      <c r="C278" s="8"/>
      <c r="D278" s="12" t="s">
        <v>44</v>
      </c>
      <c r="E278" s="12"/>
      <c r="F278" s="12"/>
      <c r="G278" s="12"/>
      <c r="H278" s="12" t="s">
        <v>2</v>
      </c>
      <c r="J278" s="8"/>
      <c r="K278" s="8"/>
      <c r="L278" s="25"/>
      <c r="M278" s="26"/>
    </row>
    <row r="279" spans="1:13" ht="18" customHeight="1" x14ac:dyDescent="0.2">
      <c r="A279" s="8"/>
      <c r="B279" s="47">
        <v>-1</v>
      </c>
      <c r="C279" s="8"/>
      <c r="D279" s="18" t="s">
        <v>119</v>
      </c>
      <c r="E279" s="8"/>
      <c r="F279" s="8"/>
      <c r="G279" s="8"/>
      <c r="H279" s="38">
        <f>COUNTIF($B$279:$B$285,"&lt;2") + COUNTIF($B$279:$B$285,"&gt;3")</f>
        <v>5</v>
      </c>
      <c r="J279" s="8"/>
      <c r="K279" s="8"/>
      <c r="L279" s="25"/>
      <c r="M279" s="26"/>
    </row>
    <row r="280" spans="1:13" ht="18" customHeight="1" x14ac:dyDescent="0.2">
      <c r="A280" s="8"/>
      <c r="B280" s="47">
        <v>0</v>
      </c>
      <c r="C280" s="8"/>
      <c r="D280" s="18" t="s">
        <v>117</v>
      </c>
      <c r="H280" s="38">
        <f>SUM(COUNTIF($B$279:$B$285,{"&lt;2","&gt;3"}))</f>
        <v>5</v>
      </c>
      <c r="I280" s="8"/>
      <c r="J280" s="8"/>
      <c r="K280" s="8"/>
      <c r="L280" s="25"/>
      <c r="M280" s="26"/>
    </row>
    <row r="281" spans="1:13" ht="18" customHeight="1" x14ac:dyDescent="0.2">
      <c r="A281" s="8"/>
      <c r="B281" s="47">
        <v>1</v>
      </c>
      <c r="C281" s="8"/>
      <c r="D281" s="18" t="s">
        <v>118</v>
      </c>
      <c r="E281" s="8"/>
      <c r="F281" s="8"/>
      <c r="G281" s="8"/>
      <c r="H281" s="38">
        <f>COUNT($B$279:$B$285) - COUNTIFS($B$279:$B$285,"&gt;=2",$B$279:$B$285,"&lt;=3")</f>
        <v>5</v>
      </c>
      <c r="I281" s="8"/>
      <c r="J281" s="8"/>
      <c r="K281" s="8"/>
      <c r="L281" s="25"/>
      <c r="M281" s="26"/>
    </row>
    <row r="282" spans="1:13" ht="18" customHeight="1" x14ac:dyDescent="0.2">
      <c r="A282" s="8"/>
      <c r="B282" s="47">
        <v>2</v>
      </c>
      <c r="C282" s="8"/>
      <c r="D282" s="18" t="s">
        <v>244</v>
      </c>
      <c r="H282" s="38">
        <f t="array" ref="H282">SUM(COUNTIF($B$279:$B$285,I282:J282))</f>
        <v>5</v>
      </c>
      <c r="I282" s="47" t="s">
        <v>233</v>
      </c>
      <c r="J282" s="47" t="s">
        <v>234</v>
      </c>
      <c r="K282" s="8"/>
      <c r="L282" s="25"/>
      <c r="M282" s="26"/>
    </row>
    <row r="283" spans="1:13" ht="18" customHeight="1" x14ac:dyDescent="0.2">
      <c r="A283" s="8"/>
      <c r="B283" s="47">
        <v>3</v>
      </c>
      <c r="C283" s="8"/>
      <c r="I283" s="8"/>
      <c r="J283" s="8"/>
      <c r="K283" s="8"/>
      <c r="L283" s="25"/>
      <c r="M283" s="26"/>
    </row>
    <row r="284" spans="1:13" ht="18" customHeight="1" x14ac:dyDescent="0.2">
      <c r="A284" s="8"/>
      <c r="B284" s="47">
        <v>4</v>
      </c>
      <c r="C284" s="8"/>
      <c r="I284" s="8"/>
      <c r="J284" s="8"/>
      <c r="K284" s="8"/>
      <c r="L284" s="25"/>
      <c r="M284" s="26"/>
    </row>
    <row r="285" spans="1:13" ht="18" customHeight="1" x14ac:dyDescent="0.2">
      <c r="A285" s="8"/>
      <c r="B285" s="47">
        <v>5</v>
      </c>
      <c r="C285" s="8"/>
      <c r="I285" s="8"/>
      <c r="J285" s="8"/>
      <c r="K285" s="8"/>
      <c r="L285" s="25"/>
      <c r="M285" s="26"/>
    </row>
    <row r="286" spans="1:13" ht="18" customHeight="1" x14ac:dyDescent="0.2">
      <c r="A286" s="8"/>
      <c r="B286" s="46"/>
      <c r="C286" s="8"/>
      <c r="I286" s="8"/>
      <c r="J286" s="8"/>
      <c r="K286" s="8"/>
      <c r="L286" s="25"/>
      <c r="M286" s="26"/>
    </row>
    <row r="287" spans="1:13" ht="18" customHeight="1" x14ac:dyDescent="0.2">
      <c r="A287" s="8"/>
      <c r="B287" s="46"/>
      <c r="C287" s="8"/>
      <c r="I287" s="8"/>
      <c r="J287" s="8"/>
      <c r="K287" s="8"/>
      <c r="L287" s="25"/>
      <c r="M287" s="26"/>
    </row>
    <row r="288" spans="1:13" ht="23.25" x14ac:dyDescent="0.2">
      <c r="A288" s="8"/>
      <c r="B288" s="22" t="s">
        <v>171</v>
      </c>
      <c r="C288" s="10"/>
      <c r="D288" s="10"/>
      <c r="E288" s="10"/>
      <c r="F288" s="10"/>
      <c r="G288" s="10"/>
      <c r="H288" s="10"/>
      <c r="I288" s="10"/>
      <c r="J288" s="10"/>
      <c r="K288" s="8"/>
    </row>
    <row r="289" spans="1:13" ht="18" customHeight="1" x14ac:dyDescent="0.2">
      <c r="A289" s="8"/>
      <c r="B289" s="8"/>
      <c r="C289" s="8"/>
      <c r="D289" s="8"/>
      <c r="E289" s="8"/>
      <c r="F289" s="8"/>
      <c r="G289" s="8"/>
      <c r="H289" s="8"/>
      <c r="I289" s="8"/>
      <c r="J289" s="8"/>
      <c r="K289" s="8"/>
    </row>
    <row r="290" spans="1:13" ht="18" customHeight="1" x14ac:dyDescent="0.2">
      <c r="B290" s="85" t="s">
        <v>227</v>
      </c>
      <c r="C290" s="85"/>
      <c r="D290" s="85"/>
      <c r="E290" s="85"/>
      <c r="F290" s="85"/>
      <c r="G290" s="85"/>
      <c r="H290" s="85"/>
      <c r="I290" s="85"/>
      <c r="J290" s="85"/>
    </row>
    <row r="291" spans="1:13" ht="18" customHeight="1" x14ac:dyDescent="0.2">
      <c r="B291" s="85"/>
      <c r="C291" s="85"/>
      <c r="D291" s="85"/>
      <c r="E291" s="85"/>
      <c r="F291" s="85"/>
      <c r="G291" s="85"/>
      <c r="H291" s="85"/>
      <c r="I291" s="85"/>
      <c r="J291" s="85"/>
    </row>
    <row r="292" spans="1:13" ht="18" customHeight="1" x14ac:dyDescent="0.2">
      <c r="B292" s="85"/>
      <c r="C292" s="85"/>
      <c r="D292" s="85"/>
      <c r="E292" s="85"/>
      <c r="F292" s="85"/>
      <c r="G292" s="85"/>
      <c r="H292" s="85"/>
      <c r="I292" s="85"/>
      <c r="J292" s="85"/>
    </row>
    <row r="293" spans="1:13" ht="18" customHeight="1" x14ac:dyDescent="0.2">
      <c r="A293" s="8"/>
      <c r="C293" s="8"/>
      <c r="D293" s="8"/>
      <c r="E293" s="8"/>
      <c r="F293" s="8"/>
      <c r="G293" s="8"/>
      <c r="H293" s="8"/>
      <c r="I293" s="8"/>
      <c r="J293" s="8"/>
      <c r="K293" s="8"/>
    </row>
    <row r="294" spans="1:13" ht="18" customHeight="1" x14ac:dyDescent="0.2">
      <c r="A294" s="8"/>
      <c r="B294" s="11" t="s">
        <v>3</v>
      </c>
      <c r="C294" s="93" t="s">
        <v>224</v>
      </c>
      <c r="D294" s="94"/>
      <c r="E294" s="94"/>
      <c r="F294" s="94"/>
      <c r="G294" s="95"/>
      <c r="H294" s="8"/>
      <c r="I294" s="8"/>
      <c r="K294" s="8"/>
    </row>
    <row r="295" spans="1:13" ht="18" customHeight="1" x14ac:dyDescent="0.2">
      <c r="A295" s="8"/>
      <c r="B295" s="8"/>
      <c r="C295" s="96"/>
      <c r="D295" s="97"/>
      <c r="E295" s="97"/>
      <c r="F295" s="97"/>
      <c r="G295" s="98"/>
      <c r="H295" s="8"/>
      <c r="I295" s="8"/>
      <c r="K295" s="8"/>
    </row>
    <row r="296" spans="1:13" ht="18" customHeight="1" x14ac:dyDescent="0.2">
      <c r="B296" s="60"/>
      <c r="C296" s="60"/>
      <c r="D296" s="60"/>
      <c r="E296" s="60"/>
      <c r="F296" s="60"/>
      <c r="G296" s="60"/>
      <c r="H296" s="60"/>
      <c r="I296" s="60"/>
      <c r="J296" s="60"/>
    </row>
    <row r="297" spans="1:13" s="5" customFormat="1" ht="18" customHeight="1" x14ac:dyDescent="0.2">
      <c r="A297" s="39"/>
      <c r="C297" s="68" t="s">
        <v>95</v>
      </c>
      <c r="D297" s="39"/>
      <c r="E297" s="39"/>
      <c r="F297" s="39"/>
      <c r="G297" s="39"/>
      <c r="H297" s="39"/>
      <c r="I297" s="39"/>
      <c r="J297" s="39"/>
      <c r="K297" s="39"/>
      <c r="L297" s="69"/>
      <c r="M297" s="70"/>
    </row>
    <row r="298" spans="1:13" ht="18" customHeight="1" x14ac:dyDescent="0.2">
      <c r="A298" s="8"/>
      <c r="C298" s="29" t="s">
        <v>90</v>
      </c>
      <c r="D298" s="29" t="s">
        <v>94</v>
      </c>
      <c r="E298" s="29" t="s">
        <v>21</v>
      </c>
      <c r="F298" s="29" t="s">
        <v>91</v>
      </c>
      <c r="G298" s="56" t="s">
        <v>92</v>
      </c>
      <c r="J298" s="8"/>
      <c r="K298" s="8"/>
    </row>
    <row r="299" spans="1:13" ht="18" customHeight="1" x14ac:dyDescent="0.2">
      <c r="A299" s="8"/>
      <c r="C299" s="54">
        <v>43101</v>
      </c>
      <c r="D299" s="58" t="s">
        <v>166</v>
      </c>
      <c r="E299" s="55"/>
      <c r="F299" s="57">
        <v>3000</v>
      </c>
      <c r="G299" s="57">
        <f>SUM(F$298:F299)</f>
        <v>3000</v>
      </c>
      <c r="J299" s="8"/>
      <c r="K299" s="8"/>
    </row>
    <row r="300" spans="1:13" ht="18" customHeight="1" x14ac:dyDescent="0.2">
      <c r="A300" s="8"/>
      <c r="C300" s="54">
        <v>43102</v>
      </c>
      <c r="D300" s="58" t="s">
        <v>96</v>
      </c>
      <c r="E300" s="55" t="s">
        <v>97</v>
      </c>
      <c r="F300" s="57">
        <v>-35.42</v>
      </c>
      <c r="G300" s="57">
        <f>SUM(F$298:F300)</f>
        <v>2964.58</v>
      </c>
      <c r="J300" s="8"/>
      <c r="K300" s="8"/>
    </row>
    <row r="301" spans="1:13" ht="18" customHeight="1" x14ac:dyDescent="0.2">
      <c r="A301" s="8"/>
      <c r="C301" s="54">
        <v>43105</v>
      </c>
      <c r="D301" s="58" t="s">
        <v>99</v>
      </c>
      <c r="E301" s="55" t="s">
        <v>98</v>
      </c>
      <c r="F301" s="57">
        <v>-15.32</v>
      </c>
      <c r="G301" s="57">
        <f>SUM(F$298:F301)</f>
        <v>2949.2599999999998</v>
      </c>
      <c r="J301" s="8"/>
      <c r="K301" s="8"/>
    </row>
    <row r="302" spans="1:13" ht="18" customHeight="1" x14ac:dyDescent="0.2">
      <c r="A302" s="8"/>
      <c r="C302" s="54">
        <v>43115</v>
      </c>
      <c r="D302" s="58" t="s">
        <v>100</v>
      </c>
      <c r="E302" s="55" t="s">
        <v>98</v>
      </c>
      <c r="F302" s="57">
        <v>-67.98</v>
      </c>
      <c r="G302" s="57">
        <f>SUM(F$298:F302)</f>
        <v>2881.2799999999997</v>
      </c>
      <c r="J302" s="8"/>
      <c r="K302" s="8"/>
    </row>
    <row r="303" spans="1:13" ht="18" customHeight="1" x14ac:dyDescent="0.2">
      <c r="A303" s="8"/>
      <c r="C303" s="54">
        <v>43131</v>
      </c>
      <c r="D303" s="58" t="s">
        <v>103</v>
      </c>
      <c r="E303" s="55" t="s">
        <v>104</v>
      </c>
      <c r="F303" s="57">
        <v>2354</v>
      </c>
      <c r="G303" s="57">
        <f>SUM(F$298:F303)</f>
        <v>5235.28</v>
      </c>
      <c r="J303" s="8"/>
      <c r="K303" s="8"/>
    </row>
    <row r="304" spans="1:13" ht="18" customHeight="1" x14ac:dyDescent="0.2">
      <c r="A304" s="8"/>
      <c r="C304" s="54">
        <v>43136</v>
      </c>
      <c r="D304" s="58" t="s">
        <v>101</v>
      </c>
      <c r="E304" s="55" t="s">
        <v>102</v>
      </c>
      <c r="F304" s="57">
        <v>-156.22999999999999</v>
      </c>
      <c r="G304" s="57">
        <f>SUM(F$298:F304)</f>
        <v>5079.05</v>
      </c>
      <c r="J304" s="8"/>
      <c r="K304" s="8"/>
    </row>
    <row r="305" spans="1:11" ht="18" customHeight="1" x14ac:dyDescent="0.2">
      <c r="A305" s="8"/>
      <c r="C305" s="54">
        <v>43140</v>
      </c>
      <c r="D305" s="58" t="s">
        <v>167</v>
      </c>
      <c r="E305" s="55" t="s">
        <v>168</v>
      </c>
      <c r="F305" s="57">
        <v>-576.23</v>
      </c>
      <c r="G305" s="57">
        <f>SUM(F$298:F305)</f>
        <v>4502.82</v>
      </c>
      <c r="J305" s="8"/>
      <c r="K305" s="8"/>
    </row>
    <row r="306" spans="1:11" ht="18" customHeight="1" x14ac:dyDescent="0.2">
      <c r="A306" s="8"/>
      <c r="C306" s="54">
        <v>43146</v>
      </c>
      <c r="D306" s="58" t="s">
        <v>96</v>
      </c>
      <c r="E306" s="55" t="s">
        <v>97</v>
      </c>
      <c r="F306" s="57">
        <v>-24.12</v>
      </c>
      <c r="G306" s="57">
        <f>SUM(F$298:F306)</f>
        <v>4478.7</v>
      </c>
      <c r="J306" s="8"/>
      <c r="K306" s="8"/>
    </row>
    <row r="307" spans="1:11" ht="18" customHeight="1" x14ac:dyDescent="0.2">
      <c r="A307" s="8"/>
      <c r="C307" s="54">
        <v>43149</v>
      </c>
      <c r="D307" s="58" t="s">
        <v>100</v>
      </c>
      <c r="E307" s="55" t="s">
        <v>98</v>
      </c>
      <c r="F307" s="57">
        <v>-76.12</v>
      </c>
      <c r="G307" s="57">
        <f>SUM(F$298:F307)</f>
        <v>4402.58</v>
      </c>
      <c r="J307" s="8"/>
      <c r="K307" s="8"/>
    </row>
    <row r="308" spans="1:11" ht="18" customHeight="1" x14ac:dyDescent="0.2">
      <c r="A308" s="8"/>
      <c r="C308" s="54">
        <v>43159</v>
      </c>
      <c r="D308" s="58" t="s">
        <v>103</v>
      </c>
      <c r="E308" s="55" t="s">
        <v>104</v>
      </c>
      <c r="F308" s="57">
        <v>2354</v>
      </c>
      <c r="G308" s="57">
        <f>SUM(F$298:F308)</f>
        <v>6756.58</v>
      </c>
      <c r="J308" s="8"/>
      <c r="K308" s="8"/>
    </row>
    <row r="309" spans="1:11" ht="18" customHeight="1" x14ac:dyDescent="0.2">
      <c r="A309" s="8"/>
      <c r="C309" s="8"/>
      <c r="D309" s="8"/>
      <c r="E309" s="8"/>
      <c r="F309" s="8"/>
      <c r="G309" s="8"/>
      <c r="H309" s="8"/>
      <c r="I309" s="8"/>
      <c r="J309" s="8"/>
      <c r="K309" s="8"/>
    </row>
    <row r="310" spans="1:11" ht="18" customHeight="1" x14ac:dyDescent="0.2">
      <c r="A310" s="8"/>
      <c r="B310" s="8"/>
      <c r="C310" s="63" t="s">
        <v>127</v>
      </c>
      <c r="D310" s="8"/>
      <c r="E310" s="8"/>
      <c r="G310" s="8"/>
      <c r="H310" s="8"/>
      <c r="I310" s="8"/>
      <c r="J310" s="8"/>
      <c r="K310" s="8"/>
    </row>
    <row r="311" spans="1:11" ht="18" customHeight="1" x14ac:dyDescent="0.2">
      <c r="A311" s="8"/>
      <c r="C311" s="61" t="s">
        <v>128</v>
      </c>
      <c r="D311" s="62">
        <v>43101</v>
      </c>
      <c r="E311" s="62">
        <f>D312+1</f>
        <v>43132</v>
      </c>
      <c r="G311" s="8"/>
      <c r="H311" s="8"/>
      <c r="I311" s="8"/>
      <c r="J311" s="8"/>
      <c r="K311" s="8"/>
    </row>
    <row r="312" spans="1:11" ht="18" customHeight="1" x14ac:dyDescent="0.2">
      <c r="A312" s="8"/>
      <c r="C312" s="61" t="s">
        <v>129</v>
      </c>
      <c r="D312" s="62">
        <f>EDATE(D311,1)-1</f>
        <v>43131</v>
      </c>
      <c r="E312" s="62">
        <f>EDATE(E311,1)-1</f>
        <v>43159</v>
      </c>
      <c r="G312" s="8"/>
      <c r="H312" s="8"/>
      <c r="I312" s="8"/>
      <c r="J312" s="8"/>
      <c r="K312" s="8"/>
    </row>
    <row r="313" spans="1:11" ht="18" customHeight="1" x14ac:dyDescent="0.2">
      <c r="A313" s="8"/>
      <c r="C313" s="65" t="s">
        <v>125</v>
      </c>
      <c r="D313" s="66"/>
      <c r="E313" s="66"/>
      <c r="G313" s="8"/>
      <c r="H313" s="8"/>
      <c r="I313" s="8"/>
      <c r="J313" s="8"/>
      <c r="K313" s="8"/>
    </row>
    <row r="314" spans="1:11" ht="18" customHeight="1" x14ac:dyDescent="0.2">
      <c r="A314" s="8"/>
      <c r="C314" s="67" t="s">
        <v>104</v>
      </c>
      <c r="D314" s="64">
        <f>SUMIFS($F$299:$F$308,$E$299:$E$308,$C314,$C$299:$C$308,"&gt;="&amp;D$311,$C$299:$C$308,"&lt;="&amp;D$312)</f>
        <v>2354</v>
      </c>
      <c r="E314" s="64">
        <f>SUMIFS($F$299:$F$308,$E$299:$E$308,$C314,$C$299:$C$308,"&gt;="&amp;E$311,$C$299:$C$308,"&lt;="&amp;E$312)</f>
        <v>2354</v>
      </c>
      <c r="F314" s="71" t="s">
        <v>133</v>
      </c>
      <c r="G314" s="8"/>
      <c r="H314" s="8"/>
      <c r="I314" s="8"/>
      <c r="J314" s="8"/>
      <c r="K314" s="8"/>
    </row>
    <row r="315" spans="1:11" ht="18" customHeight="1" x14ac:dyDescent="0.2">
      <c r="A315" s="8"/>
      <c r="C315" s="65" t="s">
        <v>126</v>
      </c>
      <c r="D315" s="66"/>
      <c r="E315" s="66"/>
      <c r="G315" s="8"/>
      <c r="H315" s="8"/>
      <c r="I315" s="8"/>
      <c r="J315" s="8"/>
      <c r="K315" s="8"/>
    </row>
    <row r="316" spans="1:11" ht="18" customHeight="1" x14ac:dyDescent="0.2">
      <c r="A316" s="8"/>
      <c r="C316" s="67" t="s">
        <v>97</v>
      </c>
      <c r="D316" s="64">
        <f t="shared" ref="D316:E319" si="0">SUMIFS($F$299:$F$308,$E$299:$E$308,$C316,$C$299:$C$308,"&gt;="&amp;D$311,$C$299:$C$308,"&lt;="&amp;D$312)</f>
        <v>-35.42</v>
      </c>
      <c r="E316" s="64">
        <f t="shared" si="0"/>
        <v>-24.12</v>
      </c>
      <c r="G316" s="8"/>
      <c r="H316" s="8"/>
      <c r="I316" s="8"/>
      <c r="J316" s="8"/>
      <c r="K316" s="8"/>
    </row>
    <row r="317" spans="1:11" ht="18" customHeight="1" x14ac:dyDescent="0.2">
      <c r="A317" s="8"/>
      <c r="C317" s="67" t="s">
        <v>98</v>
      </c>
      <c r="D317" s="64">
        <f t="shared" si="0"/>
        <v>-83.300000000000011</v>
      </c>
      <c r="E317" s="64">
        <f t="shared" si="0"/>
        <v>-76.12</v>
      </c>
      <c r="G317" s="8"/>
      <c r="H317" s="8"/>
      <c r="I317" s="8"/>
      <c r="J317" s="8"/>
      <c r="K317" s="8"/>
    </row>
    <row r="318" spans="1:11" ht="18" customHeight="1" x14ac:dyDescent="0.2">
      <c r="A318" s="8"/>
      <c r="C318" s="67" t="s">
        <v>93</v>
      </c>
      <c r="D318" s="64">
        <f t="shared" si="0"/>
        <v>0</v>
      </c>
      <c r="E318" s="64">
        <f t="shared" si="0"/>
        <v>0</v>
      </c>
      <c r="G318" s="8"/>
      <c r="H318" s="8"/>
      <c r="I318" s="8"/>
      <c r="J318" s="8"/>
      <c r="K318" s="8"/>
    </row>
    <row r="319" spans="1:11" ht="18" customHeight="1" x14ac:dyDescent="0.2">
      <c r="A319" s="8"/>
      <c r="C319" s="67" t="s">
        <v>102</v>
      </c>
      <c r="D319" s="64">
        <f t="shared" si="0"/>
        <v>0</v>
      </c>
      <c r="E319" s="64">
        <f t="shared" si="0"/>
        <v>-156.22999999999999</v>
      </c>
      <c r="G319" s="8"/>
      <c r="H319" s="8"/>
      <c r="I319" s="8"/>
      <c r="J319" s="8"/>
      <c r="K319" s="8"/>
    </row>
    <row r="320" spans="1:11" ht="18" customHeight="1" x14ac:dyDescent="0.2">
      <c r="A320" s="8"/>
      <c r="B320" s="8"/>
      <c r="C320" s="8"/>
      <c r="D320" s="8"/>
      <c r="E320" s="8"/>
      <c r="F320" s="8"/>
      <c r="G320" s="8"/>
      <c r="H320" s="8"/>
      <c r="I320" s="8"/>
      <c r="J320" s="8"/>
      <c r="K320" s="8"/>
    </row>
    <row r="321" spans="1:13" ht="18" customHeight="1" x14ac:dyDescent="0.2">
      <c r="A321" s="8"/>
      <c r="B321" s="8"/>
      <c r="C321" s="8"/>
      <c r="D321" s="8"/>
      <c r="E321" s="8"/>
      <c r="F321" s="8"/>
      <c r="G321" s="8"/>
      <c r="H321" s="8"/>
      <c r="I321" s="8"/>
      <c r="J321" s="8"/>
      <c r="K321" s="8"/>
    </row>
    <row r="322" spans="1:13" ht="18" customHeight="1" x14ac:dyDescent="0.2">
      <c r="A322" s="8"/>
      <c r="B322" s="19" t="s">
        <v>6</v>
      </c>
      <c r="C322" s="24" t="s">
        <v>130</v>
      </c>
      <c r="D322" s="8"/>
      <c r="E322" s="8"/>
      <c r="F322" s="8"/>
      <c r="G322" s="8"/>
      <c r="H322" s="8"/>
      <c r="I322" s="8"/>
      <c r="J322" s="8"/>
      <c r="K322" s="8"/>
    </row>
    <row r="323" spans="1:13" ht="18" customHeight="1" x14ac:dyDescent="0.2">
      <c r="A323" s="8"/>
      <c r="B323" s="8"/>
      <c r="C323" s="8"/>
      <c r="D323" s="8"/>
      <c r="E323" s="8"/>
      <c r="F323" s="8"/>
      <c r="G323" s="8"/>
      <c r="H323" s="8"/>
      <c r="I323" s="8"/>
      <c r="J323" s="8"/>
      <c r="K323" s="8"/>
    </row>
    <row r="324" spans="1:13" ht="18" customHeight="1" x14ac:dyDescent="0.2">
      <c r="A324" s="8"/>
      <c r="B324" s="19" t="s">
        <v>6</v>
      </c>
      <c r="C324" s="24" t="s">
        <v>7</v>
      </c>
      <c r="D324" s="8"/>
      <c r="E324" s="8"/>
      <c r="F324" s="8"/>
      <c r="G324" s="8"/>
      <c r="H324" s="8"/>
      <c r="I324" s="8"/>
      <c r="J324" s="8"/>
      <c r="K324" s="8"/>
    </row>
    <row r="325" spans="1:13" ht="18" customHeight="1" x14ac:dyDescent="0.2">
      <c r="A325" s="8"/>
      <c r="B325" s="8"/>
      <c r="C325" s="8"/>
      <c r="D325" s="8"/>
      <c r="E325" s="8"/>
      <c r="F325" s="8"/>
      <c r="G325" s="8"/>
      <c r="H325" s="8"/>
      <c r="I325" s="8"/>
      <c r="J325" s="8"/>
      <c r="K325" s="8"/>
    </row>
    <row r="326" spans="1:13" ht="18" customHeight="1" x14ac:dyDescent="0.2">
      <c r="A326" s="8"/>
      <c r="B326" s="19" t="s">
        <v>6</v>
      </c>
      <c r="C326" s="24" t="s">
        <v>132</v>
      </c>
      <c r="D326" s="8"/>
      <c r="E326" s="8"/>
      <c r="F326" s="8"/>
      <c r="G326" s="8"/>
      <c r="H326" s="8"/>
      <c r="I326" s="8"/>
      <c r="J326" s="8"/>
      <c r="K326" s="8"/>
    </row>
    <row r="327" spans="1:13" ht="18" customHeight="1" x14ac:dyDescent="0.2">
      <c r="A327" s="8"/>
      <c r="B327" s="8"/>
      <c r="C327" s="8"/>
      <c r="D327" s="8"/>
      <c r="E327" s="8"/>
      <c r="F327" s="8"/>
      <c r="G327" s="8"/>
      <c r="H327" s="8"/>
      <c r="I327" s="8"/>
      <c r="J327" s="8"/>
      <c r="K327" s="8"/>
    </row>
    <row r="328" spans="1:13" ht="18" customHeight="1" x14ac:dyDescent="0.2">
      <c r="A328" s="8"/>
      <c r="B328" s="19" t="s">
        <v>6</v>
      </c>
      <c r="C328" s="24" t="s">
        <v>131</v>
      </c>
      <c r="D328" s="8"/>
      <c r="E328" s="8"/>
      <c r="F328" s="8"/>
      <c r="G328" s="8"/>
      <c r="H328" s="8"/>
      <c r="I328" s="8"/>
      <c r="J328" s="8"/>
      <c r="K328" s="8"/>
    </row>
    <row r="329" spans="1:13" ht="18" customHeight="1" x14ac:dyDescent="0.2">
      <c r="A329" s="8"/>
      <c r="B329" s="8"/>
      <c r="C329" s="8"/>
      <c r="D329" s="8"/>
      <c r="E329" s="8"/>
      <c r="F329" s="8"/>
      <c r="G329" s="8"/>
      <c r="H329" s="8"/>
      <c r="I329" s="8"/>
      <c r="J329" s="8"/>
      <c r="K329" s="8"/>
    </row>
    <row r="330" spans="1:13" ht="18" customHeight="1" x14ac:dyDescent="0.2">
      <c r="A330" s="8"/>
      <c r="B330" s="8"/>
      <c r="C330" s="8"/>
      <c r="D330" s="8"/>
      <c r="E330" s="8"/>
      <c r="F330" s="8"/>
      <c r="G330" s="8"/>
      <c r="H330" s="8"/>
      <c r="I330" s="8"/>
      <c r="J330" s="8"/>
      <c r="K330" s="8"/>
    </row>
    <row r="331" spans="1:13" ht="23.25" x14ac:dyDescent="0.2">
      <c r="A331" s="8"/>
      <c r="B331" s="22" t="s">
        <v>8</v>
      </c>
      <c r="C331" s="10"/>
      <c r="D331" s="10"/>
      <c r="E331" s="10"/>
      <c r="F331" s="10"/>
      <c r="G331" s="10"/>
      <c r="H331" s="10"/>
      <c r="I331" s="10"/>
      <c r="J331" s="10"/>
      <c r="K331" s="8"/>
    </row>
    <row r="332" spans="1:13" ht="18" customHeight="1" x14ac:dyDescent="0.2">
      <c r="A332" s="8"/>
      <c r="B332" s="8"/>
      <c r="C332" s="8"/>
      <c r="D332" s="8"/>
      <c r="E332" s="8"/>
      <c r="F332" s="8"/>
      <c r="G332" s="8"/>
      <c r="H332" s="8"/>
      <c r="I332" s="8"/>
      <c r="J332" s="8"/>
      <c r="K332" s="8"/>
    </row>
    <row r="333" spans="1:13" ht="18" customHeight="1" x14ac:dyDescent="0.2">
      <c r="B333" s="85" t="s">
        <v>11</v>
      </c>
      <c r="C333" s="85"/>
      <c r="D333" s="85"/>
      <c r="E333" s="85"/>
      <c r="F333" s="85"/>
      <c r="G333" s="85"/>
      <c r="H333" s="85"/>
      <c r="I333" s="85"/>
      <c r="J333" s="85"/>
    </row>
    <row r="334" spans="1:13" ht="18" customHeight="1" x14ac:dyDescent="0.2">
      <c r="B334" s="85"/>
      <c r="C334" s="85"/>
      <c r="D334" s="85"/>
      <c r="E334" s="85"/>
      <c r="F334" s="85"/>
      <c r="G334" s="85"/>
      <c r="H334" s="85"/>
      <c r="I334" s="85"/>
      <c r="J334" s="85"/>
    </row>
    <row r="335" spans="1:13" ht="18" customHeight="1" x14ac:dyDescent="0.2">
      <c r="B335" s="85"/>
      <c r="C335" s="85"/>
      <c r="D335" s="85"/>
      <c r="E335" s="85"/>
      <c r="F335" s="85"/>
      <c r="G335" s="85"/>
      <c r="H335" s="85"/>
      <c r="I335" s="85"/>
      <c r="J335" s="85"/>
    </row>
    <row r="336" spans="1:13" ht="18" customHeight="1" x14ac:dyDescent="0.2">
      <c r="A336" s="8"/>
      <c r="C336" s="8"/>
      <c r="D336" s="8"/>
      <c r="E336" s="8"/>
      <c r="F336" s="8"/>
      <c r="G336" s="8"/>
      <c r="H336" s="8"/>
      <c r="I336" s="8"/>
      <c r="J336" s="8"/>
      <c r="K336" s="8"/>
      <c r="L336" s="25"/>
      <c r="M336" s="26"/>
    </row>
    <row r="337" spans="1:13" ht="18" customHeight="1" x14ac:dyDescent="0.2">
      <c r="A337" s="8"/>
      <c r="B337" s="8"/>
      <c r="C337" s="8"/>
      <c r="D337" s="8"/>
      <c r="E337" s="8"/>
      <c r="F337" s="8"/>
      <c r="G337" s="8"/>
      <c r="I337" s="29" t="s">
        <v>9</v>
      </c>
      <c r="J337" s="29" t="s">
        <v>10</v>
      </c>
      <c r="K337" s="8"/>
      <c r="L337" s="27"/>
    </row>
    <row r="338" spans="1:13" ht="18" customHeight="1" x14ac:dyDescent="0.2">
      <c r="A338" s="8"/>
      <c r="B338" s="11" t="s">
        <v>3</v>
      </c>
      <c r="C338" s="87" t="s">
        <v>14</v>
      </c>
      <c r="D338" s="88"/>
      <c r="E338" s="88"/>
      <c r="F338" s="88"/>
      <c r="G338" s="89"/>
      <c r="I338" s="17">
        <v>42885</v>
      </c>
      <c r="J338" s="17"/>
      <c r="K338" s="8"/>
      <c r="L338" s="28"/>
      <c r="M338" s="28"/>
    </row>
    <row r="339" spans="1:13" ht="18" customHeight="1" x14ac:dyDescent="0.2">
      <c r="A339" s="8"/>
      <c r="B339" s="11"/>
      <c r="C339" s="90"/>
      <c r="D339" s="91"/>
      <c r="E339" s="91"/>
      <c r="F339" s="91"/>
      <c r="G339" s="92"/>
      <c r="I339" s="17">
        <v>42892</v>
      </c>
      <c r="J339" s="17">
        <v>42894</v>
      </c>
      <c r="K339" s="8"/>
      <c r="L339" s="28"/>
    </row>
    <row r="340" spans="1:13" ht="18" customHeight="1" x14ac:dyDescent="0.2">
      <c r="A340" s="8"/>
      <c r="B340" s="8"/>
      <c r="C340" s="8"/>
      <c r="D340" s="8"/>
      <c r="E340" s="8"/>
      <c r="F340" s="8"/>
      <c r="G340" s="8"/>
      <c r="I340" s="17">
        <v>42899</v>
      </c>
      <c r="J340" s="17"/>
      <c r="K340" s="8"/>
      <c r="L340" s="28"/>
      <c r="M340" s="28"/>
    </row>
    <row r="341" spans="1:13" ht="18" customHeight="1" x14ac:dyDescent="0.2">
      <c r="A341" s="8"/>
      <c r="B341" s="8"/>
      <c r="C341" s="8"/>
      <c r="D341" s="8"/>
      <c r="E341" s="8"/>
      <c r="F341" s="8"/>
      <c r="G341" s="8"/>
      <c r="I341" s="17">
        <v>42906</v>
      </c>
      <c r="J341" s="17">
        <v>42926</v>
      </c>
      <c r="K341" s="8"/>
      <c r="L341" s="28"/>
      <c r="M341" s="28"/>
    </row>
    <row r="342" spans="1:13" ht="18" customHeight="1" x14ac:dyDescent="0.2">
      <c r="A342" s="8"/>
      <c r="B342" s="8"/>
      <c r="C342" s="8"/>
      <c r="D342" s="8"/>
      <c r="E342" s="8"/>
      <c r="F342" s="8"/>
      <c r="G342" s="8"/>
      <c r="H342" s="8"/>
      <c r="I342" s="8"/>
      <c r="J342" s="8"/>
      <c r="K342" s="8"/>
    </row>
    <row r="343" spans="1:13" ht="18" customHeight="1" x14ac:dyDescent="0.2">
      <c r="A343" s="8"/>
      <c r="B343" s="11" t="s">
        <v>13</v>
      </c>
      <c r="C343" s="17">
        <v>42885</v>
      </c>
      <c r="D343" s="8"/>
      <c r="E343" s="30" t="s">
        <v>12</v>
      </c>
      <c r="F343" s="23">
        <f>COUNTIF(I338:I341,C343)+COUNTIFS(I338:I341,"&lt;="&amp;C343,J338:J341,"&gt;="&amp;C343)</f>
        <v>1</v>
      </c>
      <c r="G343" s="8"/>
      <c r="H343" s="8"/>
      <c r="I343" s="8"/>
      <c r="K343" s="8"/>
    </row>
    <row r="344" spans="1:13" ht="18" customHeight="1" x14ac:dyDescent="0.2">
      <c r="A344" s="8"/>
      <c r="B344" s="8"/>
      <c r="C344" s="8"/>
      <c r="D344" s="8"/>
      <c r="E344" s="8"/>
      <c r="F344" s="8"/>
      <c r="G344" s="8"/>
      <c r="H344" s="8"/>
      <c r="K344" s="8"/>
    </row>
    <row r="345" spans="1:13" ht="18" customHeight="1" x14ac:dyDescent="0.2">
      <c r="A345" s="8"/>
      <c r="B345" s="8"/>
      <c r="C345" s="8"/>
      <c r="D345" s="8"/>
      <c r="E345" s="8"/>
      <c r="F345" s="8"/>
      <c r="G345" s="8"/>
      <c r="H345" s="8"/>
      <c r="I345" s="8"/>
      <c r="J345" s="8"/>
      <c r="K345" s="8"/>
    </row>
    <row r="346" spans="1:13" ht="18" customHeight="1" x14ac:dyDescent="0.2">
      <c r="A346" s="8"/>
      <c r="B346" s="8"/>
      <c r="C346" s="8"/>
      <c r="D346" s="8"/>
      <c r="E346" s="8"/>
      <c r="F346" s="8"/>
      <c r="G346" s="8"/>
      <c r="H346" s="8"/>
      <c r="I346" s="8"/>
      <c r="J346" s="8"/>
      <c r="K346" s="8"/>
    </row>
    <row r="347" spans="1:13" ht="18" customHeight="1" x14ac:dyDescent="0.2">
      <c r="A347" s="8"/>
      <c r="B347" s="8"/>
      <c r="C347" s="8"/>
      <c r="D347" s="8"/>
      <c r="E347" s="8"/>
      <c r="F347" s="8"/>
      <c r="G347" s="8"/>
      <c r="H347" s="8"/>
      <c r="I347" s="8"/>
      <c r="J347" s="8"/>
      <c r="K347" s="8"/>
    </row>
    <row r="348" spans="1:13" ht="18" customHeight="1" x14ac:dyDescent="0.2">
      <c r="A348" s="8"/>
      <c r="B348" s="8"/>
      <c r="C348" s="8"/>
      <c r="D348" s="8"/>
      <c r="E348" s="8"/>
      <c r="F348" s="8"/>
      <c r="G348" s="8"/>
      <c r="H348" s="8"/>
      <c r="I348" s="8"/>
      <c r="J348" s="8"/>
      <c r="K348" s="8"/>
    </row>
    <row r="349" spans="1:13" ht="18" customHeight="1" x14ac:dyDescent="0.2">
      <c r="A349" s="8"/>
      <c r="B349" s="8"/>
      <c r="C349" s="8"/>
      <c r="D349" s="8"/>
      <c r="E349" s="8"/>
      <c r="F349" s="8"/>
      <c r="G349" s="8"/>
      <c r="H349" s="8"/>
      <c r="I349" s="8"/>
      <c r="J349" s="8"/>
      <c r="K349" s="8"/>
    </row>
    <row r="350" spans="1:13" ht="18" customHeight="1" x14ac:dyDescent="0.2">
      <c r="A350" s="8"/>
      <c r="B350" s="8"/>
      <c r="C350" s="8"/>
      <c r="D350" s="8"/>
      <c r="E350" s="8"/>
      <c r="F350" s="8"/>
      <c r="G350" s="8"/>
      <c r="H350" s="8"/>
      <c r="I350" s="8"/>
      <c r="J350" s="8"/>
      <c r="K350" s="8"/>
    </row>
    <row r="351" spans="1:13" ht="18" customHeight="1" x14ac:dyDescent="0.2">
      <c r="A351" s="8"/>
      <c r="B351" s="8"/>
      <c r="C351" s="8"/>
      <c r="D351" s="8"/>
      <c r="E351" s="8"/>
      <c r="F351" s="8"/>
      <c r="G351" s="8"/>
      <c r="H351" s="8"/>
      <c r="I351" s="8"/>
      <c r="J351" s="8"/>
      <c r="K351" s="8"/>
    </row>
    <row r="352" spans="1:13" ht="18" customHeight="1" x14ac:dyDescent="0.2">
      <c r="A352" s="8"/>
      <c r="B352" s="8"/>
      <c r="C352" s="8"/>
      <c r="D352" s="8"/>
      <c r="E352" s="8"/>
      <c r="F352" s="8"/>
      <c r="G352" s="8"/>
      <c r="H352" s="8"/>
      <c r="I352" s="8"/>
      <c r="J352" s="8"/>
      <c r="K352" s="8"/>
    </row>
    <row r="353" spans="1:11" ht="18" customHeight="1" x14ac:dyDescent="0.2">
      <c r="A353" s="8"/>
      <c r="B353" s="8"/>
      <c r="C353" s="8"/>
      <c r="D353" s="8"/>
      <c r="E353" s="8"/>
      <c r="F353" s="8"/>
      <c r="G353" s="8"/>
      <c r="H353" s="8"/>
      <c r="I353" s="8"/>
      <c r="J353" s="8"/>
      <c r="K353" s="8"/>
    </row>
    <row r="354" spans="1:11" ht="18" customHeight="1" x14ac:dyDescent="0.2">
      <c r="A354" s="8"/>
      <c r="B354" s="8"/>
      <c r="C354" s="8"/>
      <c r="D354" s="8"/>
      <c r="E354" s="8"/>
      <c r="F354" s="8"/>
      <c r="G354" s="8"/>
      <c r="H354" s="8"/>
      <c r="I354" s="8"/>
      <c r="J354" s="8"/>
      <c r="K354" s="8"/>
    </row>
    <row r="355" spans="1:11" ht="18" customHeight="1" x14ac:dyDescent="0.2">
      <c r="A355" s="8"/>
      <c r="B355" s="8"/>
      <c r="C355" s="8"/>
      <c r="D355" s="8"/>
      <c r="E355" s="8"/>
      <c r="F355" s="8"/>
      <c r="G355" s="8"/>
      <c r="H355" s="8"/>
      <c r="I355" s="8"/>
      <c r="J355" s="8"/>
      <c r="K355" s="8"/>
    </row>
    <row r="356" spans="1:11" ht="18" customHeight="1" x14ac:dyDescent="0.2">
      <c r="A356" s="8"/>
      <c r="B356" s="8"/>
      <c r="C356" s="8"/>
      <c r="D356" s="8"/>
      <c r="E356" s="8"/>
      <c r="F356" s="8"/>
      <c r="G356" s="8"/>
      <c r="H356" s="8"/>
      <c r="I356" s="8"/>
      <c r="J356" s="8"/>
      <c r="K356" s="8"/>
    </row>
    <row r="357" spans="1:11" ht="18" customHeight="1" x14ac:dyDescent="0.2">
      <c r="A357" s="8"/>
      <c r="B357" s="8"/>
      <c r="C357" s="8"/>
      <c r="D357" s="8"/>
      <c r="E357" s="8"/>
      <c r="F357" s="8"/>
      <c r="G357" s="8"/>
      <c r="H357" s="8"/>
      <c r="I357" s="8"/>
      <c r="J357" s="8"/>
      <c r="K357" s="8"/>
    </row>
    <row r="358" spans="1:11" ht="18" customHeight="1" x14ac:dyDescent="0.2">
      <c r="A358" s="8"/>
      <c r="B358" s="8"/>
      <c r="C358" s="8"/>
      <c r="D358" s="8"/>
      <c r="E358" s="8"/>
      <c r="F358" s="8"/>
      <c r="G358" s="8"/>
      <c r="H358" s="8"/>
      <c r="I358" s="8"/>
      <c r="J358" s="8"/>
      <c r="K358" s="8"/>
    </row>
    <row r="359" spans="1:11" ht="21" customHeight="1" x14ac:dyDescent="0.2">
      <c r="A359" s="7"/>
      <c r="B359" s="7"/>
      <c r="C359" s="7" t="s">
        <v>4</v>
      </c>
      <c r="D359" s="7"/>
      <c r="E359" s="7"/>
      <c r="F359" s="7"/>
      <c r="G359" s="7"/>
      <c r="H359" s="7"/>
      <c r="I359" s="7"/>
      <c r="J359" s="7"/>
      <c r="K359" s="8"/>
    </row>
    <row r="360" spans="1:11" ht="18" customHeight="1" x14ac:dyDescent="0.2">
      <c r="A360" s="8"/>
      <c r="B360" s="8"/>
      <c r="C360" s="8"/>
      <c r="D360" s="8"/>
      <c r="E360" s="8"/>
      <c r="F360" s="8"/>
      <c r="G360" s="8"/>
      <c r="H360" s="8"/>
      <c r="I360" s="8"/>
      <c r="J360" s="8"/>
      <c r="K360" s="8"/>
    </row>
    <row r="361" spans="1:11" ht="18" customHeight="1" x14ac:dyDescent="0.2">
      <c r="A361" s="8"/>
      <c r="B361" s="8"/>
      <c r="C361" s="8"/>
      <c r="D361" s="8"/>
      <c r="E361" s="8"/>
      <c r="F361" s="8"/>
      <c r="G361" s="8"/>
      <c r="H361" s="8"/>
      <c r="I361" s="8"/>
      <c r="J361" s="8"/>
      <c r="K361" s="8"/>
    </row>
    <row r="362" spans="1:11" ht="18" customHeight="1" x14ac:dyDescent="0.2">
      <c r="A362" s="8"/>
      <c r="B362" s="19" t="s">
        <v>5</v>
      </c>
      <c r="C362" s="20" t="s">
        <v>36</v>
      </c>
      <c r="D362" s="8"/>
      <c r="E362" s="8"/>
      <c r="F362" s="8"/>
      <c r="G362" s="8"/>
      <c r="H362" s="8"/>
      <c r="I362" s="8"/>
      <c r="J362" s="8"/>
      <c r="K362" s="8"/>
    </row>
    <row r="363" spans="1:11" ht="18" customHeight="1" x14ac:dyDescent="0.2">
      <c r="A363" s="8"/>
      <c r="B363" s="8"/>
      <c r="C363" s="8"/>
      <c r="D363" s="8"/>
      <c r="E363" s="8"/>
      <c r="F363" s="8"/>
      <c r="G363" s="8"/>
      <c r="H363" s="8"/>
      <c r="I363" s="8"/>
      <c r="J363" s="8"/>
      <c r="K363" s="8"/>
    </row>
    <row r="364" spans="1:11" ht="18" customHeight="1" x14ac:dyDescent="0.2">
      <c r="A364" s="8"/>
      <c r="B364" s="19" t="s">
        <v>5</v>
      </c>
      <c r="C364" s="20" t="s">
        <v>17</v>
      </c>
      <c r="D364" s="8"/>
      <c r="E364" s="8"/>
      <c r="F364" s="8"/>
      <c r="G364" s="8"/>
      <c r="H364" s="8"/>
      <c r="I364" s="8"/>
      <c r="J364" s="8"/>
      <c r="K364" s="8"/>
    </row>
    <row r="365" spans="1:11" ht="18" customHeight="1" x14ac:dyDescent="0.2">
      <c r="A365" s="8"/>
      <c r="B365" s="8"/>
      <c r="C365" s="8"/>
      <c r="D365" s="8"/>
      <c r="E365" s="8"/>
      <c r="F365" s="8"/>
      <c r="G365" s="8"/>
      <c r="H365" s="8"/>
      <c r="I365" s="8"/>
      <c r="J365" s="8"/>
      <c r="K365" s="8"/>
    </row>
    <row r="366" spans="1:11" ht="18" customHeight="1" x14ac:dyDescent="0.2">
      <c r="A366" s="8"/>
      <c r="B366" s="19" t="s">
        <v>5</v>
      </c>
      <c r="C366" s="20" t="s">
        <v>37</v>
      </c>
      <c r="D366" s="8"/>
      <c r="E366" s="8"/>
      <c r="F366" s="8"/>
      <c r="G366" s="8"/>
      <c r="H366" s="8"/>
      <c r="I366" s="8"/>
      <c r="J366" s="8"/>
      <c r="K366" s="8"/>
    </row>
    <row r="367" spans="1:11" ht="18" customHeight="1" x14ac:dyDescent="0.2">
      <c r="A367" s="8"/>
      <c r="B367" s="8"/>
      <c r="C367" s="8"/>
      <c r="D367" s="8"/>
      <c r="E367" s="8"/>
      <c r="F367" s="8"/>
      <c r="G367" s="8"/>
      <c r="H367" s="8"/>
      <c r="I367" s="8"/>
      <c r="J367" s="8"/>
      <c r="K367" s="8"/>
    </row>
    <row r="368" spans="1:11" ht="18" customHeight="1" x14ac:dyDescent="0.2">
      <c r="A368" s="8"/>
      <c r="B368" s="19" t="s">
        <v>5</v>
      </c>
      <c r="C368" s="20" t="s">
        <v>18</v>
      </c>
      <c r="D368" s="8"/>
      <c r="E368" s="8"/>
      <c r="F368" s="8"/>
      <c r="G368" s="8"/>
      <c r="H368" s="8"/>
      <c r="I368" s="8"/>
      <c r="J368" s="8"/>
      <c r="K368" s="8"/>
    </row>
    <row r="369" spans="1:11" ht="18" customHeight="1" x14ac:dyDescent="0.2">
      <c r="A369" s="8"/>
      <c r="B369" s="8"/>
      <c r="C369" s="8"/>
      <c r="D369" s="8"/>
      <c r="E369" s="8"/>
      <c r="F369" s="8"/>
      <c r="G369" s="8"/>
      <c r="H369" s="8"/>
      <c r="I369" s="8"/>
      <c r="J369" s="8"/>
      <c r="K369" s="8"/>
    </row>
    <row r="370" spans="1:11" ht="18" customHeight="1" x14ac:dyDescent="0.2">
      <c r="A370" s="8"/>
      <c r="B370" s="42" t="s">
        <v>115</v>
      </c>
      <c r="C370" s="41" t="s">
        <v>114</v>
      </c>
      <c r="D370" s="31"/>
      <c r="E370" s="31"/>
      <c r="F370" s="31"/>
      <c r="G370" s="31"/>
      <c r="H370" s="31"/>
      <c r="I370" s="31"/>
      <c r="J370" s="21"/>
      <c r="K370" s="8"/>
    </row>
    <row r="371" spans="1:11" ht="18" customHeight="1" x14ac:dyDescent="0.2">
      <c r="A371" s="8"/>
      <c r="B371" s="8"/>
      <c r="C371" s="8"/>
      <c r="D371" s="8"/>
      <c r="E371" s="8"/>
      <c r="F371" s="8"/>
      <c r="G371" s="8"/>
      <c r="H371" s="8"/>
      <c r="I371" s="8"/>
      <c r="J371" s="8"/>
      <c r="K371" s="8"/>
    </row>
  </sheetData>
  <sortState ref="C49:C51">
    <sortCondition ref="C49"/>
  </sortState>
  <mergeCells count="23">
    <mergeCell ref="C338:G339"/>
    <mergeCell ref="B237:I238"/>
    <mergeCell ref="B194:I196"/>
    <mergeCell ref="B200:G204"/>
    <mergeCell ref="B215:G219"/>
    <mergeCell ref="B333:J335"/>
    <mergeCell ref="C294:G295"/>
    <mergeCell ref="B4:J6"/>
    <mergeCell ref="B10:J12"/>
    <mergeCell ref="B290:J292"/>
    <mergeCell ref="C29:J30"/>
    <mergeCell ref="B175:I176"/>
    <mergeCell ref="C168:I171"/>
    <mergeCell ref="B251:J252"/>
    <mergeCell ref="B275:J276"/>
    <mergeCell ref="C33:J34"/>
    <mergeCell ref="C27:J28"/>
    <mergeCell ref="C31:J32"/>
    <mergeCell ref="B266:J267"/>
    <mergeCell ref="B38:J39"/>
    <mergeCell ref="C109:I110"/>
    <mergeCell ref="C120:I121"/>
    <mergeCell ref="C80:I83"/>
  </mergeCells>
  <hyperlinks>
    <hyperlink ref="B2" r:id="rId1"/>
    <hyperlink ref="C324" r:id="rId2" display="See the VLOOKUP formula in action: Checkbook Register Template"/>
    <hyperlink ref="C364" r:id="rId3"/>
    <hyperlink ref="C368" r:id="rId4"/>
    <hyperlink ref="C362" r:id="rId5"/>
    <hyperlink ref="C366" r:id="rId6"/>
    <hyperlink ref="D111" r:id="rId7" display="Vote for NULL Function"/>
    <hyperlink ref="C370" r:id="rId8"/>
    <hyperlink ref="C322" r:id="rId9"/>
    <hyperlink ref="C326" r:id="rId10"/>
    <hyperlink ref="C328" r:id="rId11"/>
  </hyperlinks>
  <pageMargins left="0.7" right="0.7" top="0.75" bottom="0.75" header="0.3" footer="0.3"/>
  <pageSetup orientation="portrait" r:id="rId12"/>
  <ignoredErrors>
    <ignoredError sqref="I203" twoDigitTextYear="1"/>
  </ignoredErrors>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4.25" x14ac:dyDescent="0.2"/>
  <cols>
    <col min="1" max="1" width="8.875" customWidth="1"/>
    <col min="2" max="2" width="10.75" customWidth="1"/>
    <col min="3" max="3" width="10.25" customWidth="1"/>
    <col min="4" max="4" width="9.875" customWidth="1"/>
    <col min="5" max="5" width="10.75" customWidth="1"/>
    <col min="6" max="6" width="4.125" customWidth="1"/>
    <col min="7" max="7" width="12.25" customWidth="1"/>
    <col min="8" max="9" width="10" customWidth="1"/>
  </cols>
  <sheetData>
    <row r="1" spans="1:9" ht="18" customHeight="1" x14ac:dyDescent="0.2">
      <c r="A1" s="68" t="s">
        <v>95</v>
      </c>
      <c r="B1" s="39"/>
      <c r="C1" s="39"/>
      <c r="D1" s="39"/>
      <c r="E1" s="39"/>
      <c r="G1" s="76" t="s">
        <v>127</v>
      </c>
      <c r="H1" s="8"/>
      <c r="I1" s="8"/>
    </row>
    <row r="2" spans="1:9" ht="18" customHeight="1" x14ac:dyDescent="0.2">
      <c r="A2" s="29" t="s">
        <v>90</v>
      </c>
      <c r="B2" s="29" t="s">
        <v>94</v>
      </c>
      <c r="C2" s="29" t="s">
        <v>21</v>
      </c>
      <c r="D2" s="29" t="s">
        <v>91</v>
      </c>
      <c r="E2" s="56" t="s">
        <v>92</v>
      </c>
      <c r="G2" s="61" t="s">
        <v>128</v>
      </c>
      <c r="H2" s="62">
        <v>43101</v>
      </c>
      <c r="I2" s="62">
        <f>H3+1</f>
        <v>43132</v>
      </c>
    </row>
    <row r="3" spans="1:9" ht="18" customHeight="1" x14ac:dyDescent="0.2">
      <c r="A3" s="77">
        <v>43101</v>
      </c>
      <c r="B3" s="74" t="s">
        <v>166</v>
      </c>
      <c r="C3" s="75"/>
      <c r="D3" s="57">
        <v>3000</v>
      </c>
      <c r="E3" s="57">
        <f>SUM(D$2:D3)</f>
        <v>3000</v>
      </c>
      <c r="G3" s="61" t="s">
        <v>129</v>
      </c>
      <c r="H3" s="62">
        <f>EDATE(H2,1)-1</f>
        <v>43131</v>
      </c>
      <c r="I3" s="62">
        <f>EDATE(I2,1)-1</f>
        <v>43159</v>
      </c>
    </row>
    <row r="4" spans="1:9" ht="18" customHeight="1" x14ac:dyDescent="0.2">
      <c r="A4" s="77">
        <v>43102</v>
      </c>
      <c r="B4" s="74" t="s">
        <v>96</v>
      </c>
      <c r="C4" s="75" t="s">
        <v>97</v>
      </c>
      <c r="D4" s="57">
        <v>-35.42</v>
      </c>
      <c r="E4" s="57">
        <f>SUM(D$2:D4)</f>
        <v>2964.58</v>
      </c>
      <c r="G4" s="65" t="s">
        <v>125</v>
      </c>
      <c r="H4" s="66"/>
      <c r="I4" s="66"/>
    </row>
    <row r="5" spans="1:9" ht="18" customHeight="1" x14ac:dyDescent="0.2">
      <c r="A5" s="77">
        <v>43105</v>
      </c>
      <c r="B5" s="74" t="s">
        <v>99</v>
      </c>
      <c r="C5" s="75" t="s">
        <v>98</v>
      </c>
      <c r="D5" s="57">
        <v>-15.32</v>
      </c>
      <c r="E5" s="57">
        <f>SUM(D$2:D5)</f>
        <v>2949.2599999999998</v>
      </c>
      <c r="G5" s="67" t="s">
        <v>104</v>
      </c>
      <c r="H5" s="64">
        <f>SUMIFS($D$2:$D$12,$C$2:$C$12,$G5,$A$2:$A$12,"&gt;="&amp;H$2,$A$2:$A$12,"&lt;="&amp;H$3)</f>
        <v>2354</v>
      </c>
      <c r="I5" s="64">
        <f>SUMIFS($D$2:$D$12,$C$2:$C$12,$G5,$A$2:$A$12,"&gt;="&amp;I$2,$A$2:$A$12,"&lt;="&amp;I$3)</f>
        <v>2354</v>
      </c>
    </row>
    <row r="6" spans="1:9" ht="18" customHeight="1" x14ac:dyDescent="0.2">
      <c r="A6" s="77">
        <v>43115</v>
      </c>
      <c r="B6" s="74" t="s">
        <v>100</v>
      </c>
      <c r="C6" s="75" t="s">
        <v>98</v>
      </c>
      <c r="D6" s="57">
        <v>-67.98</v>
      </c>
      <c r="E6" s="57">
        <f>SUM(D$2:D6)</f>
        <v>2881.2799999999997</v>
      </c>
      <c r="G6" s="65" t="s">
        <v>126</v>
      </c>
      <c r="H6" s="66"/>
      <c r="I6" s="66"/>
    </row>
    <row r="7" spans="1:9" ht="18" customHeight="1" x14ac:dyDescent="0.2">
      <c r="A7" s="77">
        <v>43131</v>
      </c>
      <c r="B7" s="74" t="s">
        <v>103</v>
      </c>
      <c r="C7" s="75" t="s">
        <v>104</v>
      </c>
      <c r="D7" s="57">
        <v>2354</v>
      </c>
      <c r="E7" s="57">
        <f>SUM(D$2:D7)</f>
        <v>5235.28</v>
      </c>
      <c r="G7" s="67" t="s">
        <v>97</v>
      </c>
      <c r="H7" s="64">
        <f>SUMIFS($D$2:$D$12,$C$2:$C$12,$G7,$A$2:$A$12,"&gt;="&amp;H$2,$A$2:$A$12,"&lt;="&amp;H$3)</f>
        <v>-35.42</v>
      </c>
      <c r="I7" s="64">
        <f>SUMIFS($D$2:$D$12,$C$2:$C$12,$G7,$A$2:$A$12,"&gt;="&amp;I$2,$A$2:$A$12,"&lt;="&amp;I$3)</f>
        <v>-24.12</v>
      </c>
    </row>
    <row r="8" spans="1:9" ht="18" customHeight="1" x14ac:dyDescent="0.2">
      <c r="A8" s="77">
        <v>43136</v>
      </c>
      <c r="B8" s="74" t="s">
        <v>101</v>
      </c>
      <c r="C8" s="75" t="s">
        <v>102</v>
      </c>
      <c r="D8" s="57">
        <v>-156.22999999999999</v>
      </c>
      <c r="E8" s="57">
        <f>SUM(D$2:D8)</f>
        <v>5079.05</v>
      </c>
      <c r="G8" s="67" t="s">
        <v>98</v>
      </c>
      <c r="H8" s="64">
        <f t="shared" ref="H8:I10" si="0">SUMIFS($D$2:$D$12,$C$2:$C$12,$G8,$A$2:$A$12,"&gt;="&amp;H$2,$A$2:$A$12,"&lt;="&amp;H$3)</f>
        <v>-83.300000000000011</v>
      </c>
      <c r="I8" s="64">
        <f t="shared" si="0"/>
        <v>-76.12</v>
      </c>
    </row>
    <row r="9" spans="1:9" ht="18" customHeight="1" x14ac:dyDescent="0.2">
      <c r="A9" s="77">
        <v>43140</v>
      </c>
      <c r="B9" s="74" t="s">
        <v>167</v>
      </c>
      <c r="C9" s="75" t="s">
        <v>168</v>
      </c>
      <c r="D9" s="57">
        <v>-576.23</v>
      </c>
      <c r="E9" s="57">
        <f>SUM(D$2:D9)</f>
        <v>4502.82</v>
      </c>
      <c r="G9" s="67" t="s">
        <v>168</v>
      </c>
      <c r="H9" s="64">
        <f t="shared" si="0"/>
        <v>0</v>
      </c>
      <c r="I9" s="64">
        <f t="shared" si="0"/>
        <v>-576.23</v>
      </c>
    </row>
    <row r="10" spans="1:9" ht="18" customHeight="1" x14ac:dyDescent="0.2">
      <c r="A10" s="77">
        <v>43146</v>
      </c>
      <c r="B10" s="74" t="s">
        <v>96</v>
      </c>
      <c r="C10" s="75" t="s">
        <v>97</v>
      </c>
      <c r="D10" s="57">
        <v>-24.12</v>
      </c>
      <c r="E10" s="57">
        <f>SUM(D$2:D10)</f>
        <v>4478.7</v>
      </c>
      <c r="G10" s="67" t="s">
        <v>102</v>
      </c>
      <c r="H10" s="64">
        <f>SUMIFS($D$2:$D$12,$C$2:$C$12,$G10,$A$2:$A$12,"&gt;="&amp;H$2,$A$2:$A$12,"&lt;="&amp;H$3)</f>
        <v>0</v>
      </c>
      <c r="I10" s="64">
        <f t="shared" si="0"/>
        <v>-156.22999999999999</v>
      </c>
    </row>
    <row r="11" spans="1:9" ht="18" customHeight="1" x14ac:dyDescent="0.2">
      <c r="A11" s="77">
        <v>43149</v>
      </c>
      <c r="B11" s="74" t="s">
        <v>100</v>
      </c>
      <c r="C11" s="75" t="s">
        <v>98</v>
      </c>
      <c r="D11" s="57">
        <v>-76.12</v>
      </c>
      <c r="E11" s="57">
        <f>SUM(D$2:D11)</f>
        <v>4402.58</v>
      </c>
    </row>
    <row r="12" spans="1:9" ht="18" customHeight="1" x14ac:dyDescent="0.2">
      <c r="A12" s="77">
        <v>43159</v>
      </c>
      <c r="B12" s="74" t="s">
        <v>103</v>
      </c>
      <c r="C12" s="75" t="s">
        <v>104</v>
      </c>
      <c r="D12" s="57">
        <v>2354</v>
      </c>
      <c r="E12" s="57">
        <f>SUM(D$2:D12)</f>
        <v>6756.58</v>
      </c>
    </row>
    <row r="13" spans="1:9" x14ac:dyDescent="0.2">
      <c r="D13"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Examples</vt:lpstr>
      <vt:lpstr>IncomeExpense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SUMIF and COUNTIF Examples in Excel</dc:title>
  <dc:creator/>
  <dc:description>(c) 2017 Vertex42 LLC. All Rights Reserved.</dc:description>
  <cp:lastModifiedBy/>
  <dcterms:created xsi:type="dcterms:W3CDTF">2015-06-05T18:17:20Z</dcterms:created>
  <dcterms:modified xsi:type="dcterms:W3CDTF">2017-11-14T21:17:51Z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Source">
    <vt:lpwstr>https://www.vertex42.com/blog/excel-formulas/sumif-and-countif-in-excel.html</vt:lpwstr>
  </property>
  <property fmtid="{D5CDD505-2E9C-101B-9397-08002B2CF9AE}" pid="4" name="Version">
    <vt:lpwstr>1.0.0</vt:lpwstr>
  </property>
</Properties>
</file>