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_110\中興大學\全方位\Final\Samples\實用函數\"/>
    </mc:Choice>
  </mc:AlternateContent>
  <xr:revisionPtr revIDLastSave="0" documentId="13_ncr:1_{E8FB0977-BDC8-4106-934F-FA38442CCD22}" xr6:coauthVersionLast="47" xr6:coauthVersionMax="47" xr10:uidLastSave="{00000000-0000-0000-0000-000000000000}"/>
  <bookViews>
    <workbookView xWindow="-120" yWindow="-120" windowWidth="20640" windowHeight="11160" tabRatio="697" activeTab="1" xr2:uid="{00000000-000D-0000-FFFF-FFFF00000000}"/>
  </bookViews>
  <sheets>
    <sheet name="JDcalendar" sheetId="4" r:id="rId1"/>
    <sheet name="JDcal2" sheetId="2" r:id="rId2"/>
    <sheet name="OrdinalDates" sheetId="5" r:id="rId3"/>
    <sheet name="JulianDates" sheetId="3" r:id="rId4"/>
    <sheet name="misc" sheetId="1" r:id="rId5"/>
    <sheet name="©" sheetId="6" r:id="rId6"/>
  </sheets>
  <definedNames>
    <definedName name="D" localSheetId="2">OrdinalDates!#REF!</definedName>
    <definedName name="D">JulianDates!$C$15</definedName>
    <definedName name="dayofyear">misc!$D$8:$D$19</definedName>
    <definedName name="HH" localSheetId="2">OrdinalDates!#REF!</definedName>
    <definedName name="HH">JulianDates!$C$23</definedName>
    <definedName name="isleapyear">misc!$C$4</definedName>
    <definedName name="M" localSheetId="2">OrdinalDates!#REF!</definedName>
    <definedName name="M">JulianDates!$C$14</definedName>
    <definedName name="MM" localSheetId="2">OrdinalDates!#REF!</definedName>
    <definedName name="MM">JulianDates!$C$24</definedName>
    <definedName name="month">1</definedName>
    <definedName name="monthNames">misc!$B$8:$B$19</definedName>
    <definedName name="_xlnm.Print_Area" localSheetId="1">JDcal2!$B$6:$X$44</definedName>
    <definedName name="_xlnm.Print_Area" localSheetId="0">JDcalendar!$B$8:$N$43</definedName>
    <definedName name="SS" localSheetId="2">OrdinalDates!#REF!</definedName>
    <definedName name="SS">JulianDates!$C$25</definedName>
    <definedName name="startDate">misc!$C$3</definedName>
    <definedName name="startDates">misc!$C$8:$C$19</definedName>
    <definedName name="startDayOfWeek">misc!#REF!</definedName>
    <definedName name="WeekDay" localSheetId="2">{1,2,3,4,5,6,7}</definedName>
    <definedName name="WeekDay">{1,2,3,4,5,6,7}</definedName>
    <definedName name="WeekNo" localSheetId="2">{1;2;3;4;5;6}</definedName>
    <definedName name="WeekNo">{1;2;3;4;5;6}</definedName>
    <definedName name="Y" localSheetId="2">OrdinalDates!#REF!</definedName>
    <definedName name="Y">JulianDates!$C$13</definedName>
    <definedName name="year">JDcalendar!$B$5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/>
  <c r="Y2" i="2"/>
  <c r="B6" i="6"/>
  <c r="L10" i="4" l="1"/>
  <c r="C3" i="1"/>
  <c r="R8" i="2" s="1"/>
  <c r="C18" i="5"/>
  <c r="D18" i="5"/>
  <c r="E18" i="5"/>
  <c r="C19" i="5"/>
  <c r="D19" i="5"/>
  <c r="E19" i="5"/>
  <c r="C25" i="5"/>
  <c r="C26" i="5"/>
  <c r="C29" i="5"/>
  <c r="C30" i="5"/>
  <c r="B34" i="5"/>
  <c r="C34" i="5"/>
  <c r="B38" i="5"/>
  <c r="C38" i="5"/>
  <c r="C21" i="3"/>
  <c r="C26" i="3"/>
  <c r="C28" i="3"/>
  <c r="C31" i="3" s="1"/>
  <c r="C19" i="3"/>
  <c r="X6" i="2"/>
  <c r="B9" i="4"/>
  <c r="C4" i="1"/>
  <c r="G9" i="4" s="1"/>
  <c r="C9" i="1"/>
  <c r="D9" i="1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C20" i="3"/>
  <c r="C10" i="1"/>
  <c r="D10" i="1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C11" i="1"/>
  <c r="D11" i="1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C12" i="1"/>
  <c r="D12" i="1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C13" i="1"/>
  <c r="C14" i="1"/>
  <c r="D14" i="1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C15" i="1"/>
  <c r="D15" i="1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C16" i="1"/>
  <c r="R28" i="2" s="1"/>
  <c r="C17" i="1"/>
  <c r="D17" i="1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C18" i="1"/>
  <c r="J37" i="2" s="1"/>
  <c r="C19" i="1"/>
  <c r="R37" i="2" s="1"/>
  <c r="B7" i="2"/>
  <c r="C18" i="3"/>
  <c r="B28" i="2"/>
  <c r="C5" i="1"/>
  <c r="B30" i="2" l="1" a="1"/>
  <c r="B31" i="2" s="1"/>
  <c r="C8" i="1"/>
  <c r="D8" i="1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R12" i="2" a="1"/>
  <c r="S12" i="2" s="1"/>
  <c r="B19" i="2"/>
  <c r="O7" i="2"/>
  <c r="J12" i="2" a="1"/>
  <c r="N12" i="2" s="1"/>
  <c r="B21" i="2" a="1"/>
  <c r="C21" i="2" s="1"/>
  <c r="B37" i="2"/>
  <c r="J28" i="2"/>
  <c r="R10" i="2"/>
  <c r="J21" i="2" a="1"/>
  <c r="K21" i="2" s="1"/>
  <c r="J30" i="2" a="1"/>
  <c r="L30" i="2" s="1"/>
  <c r="B39" i="2" a="1"/>
  <c r="D39" i="2" s="1"/>
  <c r="D16" i="1"/>
  <c r="D13" i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J10" i="2"/>
  <c r="J19" i="2"/>
  <c r="B10" i="2"/>
  <c r="R19" i="2"/>
  <c r="B12" i="2" a="1"/>
  <c r="C12" i="2" s="1"/>
  <c r="D41" i="4"/>
  <c r="D18" i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D26" i="3"/>
  <c r="C29" i="3"/>
  <c r="E30" i="2"/>
  <c r="D19" i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B32" i="2" l="1"/>
  <c r="D31" i="2"/>
  <c r="B33" i="2"/>
  <c r="F34" i="2"/>
  <c r="C34" i="2"/>
  <c r="D32" i="2"/>
  <c r="B35" i="2"/>
  <c r="B30" i="2"/>
  <c r="F32" i="2"/>
  <c r="F35" i="2"/>
  <c r="F33" i="2"/>
  <c r="H31" i="2"/>
  <c r="G35" i="2"/>
  <c r="E33" i="2"/>
  <c r="C31" i="2"/>
  <c r="E34" i="2"/>
  <c r="D30" i="2"/>
  <c r="E31" i="2"/>
  <c r="D33" i="2"/>
  <c r="H30" i="2"/>
  <c r="D34" i="2"/>
  <c r="G30" i="2"/>
  <c r="C35" i="2"/>
  <c r="H32" i="2"/>
  <c r="F30" i="2"/>
  <c r="C32" i="2"/>
  <c r="D35" i="2"/>
  <c r="H33" i="2"/>
  <c r="F31" i="2"/>
  <c r="H34" i="2"/>
  <c r="G32" i="2"/>
  <c r="H35" i="2"/>
  <c r="C30" i="2"/>
  <c r="B34" i="2"/>
  <c r="G31" i="2"/>
  <c r="G33" i="2"/>
  <c r="C33" i="2"/>
  <c r="E32" i="2"/>
  <c r="G34" i="2"/>
  <c r="E35" i="2"/>
  <c r="V14" i="2"/>
  <c r="R14" i="2"/>
  <c r="T12" i="2"/>
  <c r="X14" i="2"/>
  <c r="W14" i="2"/>
  <c r="S14" i="2"/>
  <c r="S15" i="2"/>
  <c r="U14" i="2"/>
  <c r="U16" i="2"/>
  <c r="U15" i="2"/>
  <c r="K31" i="2"/>
  <c r="P34" i="2"/>
  <c r="M32" i="2"/>
  <c r="K34" i="2"/>
  <c r="T15" i="2"/>
  <c r="R17" i="2"/>
  <c r="T17" i="2"/>
  <c r="W17" i="2"/>
  <c r="S13" i="2"/>
  <c r="J34" i="2"/>
  <c r="V17" i="2"/>
  <c r="X17" i="2"/>
  <c r="U13" i="2"/>
  <c r="S17" i="2"/>
  <c r="V12" i="2"/>
  <c r="W16" i="2"/>
  <c r="P15" i="2"/>
  <c r="O16" i="2"/>
  <c r="N16" i="2"/>
  <c r="N14" i="2"/>
  <c r="K14" i="2"/>
  <c r="O13" i="2"/>
  <c r="P12" i="2"/>
  <c r="K16" i="2"/>
  <c r="O14" i="2"/>
  <c r="J15" i="2"/>
  <c r="J12" i="2"/>
  <c r="N15" i="2"/>
  <c r="C22" i="2"/>
  <c r="R13" i="2"/>
  <c r="S16" i="2"/>
  <c r="N13" i="2"/>
  <c r="M17" i="2"/>
  <c r="U12" i="2"/>
  <c r="V15" i="2"/>
  <c r="J13" i="2"/>
  <c r="P16" i="2"/>
  <c r="R15" i="2"/>
  <c r="M12" i="2"/>
  <c r="L16" i="2"/>
  <c r="V16" i="2"/>
  <c r="T14" i="2"/>
  <c r="R12" i="2"/>
  <c r="O15" i="2"/>
  <c r="J16" i="2"/>
  <c r="E23" i="2"/>
  <c r="V13" i="2"/>
  <c r="J25" i="2"/>
  <c r="F25" i="2"/>
  <c r="R21" i="2" a="1"/>
  <c r="U21" i="2" s="1"/>
  <c r="X15" i="2"/>
  <c r="X13" i="2"/>
  <c r="X16" i="2"/>
  <c r="M14" i="2"/>
  <c r="M23" i="2"/>
  <c r="T13" i="2"/>
  <c r="T16" i="2"/>
  <c r="P13" i="2"/>
  <c r="N17" i="2"/>
  <c r="W12" i="2"/>
  <c r="W15" i="2"/>
  <c r="L13" i="2"/>
  <c r="P17" i="2"/>
  <c r="L21" i="2"/>
  <c r="R16" i="2"/>
  <c r="W13" i="2"/>
  <c r="O12" i="2"/>
  <c r="L17" i="2"/>
  <c r="L14" i="2"/>
  <c r="X12" i="2"/>
  <c r="U17" i="2"/>
  <c r="O22" i="2"/>
  <c r="P24" i="2"/>
  <c r="E24" i="2"/>
  <c r="P22" i="2"/>
  <c r="F24" i="2"/>
  <c r="B22" i="2"/>
  <c r="H25" i="2"/>
  <c r="E25" i="2"/>
  <c r="K23" i="2"/>
  <c r="C24" i="2"/>
  <c r="E21" i="2"/>
  <c r="D25" i="2"/>
  <c r="H22" i="2"/>
  <c r="E22" i="2"/>
  <c r="D26" i="2"/>
  <c r="M21" i="2"/>
  <c r="N21" i="2"/>
  <c r="G26" i="2"/>
  <c r="H23" i="2"/>
  <c r="B21" i="2"/>
  <c r="L24" i="2"/>
  <c r="O17" i="2"/>
  <c r="M15" i="2"/>
  <c r="K13" i="2"/>
  <c r="L26" i="2"/>
  <c r="G25" i="2"/>
  <c r="D22" i="2"/>
  <c r="B26" i="2"/>
  <c r="D24" i="2"/>
  <c r="C23" i="2"/>
  <c r="N24" i="2"/>
  <c r="F21" i="2"/>
  <c r="K26" i="2"/>
  <c r="K12" i="2"/>
  <c r="K15" i="2"/>
  <c r="P21" i="2"/>
  <c r="C26" i="2"/>
  <c r="D23" i="2"/>
  <c r="L12" i="2"/>
  <c r="L15" i="2"/>
  <c r="J14" i="2"/>
  <c r="J17" i="2"/>
  <c r="M13" i="2"/>
  <c r="M16" i="2"/>
  <c r="K17" i="2"/>
  <c r="P14" i="2"/>
  <c r="F22" i="2"/>
  <c r="E26" i="2"/>
  <c r="B23" i="2"/>
  <c r="D21" i="2"/>
  <c r="C25" i="2"/>
  <c r="B24" i="2"/>
  <c r="P35" i="2"/>
  <c r="O30" i="2"/>
  <c r="O35" i="2"/>
  <c r="P32" i="2"/>
  <c r="N32" i="2"/>
  <c r="O32" i="2"/>
  <c r="K32" i="2"/>
  <c r="P31" i="2"/>
  <c r="K30" i="2"/>
  <c r="M33" i="2"/>
  <c r="N30" i="2"/>
  <c r="P33" i="2"/>
  <c r="J31" i="2"/>
  <c r="N31" i="2"/>
  <c r="N33" i="2"/>
  <c r="L35" i="2"/>
  <c r="K35" i="2"/>
  <c r="O31" i="2"/>
  <c r="P23" i="2"/>
  <c r="O33" i="2"/>
  <c r="M26" i="2"/>
  <c r="B25" i="2"/>
  <c r="G22" i="2"/>
  <c r="P25" i="2"/>
  <c r="P30" i="2"/>
  <c r="H21" i="2"/>
  <c r="H24" i="2"/>
  <c r="J24" i="2"/>
  <c r="G23" i="2"/>
  <c r="H26" i="2"/>
  <c r="L34" i="2"/>
  <c r="O23" i="2"/>
  <c r="F23" i="2"/>
  <c r="F26" i="2"/>
  <c r="K33" i="2"/>
  <c r="G21" i="2"/>
  <c r="G24" i="2"/>
  <c r="J32" i="2"/>
  <c r="M34" i="2"/>
  <c r="J35" i="2"/>
  <c r="R39" i="2" a="1"/>
  <c r="U40" i="2" s="1"/>
  <c r="G43" i="2"/>
  <c r="E41" i="2"/>
  <c r="C39" i="2"/>
  <c r="B43" i="2"/>
  <c r="G40" i="2"/>
  <c r="N25" i="2"/>
  <c r="L23" i="2"/>
  <c r="J21" i="2"/>
  <c r="H43" i="2"/>
  <c r="K24" i="2"/>
  <c r="J22" i="2"/>
  <c r="K25" i="2"/>
  <c r="H42" i="2"/>
  <c r="O24" i="2"/>
  <c r="M25" i="2"/>
  <c r="D43" i="2"/>
  <c r="L25" i="2"/>
  <c r="F40" i="2"/>
  <c r="B41" i="2"/>
  <c r="B42" i="2"/>
  <c r="F43" i="2"/>
  <c r="B39" i="2"/>
  <c r="G42" i="2"/>
  <c r="C41" i="2"/>
  <c r="G41" i="2"/>
  <c r="D44" i="2"/>
  <c r="G39" i="2"/>
  <c r="D41" i="2"/>
  <c r="C43" i="2"/>
  <c r="H40" i="2"/>
  <c r="G44" i="2"/>
  <c r="E42" i="2"/>
  <c r="C40" i="2"/>
  <c r="E40" i="2"/>
  <c r="E44" i="2"/>
  <c r="F44" i="2"/>
  <c r="P26" i="2"/>
  <c r="C42" i="2"/>
  <c r="D42" i="2"/>
  <c r="B44" i="2"/>
  <c r="E39" i="2"/>
  <c r="H44" i="2"/>
  <c r="F42" i="2"/>
  <c r="D40" i="2"/>
  <c r="C44" i="2"/>
  <c r="H41" i="2"/>
  <c r="F39" i="2"/>
  <c r="O34" i="2"/>
  <c r="L31" i="2"/>
  <c r="J33" i="2"/>
  <c r="N34" i="2"/>
  <c r="L32" i="2"/>
  <c r="J30" i="2"/>
  <c r="O26" i="2"/>
  <c r="M24" i="2"/>
  <c r="K22" i="2"/>
  <c r="F41" i="2"/>
  <c r="M31" i="2"/>
  <c r="N22" i="2"/>
  <c r="O25" i="2"/>
  <c r="N23" i="2"/>
  <c r="N26" i="2"/>
  <c r="H39" i="2"/>
  <c r="M35" i="2"/>
  <c r="O21" i="2"/>
  <c r="M22" i="2"/>
  <c r="B40" i="2"/>
  <c r="N35" i="2"/>
  <c r="L22" i="2"/>
  <c r="E43" i="2"/>
  <c r="L33" i="2"/>
  <c r="J26" i="2"/>
  <c r="M30" i="2"/>
  <c r="J23" i="2"/>
  <c r="K13" i="4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R30" i="2" a="1"/>
  <c r="J39" i="2" a="1"/>
  <c r="J39" i="2" s="1"/>
  <c r="G17" i="2"/>
  <c r="E15" i="2"/>
  <c r="C13" i="2"/>
  <c r="C15" i="2"/>
  <c r="B13" i="2"/>
  <c r="C16" i="2"/>
  <c r="B14" i="2"/>
  <c r="B17" i="2"/>
  <c r="C14" i="2"/>
  <c r="D17" i="2"/>
  <c r="B16" i="2"/>
  <c r="G13" i="2"/>
  <c r="E14" i="2"/>
  <c r="E17" i="2"/>
  <c r="D12" i="2"/>
  <c r="D15" i="2"/>
  <c r="D13" i="2"/>
  <c r="D16" i="2"/>
  <c r="E13" i="2"/>
  <c r="E16" i="2"/>
  <c r="C17" i="2"/>
  <c r="H14" i="2"/>
  <c r="F12" i="2"/>
  <c r="H12" i="2"/>
  <c r="H15" i="2"/>
  <c r="H13" i="2"/>
  <c r="H16" i="2"/>
  <c r="G14" i="2"/>
  <c r="H17" i="2"/>
  <c r="B15" i="2"/>
  <c r="F16" i="2"/>
  <c r="D14" i="2"/>
  <c r="B12" i="2"/>
  <c r="F13" i="2"/>
  <c r="G16" i="2"/>
  <c r="F14" i="2"/>
  <c r="F17" i="2"/>
  <c r="E12" i="2"/>
  <c r="F15" i="2"/>
  <c r="G12" i="2"/>
  <c r="G15" i="2"/>
  <c r="T23" i="2" l="1"/>
  <c r="S21" i="2"/>
  <c r="R25" i="2"/>
  <c r="T22" i="2"/>
  <c r="W25" i="2"/>
  <c r="T24" i="2"/>
  <c r="R23" i="2"/>
  <c r="R22" i="2"/>
  <c r="U26" i="2"/>
  <c r="T26" i="2"/>
  <c r="W21" i="2"/>
  <c r="V24" i="2"/>
  <c r="V23" i="2"/>
  <c r="X24" i="2"/>
  <c r="W23" i="2"/>
  <c r="X25" i="2"/>
  <c r="R24" i="2"/>
  <c r="U24" i="2"/>
  <c r="W24" i="2"/>
  <c r="X23" i="2"/>
  <c r="S23" i="2"/>
  <c r="V26" i="2"/>
  <c r="X26" i="2"/>
  <c r="V25" i="2"/>
  <c r="U22" i="2"/>
  <c r="S22" i="2"/>
  <c r="T21" i="2"/>
  <c r="V22" i="2"/>
  <c r="V21" i="2"/>
  <c r="U23" i="2"/>
  <c r="W22" i="2"/>
  <c r="X21" i="2"/>
  <c r="U25" i="2"/>
  <c r="R21" i="2"/>
  <c r="X22" i="2"/>
  <c r="S24" i="2"/>
  <c r="T25" i="2"/>
  <c r="W26" i="2"/>
  <c r="R26" i="2"/>
  <c r="S26" i="2"/>
  <c r="S25" i="2"/>
  <c r="W41" i="2"/>
  <c r="R42" i="2"/>
  <c r="U39" i="2"/>
  <c r="S44" i="2"/>
  <c r="T41" i="2"/>
  <c r="T39" i="2"/>
  <c r="T44" i="2"/>
  <c r="U44" i="2"/>
  <c r="X39" i="2"/>
  <c r="X41" i="2"/>
  <c r="W43" i="2"/>
  <c r="R44" i="2"/>
  <c r="X43" i="2"/>
  <c r="X40" i="2"/>
  <c r="S39" i="2"/>
  <c r="U43" i="2"/>
  <c r="S42" i="2"/>
  <c r="X44" i="2"/>
  <c r="V42" i="2"/>
  <c r="S40" i="2"/>
  <c r="S41" i="2"/>
  <c r="V41" i="2"/>
  <c r="T30" i="2"/>
  <c r="U31" i="2"/>
  <c r="X34" i="2"/>
  <c r="W31" i="2"/>
  <c r="R34" i="2"/>
  <c r="S30" i="2"/>
  <c r="U32" i="2"/>
  <c r="W34" i="2"/>
  <c r="U34" i="2"/>
  <c r="R32" i="2"/>
  <c r="W32" i="2"/>
  <c r="W33" i="2"/>
  <c r="R30" i="2"/>
  <c r="T32" i="2"/>
  <c r="V34" i="2"/>
  <c r="W30" i="2"/>
  <c r="R33" i="2"/>
  <c r="T35" i="2"/>
  <c r="T33" i="2"/>
  <c r="U35" i="2"/>
  <c r="X30" i="2"/>
  <c r="V31" i="2"/>
  <c r="R31" i="2"/>
  <c r="X33" i="2"/>
  <c r="S31" i="2"/>
  <c r="U33" i="2"/>
  <c r="W35" i="2"/>
  <c r="X31" i="2"/>
  <c r="S34" i="2"/>
  <c r="V35" i="2"/>
  <c r="S33" i="2"/>
  <c r="V32" i="2"/>
  <c r="V30" i="2"/>
  <c r="X32" i="2"/>
  <c r="S35" i="2"/>
  <c r="T31" i="2"/>
  <c r="V33" i="2"/>
  <c r="X35" i="2"/>
  <c r="S32" i="2"/>
  <c r="T34" i="2"/>
  <c r="R35" i="2"/>
  <c r="U30" i="2"/>
  <c r="V39" i="2"/>
  <c r="R43" i="2"/>
  <c r="W39" i="2"/>
  <c r="U41" i="2"/>
  <c r="V43" i="2"/>
  <c r="R39" i="2"/>
  <c r="X42" i="2"/>
  <c r="V40" i="2"/>
  <c r="T43" i="2"/>
  <c r="R41" i="2"/>
  <c r="S43" i="2"/>
  <c r="W40" i="2"/>
  <c r="W44" i="2"/>
  <c r="T40" i="2"/>
  <c r="U42" i="2"/>
  <c r="V44" i="2"/>
  <c r="T42" i="2"/>
  <c r="R40" i="2"/>
  <c r="W42" i="2"/>
  <c r="M43" i="2"/>
  <c r="P39" i="2"/>
  <c r="O43" i="2"/>
  <c r="K39" i="2"/>
  <c r="O40" i="2"/>
  <c r="M40" i="2"/>
  <c r="L43" i="2"/>
  <c r="M39" i="2"/>
  <c r="P40" i="2"/>
  <c r="K40" i="2"/>
  <c r="P43" i="2"/>
  <c r="L39" i="2"/>
  <c r="K41" i="2"/>
  <c r="K42" i="2"/>
  <c r="P42" i="2"/>
  <c r="P44" i="2"/>
  <c r="N42" i="2"/>
  <c r="L40" i="2"/>
  <c r="K44" i="2"/>
  <c r="P41" i="2"/>
  <c r="N39" i="2"/>
  <c r="N41" i="2"/>
  <c r="M44" i="2"/>
  <c r="N40" i="2"/>
  <c r="M41" i="2"/>
  <c r="J43" i="2"/>
  <c r="L42" i="2"/>
  <c r="J44" i="2"/>
  <c r="K43" i="2"/>
  <c r="O44" i="2"/>
  <c r="M42" i="2"/>
  <c r="O42" i="2"/>
  <c r="N44" i="2"/>
  <c r="J40" i="2"/>
  <c r="J41" i="2"/>
  <c r="O41" i="2"/>
  <c r="L44" i="2"/>
  <c r="J42" i="2"/>
  <c r="O39" i="2"/>
  <c r="N43" i="2"/>
  <c r="L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</author>
  </authors>
  <commentList>
    <comment ref="C7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Named Array:</t>
        </r>
        <r>
          <rPr>
            <sz val="8"/>
            <color indexed="81"/>
            <rFont val="Tahoma"/>
            <family val="2"/>
          </rPr>
          <t xml:space="preserve">
The calendars reference this array, named </t>
        </r>
        <r>
          <rPr>
            <b/>
            <sz val="8"/>
            <color indexed="81"/>
            <rFont val="Tahoma"/>
            <family val="2"/>
          </rPr>
          <t>startDates
=INDEX(startDates,3)</t>
        </r>
        <r>
          <rPr>
            <sz val="8"/>
            <color indexed="81"/>
            <rFont val="Tahoma"/>
            <family val="2"/>
          </rPr>
          <t xml:space="preserve"> will return the date corresponding to the third date in the list, which is the date for the first day of the month.</t>
        </r>
      </text>
    </comment>
    <comment ref="D7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Named Array:</t>
        </r>
        <r>
          <rPr>
            <sz val="8"/>
            <color indexed="81"/>
            <rFont val="Tahoma"/>
            <family val="2"/>
          </rPr>
          <t xml:space="preserve">
The calendars reference this array, named </t>
        </r>
        <r>
          <rPr>
            <b/>
            <sz val="8"/>
            <color indexed="81"/>
            <rFont val="Tahoma"/>
            <family val="2"/>
          </rPr>
          <t>dayofyear
=INDEX(dayofyear,3)</t>
        </r>
        <r>
          <rPr>
            <sz val="8"/>
            <color indexed="81"/>
            <rFont val="Tahoma"/>
            <family val="2"/>
          </rPr>
          <t xml:space="preserve"> will return the day of the year for the first day of the month corresponding to the third month in the list.</t>
        </r>
      </text>
    </comment>
  </commentList>
</comments>
</file>

<file path=xl/sharedStrings.xml><?xml version="1.0" encoding="utf-8"?>
<sst xmlns="http://schemas.openxmlformats.org/spreadsheetml/2006/main" count="193" uniqueCount="101">
  <si>
    <t>January</t>
  </si>
  <si>
    <t>February</t>
  </si>
  <si>
    <t>March</t>
  </si>
  <si>
    <t>startDate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</si>
  <si>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</si>
  <si>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</si>
  <si>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</si>
  <si>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</si>
  <si>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</si>
  <si>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</si>
  <si>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</si>
  <si>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</si>
  <si>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</si>
  <si>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</t>
  </si>
  <si>
    <t>T</t>
  </si>
  <si>
    <t>W</t>
  </si>
  <si>
    <t>Th</t>
  </si>
  <si>
    <t>F</t>
  </si>
  <si>
    <t>Sa</t>
  </si>
  <si>
    <t>S</t>
  </si>
  <si>
    <t>Year</t>
  </si>
  <si>
    <t>startDates</t>
  </si>
  <si>
    <t>Leap Year?</t>
  </si>
  <si>
    <t>isleapyear</t>
  </si>
  <si>
    <t>http://support.microsoft.com/?kbid=214019</t>
  </si>
  <si>
    <t>dayofyear</t>
  </si>
  <si>
    <t>months</t>
  </si>
  <si>
    <t>Date</t>
  </si>
  <si>
    <t>http://support.microsoft.com/?kbid=214099</t>
  </si>
  <si>
    <t>Century:</t>
  </si>
  <si>
    <t>05209</t>
  </si>
  <si>
    <t>05246</t>
  </si>
  <si>
    <t>Calculate Number of Days Left in the Current Year</t>
  </si>
  <si>
    <t>Calculate Number of Days Since Beginning of Current Year</t>
  </si>
  <si>
    <t>Reference:</t>
  </si>
  <si>
    <t>http://aa.usno.navy.mil/data/docs/JulianDate.html</t>
  </si>
  <si>
    <t>http://scienceworld.wolfram.com/astronomy/JulianDate.html</t>
  </si>
  <si>
    <t>Day</t>
  </si>
  <si>
    <t>For all AD dates in the Gregorian Calendar</t>
  </si>
  <si>
    <t>Julian Dates:</t>
  </si>
  <si>
    <t>year (Y)</t>
  </si>
  <si>
    <t>month (M)</t>
  </si>
  <si>
    <t>day (D)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</si>
  <si>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</si>
  <si>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</si>
  <si>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</si>
  <si>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</si>
  <si>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</si>
  <si>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</si>
  <si>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</si>
  <si>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</si>
  <si>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</si>
  <si>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</si>
  <si>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</si>
  <si>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yyddd</t>
  </si>
  <si>
    <t>yyyyddd</t>
  </si>
  <si>
    <t>Day-Fraction</t>
  </si>
  <si>
    <t>Julian Date:</t>
  </si>
  <si>
    <t>Time:</t>
  </si>
  <si>
    <t>GMT (Greenwich Mean Time)</t>
  </si>
  <si>
    <t xml:space="preserve">Julian Dates Calculated as # of Days Since Noon (UT), Jan 1, 4713 BC </t>
  </si>
  <si>
    <t>Note that UT (Universal Time) is typically known as GMT (Greenwich Mean Time)</t>
  </si>
  <si>
    <t>Julian Calendar Date Conversion</t>
  </si>
  <si>
    <t>For Gregorian Calendar dates between 1901-2099</t>
  </si>
  <si>
    <t>UT  (GMT)</t>
  </si>
  <si>
    <t xml:space="preserve">For all Jan-1-yyyy AD years in the Gregorian Calendar </t>
  </si>
  <si>
    <t>hours (HH)</t>
  </si>
  <si>
    <t>minutes (MM)</t>
  </si>
  <si>
    <t>seconds (SS)</t>
  </si>
  <si>
    <t>(HH+(MM+SS/60)/60)/24</t>
  </si>
  <si>
    <t>For AD dates in the Gregorian Calendar &gt; 1902</t>
  </si>
  <si>
    <t>for all AD Gregorian Calendar years</t>
  </si>
  <si>
    <t>Note that standard Excel dates are only defined for dates after January 1, 1900.</t>
  </si>
  <si>
    <t>text</t>
  </si>
  <si>
    <t>numeric</t>
  </si>
  <si>
    <t>Excel time value in number format</t>
  </si>
  <si>
    <t>For all AD dates in the Gregorian Calendar ( &gt; 1582)</t>
  </si>
  <si>
    <t>Ordinal Date Calendar</t>
  </si>
  <si>
    <t>To calculate the Julian Day Number, add the day of year to:</t>
  </si>
  <si>
    <t>To calculate the Julian Day Number, add the day-of-year to:</t>
  </si>
  <si>
    <t>Gives the Ordinal Dates for 0:00 UT (GMT)</t>
  </si>
  <si>
    <r>
      <t xml:space="preserve">Note: </t>
    </r>
    <r>
      <rPr>
        <sz val="10"/>
        <rFont val="Tahoma"/>
        <family val="2"/>
      </rPr>
      <t xml:space="preserve">The unofficial use of the term "Julian date" often refers to the date format </t>
    </r>
    <r>
      <rPr>
        <i/>
        <sz val="10"/>
        <rFont val="Tahoma"/>
        <family val="2"/>
      </rPr>
      <t>yyddd</t>
    </r>
    <r>
      <rPr>
        <sz val="10"/>
        <rFont val="Tahoma"/>
        <family val="2"/>
      </rPr>
      <t xml:space="preserve"> (or </t>
    </r>
    <r>
      <rPr>
        <i/>
        <sz val="10"/>
        <rFont val="Tahoma"/>
        <family val="2"/>
      </rPr>
      <t>yyyyddd</t>
    </r>
    <r>
      <rPr>
        <sz val="10"/>
        <rFont val="Tahoma"/>
        <family val="2"/>
      </rPr>
      <t>)</t>
    </r>
  </si>
  <si>
    <t>Example: Feb 2, 2005 would be 05033. Leading zeros are required.</t>
  </si>
  <si>
    <r>
      <t xml:space="preserve">where </t>
    </r>
    <r>
      <rPr>
        <i/>
        <sz val="10"/>
        <rFont val="Tahoma"/>
        <family val="2"/>
      </rPr>
      <t>ddd</t>
    </r>
    <r>
      <rPr>
        <sz val="10"/>
        <rFont val="Tahoma"/>
        <family val="2"/>
      </rPr>
      <t xml:space="preserve"> is the number of days since the beginning of the year. The official term for "day of the year"</t>
    </r>
  </si>
  <si>
    <t>is "Ordinal Date".</t>
  </si>
  <si>
    <t>Convert a Standard Date to "yyddd" or "yyyyddd"</t>
  </si>
  <si>
    <t>Convert a Date formatted as "yyddd" or "yyyyddd" to a Standard Date</t>
  </si>
  <si>
    <t>Ordinal Date ("Day of the Year") Conversions</t>
  </si>
  <si>
    <r>
      <t xml:space="preserve">Ordinal Dates in the form </t>
    </r>
    <r>
      <rPr>
        <b/>
        <i/>
        <sz val="12"/>
        <rFont val="Arial"/>
        <family val="2"/>
      </rPr>
      <t>yyddd</t>
    </r>
    <r>
      <rPr>
        <b/>
        <sz val="12"/>
        <rFont val="Arial"/>
        <family val="2"/>
      </rPr>
      <t xml:space="preserve"> or </t>
    </r>
    <r>
      <rPr>
        <b/>
        <i/>
        <sz val="12"/>
        <rFont val="Arial"/>
        <family val="2"/>
      </rPr>
      <t>yyyydd</t>
    </r>
  </si>
  <si>
    <t>Convert a standard Excel Date to a Julian Date</t>
  </si>
  <si>
    <t>Arrays and Names Used in the Calendars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</si>
  <si>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</si>
  <si>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</si>
  <si>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</si>
  <si>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</si>
  <si>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</si>
  <si>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http://www.vertex42.com/licensing/EULA_personaluse.html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</si>
  <si>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</si>
  <si>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Julian Date Calculator</t>
  </si>
  <si>
    <t>http://www.vertex42.com/ExcelTemplates/julian-date-calendar.html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</si>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</sst>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m"/>
    <numFmt numFmtId="177" formatCode="[$-409]d\-mmm\-yy;@"/>
    <numFmt numFmtId="178" formatCode="h:mm:ss;@"/>
    <numFmt numFmtId="179" formatCode="[$-409]h:mm\ AM/PM;@"/>
    <numFmt numFmtId="180" formatCode="m/d/yy;@"/>
  </numFmts>
  <fonts count="45" x14ac:knownFonts="1">
    <font>
      <sz val="10"/>
      <name val="Arial"/>
      <family val="2"/>
    </font>
    <font>
      <i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u/>
      <sz val="8"/>
      <color indexed="12"/>
      <name val="Verdana"/>
      <family val="2"/>
    </font>
    <font>
      <u/>
      <sz val="10"/>
      <color indexed="12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sz val="6"/>
      <color indexed="9"/>
      <name val="Verdana"/>
      <family val="2"/>
    </font>
    <font>
      <i/>
      <sz val="8"/>
      <name val="Verdana"/>
      <family val="2"/>
    </font>
    <font>
      <sz val="10"/>
      <name val="Tahoma"/>
      <family val="2"/>
    </font>
    <font>
      <b/>
      <sz val="14"/>
      <color indexed="16"/>
      <name val="Tahoma"/>
      <family val="2"/>
    </font>
    <font>
      <i/>
      <sz val="10"/>
      <name val="Arial"/>
      <family val="2"/>
    </font>
    <font>
      <sz val="8"/>
      <name val="Arial"/>
      <family val="2"/>
    </font>
    <font>
      <u/>
      <sz val="8"/>
      <color indexed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b/>
      <sz val="14"/>
      <name val="Verdana"/>
      <family val="2"/>
    </font>
    <font>
      <b/>
      <i/>
      <sz val="12"/>
      <name val="Verdana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8"/>
      <color indexed="16"/>
      <name val="Tahoma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1"/>
      <color theme="4" tint="-0.249977111117893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4"/>
      <color theme="4"/>
      <name val="Tahoma"/>
      <family val="2"/>
    </font>
    <font>
      <b/>
      <sz val="16"/>
      <color theme="4"/>
      <name val="Arial"/>
      <family val="2"/>
    </font>
    <font>
      <u/>
      <sz val="9"/>
      <color indexed="12"/>
      <name val="Arial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1" fillId="2" borderId="0" xfId="0" applyFont="1" applyFill="1"/>
    <xf numFmtId="0" fontId="4" fillId="0" borderId="0" xfId="0" applyFont="1" applyFill="1"/>
    <xf numFmtId="14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left"/>
    </xf>
    <xf numFmtId="176" fontId="4" fillId="0" borderId="3" xfId="0" applyNumberFormat="1" applyFont="1" applyBorder="1" applyAlignment="1">
      <alignment horizontal="left"/>
    </xf>
    <xf numFmtId="176" fontId="4" fillId="0" borderId="4" xfId="0" applyNumberFormat="1" applyFont="1" applyBorder="1" applyAlignment="1">
      <alignment horizontal="left"/>
    </xf>
    <xf numFmtId="0" fontId="5" fillId="2" borderId="0" xfId="1" applyFont="1" applyFill="1" applyAlignment="1" applyProtection="1">
      <alignment horizontal="right"/>
    </xf>
    <xf numFmtId="0" fontId="1" fillId="0" borderId="0" xfId="0" applyFont="1" applyAlignment="1">
      <alignment horizontal="right"/>
    </xf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0" fillId="0" borderId="0" xfId="0" applyFill="1"/>
    <xf numFmtId="0" fontId="5" fillId="0" borderId="0" xfId="1" applyFont="1" applyFill="1" applyAlignment="1" applyProtection="1">
      <alignment horizontal="right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14" fontId="0" fillId="0" borderId="0" xfId="0" applyNumberFormat="1"/>
    <xf numFmtId="0" fontId="15" fillId="0" borderId="0" xfId="0" applyFont="1"/>
    <xf numFmtId="0" fontId="16" fillId="0" borderId="0" xfId="0" applyFont="1"/>
    <xf numFmtId="0" fontId="6" fillId="0" borderId="0" xfId="1" applyAlignment="1" applyProtection="1"/>
    <xf numFmtId="0" fontId="17" fillId="0" borderId="0" xfId="1" applyFont="1" applyAlignment="1" applyProtection="1"/>
    <xf numFmtId="14" fontId="4" fillId="0" borderId="6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0" fillId="0" borderId="0" xfId="0" applyNumberFormat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4" fontId="15" fillId="0" borderId="0" xfId="0" applyNumberFormat="1" applyFont="1" applyFill="1"/>
    <xf numFmtId="0" fontId="3" fillId="0" borderId="0" xfId="0" applyFont="1" applyFill="1" applyAlignment="1">
      <alignment horizontal="left"/>
    </xf>
    <xf numFmtId="0" fontId="18" fillId="0" borderId="0" xfId="0" applyFont="1"/>
    <xf numFmtId="0" fontId="19" fillId="2" borderId="0" xfId="0" applyFont="1" applyFill="1"/>
    <xf numFmtId="0" fontId="19" fillId="2" borderId="0" xfId="0" applyFont="1" applyFill="1" applyAlignment="1">
      <alignment horizontal="right"/>
    </xf>
    <xf numFmtId="0" fontId="20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 applyAlignment="1">
      <alignment horizontal="right"/>
    </xf>
    <xf numFmtId="177" fontId="0" fillId="0" borderId="0" xfId="0" applyNumberFormat="1"/>
    <xf numFmtId="0" fontId="19" fillId="0" borderId="0" xfId="0" applyFont="1" applyAlignment="1">
      <alignment horizontal="right"/>
    </xf>
    <xf numFmtId="0" fontId="13" fillId="0" borderId="0" xfId="0" applyFont="1"/>
    <xf numFmtId="0" fontId="1" fillId="0" borderId="0" xfId="0" applyFo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3" fillId="0" borderId="0" xfId="0" applyFont="1" applyAlignment="1">
      <alignment horizontal="right"/>
    </xf>
    <xf numFmtId="0" fontId="0" fillId="0" borderId="0" xfId="0" applyAlignment="1"/>
    <xf numFmtId="0" fontId="0" fillId="3" borderId="0" xfId="0" applyFill="1"/>
    <xf numFmtId="0" fontId="22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15" fillId="2" borderId="0" xfId="0" applyFont="1" applyFill="1" applyAlignment="1">
      <alignment horizontal="right"/>
    </xf>
    <xf numFmtId="0" fontId="15" fillId="2" borderId="0" xfId="0" applyFont="1" applyFill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2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0" xfId="0" applyFill="1" applyBorder="1" applyAlignment="1">
      <alignment horizontal="right"/>
    </xf>
    <xf numFmtId="178" fontId="0" fillId="0" borderId="0" xfId="0" applyNumberFormat="1"/>
    <xf numFmtId="179" fontId="0" fillId="0" borderId="0" xfId="0" applyNumberFormat="1"/>
    <xf numFmtId="0" fontId="0" fillId="2" borderId="0" xfId="0" applyFill="1" applyAlignment="1">
      <alignment horizontal="right"/>
    </xf>
    <xf numFmtId="0" fontId="28" fillId="2" borderId="0" xfId="0" applyFont="1" applyFill="1" applyAlignment="1">
      <alignment vertical="center"/>
    </xf>
    <xf numFmtId="180" fontId="0" fillId="0" borderId="2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180" fontId="19" fillId="0" borderId="0" xfId="0" applyNumberFormat="1" applyFont="1" applyAlignment="1">
      <alignment horizontal="right"/>
    </xf>
    <xf numFmtId="0" fontId="29" fillId="4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30" fillId="0" borderId="0" xfId="0" applyFont="1" applyAlignment="1">
      <alignment horizontal="left" vertical="top" wrapText="1"/>
    </xf>
    <xf numFmtId="0" fontId="19" fillId="5" borderId="0" xfId="0" applyFont="1" applyFill="1" applyBorder="1"/>
    <xf numFmtId="0" fontId="31" fillId="0" borderId="18" xfId="0" applyFont="1" applyBorder="1"/>
    <xf numFmtId="0" fontId="0" fillId="5" borderId="0" xfId="0" applyFill="1" applyBorder="1"/>
    <xf numFmtId="0" fontId="33" fillId="0" borderId="18" xfId="0" applyFont="1" applyBorder="1" applyAlignment="1">
      <alignment horizontal="left" wrapText="1"/>
    </xf>
    <xf numFmtId="0" fontId="26" fillId="0" borderId="18" xfId="0" applyFont="1" applyBorder="1" applyAlignment="1">
      <alignment horizontal="left" wrapText="1"/>
    </xf>
    <xf numFmtId="0" fontId="34" fillId="5" borderId="0" xfId="0" applyFont="1" applyFill="1" applyBorder="1"/>
    <xf numFmtId="0" fontId="19" fillId="5" borderId="0" xfId="0" applyFont="1" applyFill="1" applyBorder="1" applyAlignment="1">
      <alignment vertical="top"/>
    </xf>
    <xf numFmtId="0" fontId="31" fillId="5" borderId="0" xfId="0" applyFont="1" applyFill="1" applyBorder="1" applyAlignment="1">
      <alignment horizontal="right" vertical="top"/>
    </xf>
    <xf numFmtId="0" fontId="35" fillId="0" borderId="18" xfId="1" applyFont="1" applyBorder="1" applyAlignment="1" applyProtection="1">
      <alignment horizontal="left" wrapText="1"/>
    </xf>
    <xf numFmtId="0" fontId="33" fillId="0" borderId="18" xfId="0" applyFont="1" applyBorder="1" applyAlignment="1">
      <alignment horizontal="left"/>
    </xf>
    <xf numFmtId="0" fontId="30" fillId="5" borderId="0" xfId="0" applyFont="1" applyFill="1" applyBorder="1" applyAlignment="1">
      <alignment horizontal="left" vertical="top" wrapText="1"/>
    </xf>
    <xf numFmtId="0" fontId="31" fillId="5" borderId="0" xfId="0" applyFont="1" applyFill="1" applyBorder="1" applyAlignment="1">
      <alignment vertical="top"/>
    </xf>
    <xf numFmtId="0" fontId="31" fillId="5" borderId="0" xfId="0" applyFont="1" applyFill="1" applyBorder="1" applyAlignment="1">
      <alignment vertical="top" wrapText="1"/>
    </xf>
    <xf numFmtId="0" fontId="0" fillId="5" borderId="0" xfId="0" applyFill="1" applyBorder="1" applyAlignment="1">
      <alignment horizontal="right" vertical="top"/>
    </xf>
    <xf numFmtId="0" fontId="37" fillId="5" borderId="0" xfId="0" applyFont="1" applyFill="1" applyBorder="1" applyAlignment="1"/>
    <xf numFmtId="0" fontId="38" fillId="5" borderId="0" xfId="0" applyFont="1" applyFill="1" applyBorder="1" applyAlignment="1">
      <alignment horizontal="center"/>
    </xf>
    <xf numFmtId="0" fontId="39" fillId="5" borderId="0" xfId="1" applyFont="1" applyFill="1" applyBorder="1" applyAlignment="1" applyProtection="1">
      <alignment horizontal="left" indent="1"/>
    </xf>
    <xf numFmtId="0" fontId="40" fillId="5" borderId="0" xfId="0" applyFont="1" applyFill="1" applyBorder="1" applyAlignment="1" applyProtection="1">
      <alignment horizontal="left" indent="1"/>
    </xf>
    <xf numFmtId="0" fontId="31" fillId="5" borderId="0" xfId="0" applyFont="1" applyFill="1" applyBorder="1"/>
    <xf numFmtId="0" fontId="32" fillId="0" borderId="18" xfId="1" applyFont="1" applyBorder="1" applyAlignment="1" applyProtection="1">
      <alignment horizontal="left" wrapText="1"/>
    </xf>
    <xf numFmtId="0" fontId="16" fillId="0" borderId="0" xfId="0" applyFont="1" applyAlignment="1">
      <alignment horizontal="right"/>
    </xf>
    <xf numFmtId="0" fontId="41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0" fontId="43" fillId="0" borderId="0" xfId="1" applyFont="1" applyAlignment="1" applyProtection="1">
      <alignment horizontal="left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right" vertical="center"/>
    </xf>
    <xf numFmtId="0" fontId="0" fillId="7" borderId="0" xfId="0" applyFill="1" applyBorder="1"/>
    <xf numFmtId="0" fontId="2" fillId="5" borderId="5" xfId="0" applyFont="1" applyFill="1" applyBorder="1" applyAlignment="1">
      <alignment horizontal="center"/>
    </xf>
    <xf numFmtId="0" fontId="18" fillId="7" borderId="5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center"/>
    </xf>
    <xf numFmtId="0" fontId="18" fillId="7" borderId="13" xfId="0" applyFont="1" applyFill="1" applyBorder="1" applyAlignment="1">
      <alignment horizontal="center"/>
    </xf>
    <xf numFmtId="0" fontId="10" fillId="6" borderId="0" xfId="0" applyFont="1" applyFill="1"/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Alignment="1"/>
    <xf numFmtId="0" fontId="26" fillId="7" borderId="0" xfId="0" applyFont="1" applyFill="1"/>
    <xf numFmtId="0" fontId="18" fillId="3" borderId="0" xfId="0" applyFont="1" applyFill="1" applyAlignment="1">
      <alignment horizontal="center"/>
    </xf>
  </cellXfs>
  <cellStyles count="2">
    <cellStyle name="一般" xfId="0" builtinId="0"/>
    <cellStyle name="超連結" xfId="1" builtinId="8"/>
  </cellStyles>
  <dxfs count="2">
    <dxf>
      <fill>
        <patternFill>
          <bgColor indexed="22"/>
        </patternFill>
      </fill>
    </dxf>
    <dxf>
      <fill>
        <patternFill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EE5D8B"/>
      <rgbColor rgb="0053D4C9"/>
      <rgbColor rgb="00631F34"/>
      <rgbColor rgb="00008000"/>
      <rgbColor rgb="00002850"/>
      <rgbColor rgb="00819C00"/>
      <rgbColor rgb="00B17B4E"/>
      <rgbColor rgb="00007F74"/>
      <rgbColor rgb="00EEEEEE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CCFFCC"/>
      <rgbColor rgb="00FFFF99"/>
      <rgbColor rgb="00BBCCDD"/>
      <rgbColor rgb="00F9C7D7"/>
      <rgbColor rgb="00EFE5DC"/>
      <rgbColor rgb="00DCE6EF"/>
      <rgbColor rgb="003E70A1"/>
      <rgbColor rgb="0036ACA2"/>
      <rgbColor rgb="00AEC53D"/>
      <rgbColor rgb="0095B5D0"/>
      <rgbColor rgb="004E84B1"/>
      <rgbColor rgb="002F4F6A"/>
      <rgbColor rgb="006A4A2F"/>
      <rgbColor rgb="00B2B2B2"/>
      <rgbColor rgb="00003366"/>
      <rgbColor rgb="0036AD36"/>
      <rgbColor rgb="001B571B"/>
      <rgbColor rgb="0058631F"/>
      <rgbColor rgb="00101A23"/>
      <rgbColor rgb="00D0B095"/>
      <rgbColor rgb="0023191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year" horiz="1" max="2050" min="1950" page="0" val="2021"/>
</file>

<file path=xl/ctrlProps/ctrlProp2.xml><?xml version="1.0" encoding="utf-8"?>
<formControlPr xmlns="http://schemas.microsoft.com/office/spreadsheetml/2009/9/main" objectType="Scroll" dx="16" fmlaLink="year" horiz="1" max="2050" min="1950" page="0" val="202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3</xdr:row>
          <xdr:rowOff>142875</xdr:rowOff>
        </xdr:from>
        <xdr:to>
          <xdr:col>5</xdr:col>
          <xdr:colOff>342900</xdr:colOff>
          <xdr:row>5</xdr:row>
          <xdr:rowOff>19050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95250</xdr:colOff>
      <xdr:row>0</xdr:row>
      <xdr:rowOff>38100</xdr:rowOff>
    </xdr:from>
    <xdr:to>
      <xdr:col>13</xdr:col>
      <xdr:colOff>340351</xdr:colOff>
      <xdr:row>0</xdr:row>
      <xdr:rowOff>342926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57150</xdr:colOff>
          <xdr:row>2</xdr:row>
          <xdr:rowOff>114300</xdr:rowOff>
        </xdr:from>
        <xdr:to>
          <xdr:col>24</xdr:col>
          <xdr:colOff>0</xdr:colOff>
          <xdr:row>4</xdr:row>
          <xdr:rowOff>0</xdr:rowOff>
        </xdr:to>
        <xdr:sp macro="" textlink="">
          <xdr:nvSpPr>
            <xdr:cNvPr id="1094" name="Scroll Bar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19</xdr:col>
      <xdr:colOff>95250</xdr:colOff>
      <xdr:row>0</xdr:row>
      <xdr:rowOff>38100</xdr:rowOff>
    </xdr:from>
    <xdr:to>
      <xdr:col>24</xdr:col>
      <xdr:colOff>216526</xdr:colOff>
      <xdr:row>0</xdr:row>
      <xdr:rowOff>342926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3975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38100</xdr:rowOff>
    </xdr:from>
    <xdr:to>
      <xdr:col>8</xdr:col>
      <xdr:colOff>597526</xdr:colOff>
      <xdr:row>0</xdr:row>
      <xdr:rowOff>342926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0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0</xdr:row>
      <xdr:rowOff>38100</xdr:rowOff>
    </xdr:from>
    <xdr:to>
      <xdr:col>7</xdr:col>
      <xdr:colOff>578476</xdr:colOff>
      <xdr:row>0</xdr:row>
      <xdr:rowOff>342926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38100</xdr:rowOff>
    </xdr:from>
    <xdr:to>
      <xdr:col>8</xdr:col>
      <xdr:colOff>597526</xdr:colOff>
      <xdr:row>0</xdr:row>
      <xdr:rowOff>342926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4200525</xdr:colOff>
      <xdr:row>0</xdr:row>
      <xdr:rowOff>38100</xdr:rowOff>
    </xdr:from>
    <xdr:to>
      <xdr:col>2</xdr:col>
      <xdr:colOff>172711</xdr:colOff>
      <xdr:row>0</xdr:row>
      <xdr:rowOff>342926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9185" y="38100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" TargetMode="External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upport.microsoft.com/?kbid=21409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scienceworld.wolfram.com/astronomy/JulianDate.html" TargetMode="External"/><Relationship Id="rId1" Type="http://schemas.openxmlformats.org/officeDocument/2006/relationships/hyperlink" Target="http://aa.usno.navy.mil/data/docs/JulianDate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upport.microsoft.com/?kbid=214019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vertex42.com/licensing/EULA_personaluse.html" TargetMode="External"/><Relationship Id="rId1" Type="http://schemas.openxmlformats.org/officeDocument/2006/relationships/hyperlink" Target="http://www.vertex42.com/ExcelTemplates/julian-date-calendar.html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3"/>
  <sheetViews>
    <sheetView showGridLines="0" topLeftCell="A19" workbookViewId="0">
      <selection activeCell="E14" sqref="E14"/>
    </sheetView>
  </sheetViews>
  <sheetFormatPr defaultRowHeight="12.75" x14ac:dyDescent="0.2"/>
  <cols>
    <col min="3" max="14" width="5.5703125" customWidth="1"/>
  </cols>
  <sheetData>
    <row r="1" spans="1:15" ht="30" customHeight="1" x14ac:dyDescent="0.2">
      <c r="A1" s="101" t="s">
        <v>77</v>
      </c>
      <c r="B1" s="100"/>
      <c r="C1" s="14"/>
      <c r="D1" s="14"/>
      <c r="E1" s="14"/>
      <c r="F1" s="14"/>
      <c r="G1" s="14"/>
      <c r="H1" s="14"/>
      <c r="I1" s="70"/>
      <c r="J1" s="14"/>
      <c r="K1" s="14"/>
      <c r="L1" s="14"/>
      <c r="M1" s="14"/>
      <c r="N1" s="11"/>
    </row>
    <row r="2" spans="1:15" x14ac:dyDescent="0.2">
      <c r="A2" s="102" t="s">
        <v>100</v>
      </c>
      <c r="N2" s="99" t="str">
        <f ca="1">"© 2005-" &amp; YEAR(TODAY()) &amp; " Vertex42 LLC"</f>
        <v>© 2005-2021 Vertex42 LLC</v>
      </c>
    </row>
    <row r="4" spans="1:15" x14ac:dyDescent="0.2">
      <c r="A4" s="103"/>
      <c r="B4" s="104" t="s">
        <v>20</v>
      </c>
      <c r="C4" s="103"/>
      <c r="D4" s="103"/>
      <c r="E4" s="103"/>
      <c r="F4" s="103"/>
      <c r="G4" s="103"/>
      <c r="H4" s="103"/>
      <c r="I4" s="41" t="s">
        <v>80</v>
      </c>
    </row>
    <row r="5" spans="1:15" x14ac:dyDescent="0.2">
      <c r="A5" s="103"/>
      <c r="B5" s="107">
        <v>2021</v>
      </c>
      <c r="C5" s="103"/>
      <c r="D5" s="105"/>
      <c r="E5" s="106"/>
      <c r="F5" s="103"/>
      <c r="G5" s="103"/>
      <c r="H5" s="103"/>
      <c r="I5" s="41" t="s">
        <v>71</v>
      </c>
    </row>
    <row r="6" spans="1:15" x14ac:dyDescent="0.2">
      <c r="A6" s="103"/>
      <c r="B6" s="103"/>
      <c r="C6" s="103"/>
      <c r="D6" s="103"/>
      <c r="E6" s="103"/>
      <c r="F6" s="103"/>
      <c r="G6" s="103"/>
      <c r="H6" s="103"/>
    </row>
    <row r="8" spans="1:15" ht="18" x14ac:dyDescent="0.25">
      <c r="B8" s="55" t="s">
        <v>77</v>
      </c>
      <c r="N8" s="15"/>
      <c r="O8" s="15"/>
    </row>
    <row r="9" spans="1:15" ht="15" x14ac:dyDescent="0.2">
      <c r="B9" s="56" t="str">
        <f>"Year: "&amp;year</f>
        <v>Year: 2021</v>
      </c>
      <c r="E9" s="31" t="s">
        <v>22</v>
      </c>
      <c r="G9" s="32" t="str">
        <f>IF(isleapyear,"Yes","No")</f>
        <v>No</v>
      </c>
    </row>
    <row r="10" spans="1:15" x14ac:dyDescent="0.2">
      <c r="B10" s="42" t="s">
        <v>79</v>
      </c>
      <c r="L10" s="118">
        <f>367*year-INT(7/4*year)-INT(3*(INT((year-8/7)/100)+1)/4)+1721059.5-1</f>
        <v>2459214.5</v>
      </c>
      <c r="M10" s="118"/>
      <c r="N10" s="118"/>
    </row>
    <row r="12" spans="1:15" x14ac:dyDescent="0.2">
      <c r="B12" s="108" t="s">
        <v>37</v>
      </c>
      <c r="C12" s="109" t="s">
        <v>43</v>
      </c>
      <c r="D12" s="110" t="s">
        <v>44</v>
      </c>
      <c r="E12" s="110" t="s">
        <v>45</v>
      </c>
      <c r="F12" s="110" t="s">
        <v>46</v>
      </c>
      <c r="G12" s="110" t="s">
        <v>5</v>
      </c>
      <c r="H12" s="110" t="s">
        <v>47</v>
      </c>
      <c r="I12" s="110" t="s">
        <v>48</v>
      </c>
      <c r="J12" s="110" t="s">
        <v>49</v>
      </c>
      <c r="K12" s="110" t="s">
        <v>50</v>
      </c>
      <c r="L12" s="110" t="s">
        <v>51</v>
      </c>
      <c r="M12" s="110" t="s">
        <v>52</v>
      </c>
      <c r="N12" s="111" t="s">
        <v>53</v>
      </c>
    </row>
    <row r="13" spans="1:15" x14ac:dyDescent="0.2">
      <c r="B13" s="45">
        <v>1</v>
      </c>
      <c r="C13" s="43">
        <f t="shared" ref="C13:N13" si="0">INDEX(dayofyear,COLUMN(C12)-COLUMN($B$12))</f>
        <v>1</v>
      </c>
      <c r="D13" s="44">
        <f t="shared" si="0"/>
        <v>32</v>
      </c>
      <c r="E13" s="44">
        <f t="shared" si="0"/>
        <v>60</v>
      </c>
      <c r="F13" s="44">
        <f t="shared" si="0"/>
        <v>91</v>
      </c>
      <c r="G13" s="44">
        <f t="shared" si="0"/>
        <v>121</v>
      </c>
      <c r="H13" s="44">
        <f t="shared" si="0"/>
        <v>152</v>
      </c>
      <c r="I13" s="44">
        <f t="shared" si="0"/>
        <v>182</v>
      </c>
      <c r="J13" s="44">
        <f t="shared" si="0"/>
        <v>213</v>
      </c>
      <c r="K13" s="44">
        <f t="shared" si="0"/>
        <v>244</v>
      </c>
      <c r="L13" s="44">
        <f t="shared" si="0"/>
        <v>274</v>
      </c>
      <c r="M13" s="44">
        <f t="shared" si="0"/>
        <v>305</v>
      </c>
      <c r="N13" s="46">
        <f t="shared" si="0"/>
        <v>335</v>
      </c>
    </row>
    <row r="14" spans="1:15" x14ac:dyDescent="0.2">
      <c r="B14" s="45">
        <v>2</v>
      </c>
      <c r="C14" s="43">
        <f>C13+1</f>
        <v>2</v>
      </c>
      <c r="D14" s="44">
        <f>D13+1</f>
        <v>33</v>
      </c>
      <c r="E14" s="44">
        <f t="shared" ref="E14:N29" si="1">E13+1</f>
        <v>61</v>
      </c>
      <c r="F14" s="44">
        <f t="shared" si="1"/>
        <v>92</v>
      </c>
      <c r="G14" s="44">
        <f t="shared" si="1"/>
        <v>122</v>
      </c>
      <c r="H14" s="44">
        <f t="shared" si="1"/>
        <v>153</v>
      </c>
      <c r="I14" s="44">
        <f t="shared" si="1"/>
        <v>183</v>
      </c>
      <c r="J14" s="44">
        <f t="shared" si="1"/>
        <v>214</v>
      </c>
      <c r="K14" s="44">
        <f t="shared" si="1"/>
        <v>245</v>
      </c>
      <c r="L14" s="44">
        <f t="shared" si="1"/>
        <v>275</v>
      </c>
      <c r="M14" s="44">
        <f t="shared" si="1"/>
        <v>306</v>
      </c>
      <c r="N14" s="46">
        <f t="shared" si="1"/>
        <v>336</v>
      </c>
    </row>
    <row r="15" spans="1:15" x14ac:dyDescent="0.2">
      <c r="B15" s="45">
        <v>3</v>
      </c>
      <c r="C15" s="43">
        <f t="shared" ref="C15:C43" si="2">C14+1</f>
        <v>3</v>
      </c>
      <c r="D15" s="44">
        <f t="shared" ref="D15:D40" si="3">D14+1</f>
        <v>34</v>
      </c>
      <c r="E15" s="44">
        <f t="shared" si="1"/>
        <v>62</v>
      </c>
      <c r="F15" s="44">
        <f t="shared" si="1"/>
        <v>93</v>
      </c>
      <c r="G15" s="44">
        <f t="shared" si="1"/>
        <v>123</v>
      </c>
      <c r="H15" s="44">
        <f t="shared" si="1"/>
        <v>154</v>
      </c>
      <c r="I15" s="44">
        <f t="shared" si="1"/>
        <v>184</v>
      </c>
      <c r="J15" s="44">
        <f t="shared" si="1"/>
        <v>215</v>
      </c>
      <c r="K15" s="44">
        <f t="shared" si="1"/>
        <v>246</v>
      </c>
      <c r="L15" s="44">
        <f t="shared" si="1"/>
        <v>276</v>
      </c>
      <c r="M15" s="44">
        <f t="shared" si="1"/>
        <v>307</v>
      </c>
      <c r="N15" s="46">
        <f t="shared" si="1"/>
        <v>337</v>
      </c>
    </row>
    <row r="16" spans="1:15" x14ac:dyDescent="0.2">
      <c r="B16" s="45">
        <v>4</v>
      </c>
      <c r="C16" s="43">
        <f t="shared" si="2"/>
        <v>4</v>
      </c>
      <c r="D16" s="44">
        <f t="shared" si="3"/>
        <v>35</v>
      </c>
      <c r="E16" s="44">
        <f t="shared" si="1"/>
        <v>63</v>
      </c>
      <c r="F16" s="44">
        <f t="shared" si="1"/>
        <v>94</v>
      </c>
      <c r="G16" s="44">
        <f t="shared" si="1"/>
        <v>124</v>
      </c>
      <c r="H16" s="44">
        <f t="shared" si="1"/>
        <v>155</v>
      </c>
      <c r="I16" s="44">
        <f t="shared" si="1"/>
        <v>185</v>
      </c>
      <c r="J16" s="44">
        <f t="shared" si="1"/>
        <v>216</v>
      </c>
      <c r="K16" s="44">
        <f t="shared" si="1"/>
        <v>247</v>
      </c>
      <c r="L16" s="44">
        <f t="shared" si="1"/>
        <v>277</v>
      </c>
      <c r="M16" s="44">
        <f t="shared" si="1"/>
        <v>308</v>
      </c>
      <c r="N16" s="46">
        <f t="shared" si="1"/>
        <v>338</v>
      </c>
    </row>
    <row r="17" spans="2:14" x14ac:dyDescent="0.2">
      <c r="B17" s="45">
        <v>5</v>
      </c>
      <c r="C17" s="43">
        <f t="shared" si="2"/>
        <v>5</v>
      </c>
      <c r="D17" s="44">
        <f t="shared" si="3"/>
        <v>36</v>
      </c>
      <c r="E17" s="44">
        <f t="shared" si="1"/>
        <v>64</v>
      </c>
      <c r="F17" s="44">
        <f t="shared" si="1"/>
        <v>95</v>
      </c>
      <c r="G17" s="44">
        <f t="shared" si="1"/>
        <v>125</v>
      </c>
      <c r="H17" s="44">
        <f t="shared" si="1"/>
        <v>156</v>
      </c>
      <c r="I17" s="44">
        <f t="shared" si="1"/>
        <v>186</v>
      </c>
      <c r="J17" s="44">
        <f t="shared" si="1"/>
        <v>217</v>
      </c>
      <c r="K17" s="44">
        <f t="shared" si="1"/>
        <v>248</v>
      </c>
      <c r="L17" s="44">
        <f t="shared" si="1"/>
        <v>278</v>
      </c>
      <c r="M17" s="44">
        <f t="shared" si="1"/>
        <v>309</v>
      </c>
      <c r="N17" s="46">
        <f t="shared" si="1"/>
        <v>339</v>
      </c>
    </row>
    <row r="18" spans="2:14" x14ac:dyDescent="0.2">
      <c r="B18" s="45">
        <v>6</v>
      </c>
      <c r="C18" s="43">
        <f t="shared" si="2"/>
        <v>6</v>
      </c>
      <c r="D18" s="44">
        <f t="shared" si="3"/>
        <v>37</v>
      </c>
      <c r="E18" s="44">
        <f t="shared" si="1"/>
        <v>65</v>
      </c>
      <c r="F18" s="44">
        <f t="shared" si="1"/>
        <v>96</v>
      </c>
      <c r="G18" s="44">
        <f t="shared" si="1"/>
        <v>126</v>
      </c>
      <c r="H18" s="44">
        <f t="shared" si="1"/>
        <v>157</v>
      </c>
      <c r="I18" s="44">
        <f t="shared" si="1"/>
        <v>187</v>
      </c>
      <c r="J18" s="44">
        <f t="shared" si="1"/>
        <v>218</v>
      </c>
      <c r="K18" s="44">
        <f t="shared" si="1"/>
        <v>249</v>
      </c>
      <c r="L18" s="44">
        <f t="shared" si="1"/>
        <v>279</v>
      </c>
      <c r="M18" s="44">
        <f t="shared" si="1"/>
        <v>310</v>
      </c>
      <c r="N18" s="46">
        <f t="shared" si="1"/>
        <v>340</v>
      </c>
    </row>
    <row r="19" spans="2:14" x14ac:dyDescent="0.2">
      <c r="B19" s="45">
        <v>7</v>
      </c>
      <c r="C19" s="43">
        <f t="shared" si="2"/>
        <v>7</v>
      </c>
      <c r="D19" s="44">
        <f t="shared" si="3"/>
        <v>38</v>
      </c>
      <c r="E19" s="44">
        <f t="shared" si="1"/>
        <v>66</v>
      </c>
      <c r="F19" s="44">
        <f t="shared" si="1"/>
        <v>97</v>
      </c>
      <c r="G19" s="44">
        <f t="shared" si="1"/>
        <v>127</v>
      </c>
      <c r="H19" s="44">
        <f t="shared" si="1"/>
        <v>158</v>
      </c>
      <c r="I19" s="44">
        <f t="shared" si="1"/>
        <v>188</v>
      </c>
      <c r="J19" s="44">
        <f t="shared" si="1"/>
        <v>219</v>
      </c>
      <c r="K19" s="44">
        <f t="shared" si="1"/>
        <v>250</v>
      </c>
      <c r="L19" s="44">
        <f t="shared" si="1"/>
        <v>280</v>
      </c>
      <c r="M19" s="44">
        <f t="shared" si="1"/>
        <v>311</v>
      </c>
      <c r="N19" s="46">
        <f t="shared" si="1"/>
        <v>341</v>
      </c>
    </row>
    <row r="20" spans="2:14" x14ac:dyDescent="0.2">
      <c r="B20" s="45">
        <v>8</v>
      </c>
      <c r="C20" s="43">
        <f t="shared" si="2"/>
        <v>8</v>
      </c>
      <c r="D20" s="44">
        <f t="shared" si="3"/>
        <v>39</v>
      </c>
      <c r="E20" s="44">
        <f t="shared" si="1"/>
        <v>67</v>
      </c>
      <c r="F20" s="44">
        <f t="shared" si="1"/>
        <v>98</v>
      </c>
      <c r="G20" s="44">
        <f t="shared" si="1"/>
        <v>128</v>
      </c>
      <c r="H20" s="44">
        <f t="shared" si="1"/>
        <v>159</v>
      </c>
      <c r="I20" s="44">
        <f t="shared" si="1"/>
        <v>189</v>
      </c>
      <c r="J20" s="44">
        <f t="shared" si="1"/>
        <v>220</v>
      </c>
      <c r="K20" s="44">
        <f t="shared" si="1"/>
        <v>251</v>
      </c>
      <c r="L20" s="44">
        <f t="shared" si="1"/>
        <v>281</v>
      </c>
      <c r="M20" s="44">
        <f t="shared" si="1"/>
        <v>312</v>
      </c>
      <c r="N20" s="46">
        <f t="shared" si="1"/>
        <v>342</v>
      </c>
    </row>
    <row r="21" spans="2:14" x14ac:dyDescent="0.2">
      <c r="B21" s="45">
        <v>9</v>
      </c>
      <c r="C21" s="43">
        <f t="shared" si="2"/>
        <v>9</v>
      </c>
      <c r="D21" s="44">
        <f t="shared" si="3"/>
        <v>40</v>
      </c>
      <c r="E21" s="44">
        <f t="shared" si="1"/>
        <v>68</v>
      </c>
      <c r="F21" s="44">
        <f t="shared" si="1"/>
        <v>99</v>
      </c>
      <c r="G21" s="44">
        <f t="shared" si="1"/>
        <v>129</v>
      </c>
      <c r="H21" s="44">
        <f t="shared" si="1"/>
        <v>160</v>
      </c>
      <c r="I21" s="44">
        <f t="shared" si="1"/>
        <v>190</v>
      </c>
      <c r="J21" s="44">
        <f t="shared" si="1"/>
        <v>221</v>
      </c>
      <c r="K21" s="44">
        <f t="shared" si="1"/>
        <v>252</v>
      </c>
      <c r="L21" s="44">
        <f t="shared" si="1"/>
        <v>282</v>
      </c>
      <c r="M21" s="44">
        <f t="shared" si="1"/>
        <v>313</v>
      </c>
      <c r="N21" s="46">
        <f t="shared" si="1"/>
        <v>343</v>
      </c>
    </row>
    <row r="22" spans="2:14" x14ac:dyDescent="0.2">
      <c r="B22" s="45">
        <v>10</v>
      </c>
      <c r="C22" s="43">
        <f t="shared" si="2"/>
        <v>10</v>
      </c>
      <c r="D22" s="44">
        <f t="shared" si="3"/>
        <v>41</v>
      </c>
      <c r="E22" s="44">
        <f t="shared" si="1"/>
        <v>69</v>
      </c>
      <c r="F22" s="44">
        <f t="shared" si="1"/>
        <v>100</v>
      </c>
      <c r="G22" s="44">
        <f t="shared" si="1"/>
        <v>130</v>
      </c>
      <c r="H22" s="44">
        <f t="shared" si="1"/>
        <v>161</v>
      </c>
      <c r="I22" s="44">
        <f t="shared" si="1"/>
        <v>191</v>
      </c>
      <c r="J22" s="44">
        <f t="shared" si="1"/>
        <v>222</v>
      </c>
      <c r="K22" s="44">
        <f t="shared" si="1"/>
        <v>253</v>
      </c>
      <c r="L22" s="44">
        <f t="shared" si="1"/>
        <v>283</v>
      </c>
      <c r="M22" s="44">
        <f t="shared" si="1"/>
        <v>314</v>
      </c>
      <c r="N22" s="46">
        <f t="shared" si="1"/>
        <v>344</v>
      </c>
    </row>
    <row r="23" spans="2:14" x14ac:dyDescent="0.2">
      <c r="B23" s="45">
        <v>11</v>
      </c>
      <c r="C23" s="43">
        <f t="shared" si="2"/>
        <v>11</v>
      </c>
      <c r="D23" s="44">
        <f t="shared" si="3"/>
        <v>42</v>
      </c>
      <c r="E23" s="44">
        <f t="shared" si="1"/>
        <v>70</v>
      </c>
      <c r="F23" s="44">
        <f t="shared" si="1"/>
        <v>101</v>
      </c>
      <c r="G23" s="44">
        <f t="shared" si="1"/>
        <v>131</v>
      </c>
      <c r="H23" s="44">
        <f t="shared" si="1"/>
        <v>162</v>
      </c>
      <c r="I23" s="44">
        <f t="shared" si="1"/>
        <v>192</v>
      </c>
      <c r="J23" s="44">
        <f t="shared" si="1"/>
        <v>223</v>
      </c>
      <c r="K23" s="44">
        <f t="shared" si="1"/>
        <v>254</v>
      </c>
      <c r="L23" s="44">
        <f t="shared" si="1"/>
        <v>284</v>
      </c>
      <c r="M23" s="44">
        <f t="shared" si="1"/>
        <v>315</v>
      </c>
      <c r="N23" s="46">
        <f t="shared" si="1"/>
        <v>345</v>
      </c>
    </row>
    <row r="24" spans="2:14" x14ac:dyDescent="0.2">
      <c r="B24" s="45">
        <v>12</v>
      </c>
      <c r="C24" s="43">
        <f t="shared" si="2"/>
        <v>12</v>
      </c>
      <c r="D24" s="44">
        <f t="shared" si="3"/>
        <v>43</v>
      </c>
      <c r="E24" s="44">
        <f t="shared" si="1"/>
        <v>71</v>
      </c>
      <c r="F24" s="44">
        <f t="shared" si="1"/>
        <v>102</v>
      </c>
      <c r="G24" s="44">
        <f t="shared" si="1"/>
        <v>132</v>
      </c>
      <c r="H24" s="44">
        <f t="shared" si="1"/>
        <v>163</v>
      </c>
      <c r="I24" s="44">
        <f t="shared" si="1"/>
        <v>193</v>
      </c>
      <c r="J24" s="44">
        <f t="shared" si="1"/>
        <v>224</v>
      </c>
      <c r="K24" s="44">
        <f t="shared" si="1"/>
        <v>255</v>
      </c>
      <c r="L24" s="44">
        <f t="shared" si="1"/>
        <v>285</v>
      </c>
      <c r="M24" s="44">
        <f t="shared" si="1"/>
        <v>316</v>
      </c>
      <c r="N24" s="46">
        <f t="shared" si="1"/>
        <v>346</v>
      </c>
    </row>
    <row r="25" spans="2:14" x14ac:dyDescent="0.2">
      <c r="B25" s="45">
        <v>13</v>
      </c>
      <c r="C25" s="43">
        <f t="shared" si="2"/>
        <v>13</v>
      </c>
      <c r="D25" s="44">
        <f t="shared" si="3"/>
        <v>44</v>
      </c>
      <c r="E25" s="44">
        <f t="shared" si="1"/>
        <v>72</v>
      </c>
      <c r="F25" s="44">
        <f t="shared" si="1"/>
        <v>103</v>
      </c>
      <c r="G25" s="44">
        <f t="shared" si="1"/>
        <v>133</v>
      </c>
      <c r="H25" s="44">
        <f t="shared" si="1"/>
        <v>164</v>
      </c>
      <c r="I25" s="44">
        <f t="shared" si="1"/>
        <v>194</v>
      </c>
      <c r="J25" s="44">
        <f t="shared" si="1"/>
        <v>225</v>
      </c>
      <c r="K25" s="44">
        <f t="shared" si="1"/>
        <v>256</v>
      </c>
      <c r="L25" s="44">
        <f t="shared" si="1"/>
        <v>286</v>
      </c>
      <c r="M25" s="44">
        <f t="shared" si="1"/>
        <v>317</v>
      </c>
      <c r="N25" s="46">
        <f t="shared" si="1"/>
        <v>347</v>
      </c>
    </row>
    <row r="26" spans="2:14" x14ac:dyDescent="0.2">
      <c r="B26" s="45">
        <v>14</v>
      </c>
      <c r="C26" s="43">
        <f t="shared" si="2"/>
        <v>14</v>
      </c>
      <c r="D26" s="44">
        <f t="shared" si="3"/>
        <v>45</v>
      </c>
      <c r="E26" s="44">
        <f t="shared" si="1"/>
        <v>73</v>
      </c>
      <c r="F26" s="44">
        <f t="shared" si="1"/>
        <v>104</v>
      </c>
      <c r="G26" s="44">
        <f t="shared" si="1"/>
        <v>134</v>
      </c>
      <c r="H26" s="44">
        <f t="shared" si="1"/>
        <v>165</v>
      </c>
      <c r="I26" s="44">
        <f t="shared" si="1"/>
        <v>195</v>
      </c>
      <c r="J26" s="44">
        <f t="shared" si="1"/>
        <v>226</v>
      </c>
      <c r="K26" s="44">
        <f t="shared" si="1"/>
        <v>257</v>
      </c>
      <c r="L26" s="44">
        <f t="shared" si="1"/>
        <v>287</v>
      </c>
      <c r="M26" s="44">
        <f t="shared" si="1"/>
        <v>318</v>
      </c>
      <c r="N26" s="46">
        <f t="shared" si="1"/>
        <v>348</v>
      </c>
    </row>
    <row r="27" spans="2:14" x14ac:dyDescent="0.2">
      <c r="B27" s="45">
        <v>15</v>
      </c>
      <c r="C27" s="43">
        <f t="shared" si="2"/>
        <v>15</v>
      </c>
      <c r="D27" s="44">
        <f t="shared" si="3"/>
        <v>46</v>
      </c>
      <c r="E27" s="44">
        <f t="shared" si="1"/>
        <v>74</v>
      </c>
      <c r="F27" s="44">
        <f t="shared" si="1"/>
        <v>105</v>
      </c>
      <c r="G27" s="44">
        <f t="shared" si="1"/>
        <v>135</v>
      </c>
      <c r="H27" s="44">
        <f t="shared" si="1"/>
        <v>166</v>
      </c>
      <c r="I27" s="44">
        <f t="shared" si="1"/>
        <v>196</v>
      </c>
      <c r="J27" s="44">
        <f t="shared" si="1"/>
        <v>227</v>
      </c>
      <c r="K27" s="44">
        <f t="shared" si="1"/>
        <v>258</v>
      </c>
      <c r="L27" s="44">
        <f t="shared" si="1"/>
        <v>288</v>
      </c>
      <c r="M27" s="44">
        <f t="shared" si="1"/>
        <v>319</v>
      </c>
      <c r="N27" s="46">
        <f t="shared" si="1"/>
        <v>349</v>
      </c>
    </row>
    <row r="28" spans="2:14" x14ac:dyDescent="0.2">
      <c r="B28" s="45">
        <v>16</v>
      </c>
      <c r="C28" s="43">
        <f t="shared" si="2"/>
        <v>16</v>
      </c>
      <c r="D28" s="44">
        <f t="shared" si="3"/>
        <v>47</v>
      </c>
      <c r="E28" s="44">
        <f t="shared" si="1"/>
        <v>75</v>
      </c>
      <c r="F28" s="44">
        <f t="shared" si="1"/>
        <v>106</v>
      </c>
      <c r="G28" s="44">
        <f t="shared" si="1"/>
        <v>136</v>
      </c>
      <c r="H28" s="44">
        <f t="shared" si="1"/>
        <v>167</v>
      </c>
      <c r="I28" s="44">
        <f t="shared" si="1"/>
        <v>197</v>
      </c>
      <c r="J28" s="44">
        <f t="shared" si="1"/>
        <v>228</v>
      </c>
      <c r="K28" s="44">
        <f t="shared" si="1"/>
        <v>259</v>
      </c>
      <c r="L28" s="44">
        <f t="shared" si="1"/>
        <v>289</v>
      </c>
      <c r="M28" s="44">
        <f t="shared" si="1"/>
        <v>320</v>
      </c>
      <c r="N28" s="46">
        <f t="shared" si="1"/>
        <v>350</v>
      </c>
    </row>
    <row r="29" spans="2:14" x14ac:dyDescent="0.2">
      <c r="B29" s="45">
        <v>17</v>
      </c>
      <c r="C29" s="43">
        <f t="shared" si="2"/>
        <v>17</v>
      </c>
      <c r="D29" s="44">
        <f t="shared" si="3"/>
        <v>48</v>
      </c>
      <c r="E29" s="44">
        <f t="shared" si="1"/>
        <v>76</v>
      </c>
      <c r="F29" s="44">
        <f t="shared" si="1"/>
        <v>107</v>
      </c>
      <c r="G29" s="44">
        <f t="shared" si="1"/>
        <v>137</v>
      </c>
      <c r="H29" s="44">
        <f t="shared" si="1"/>
        <v>168</v>
      </c>
      <c r="I29" s="44">
        <f t="shared" si="1"/>
        <v>198</v>
      </c>
      <c r="J29" s="44">
        <f t="shared" si="1"/>
        <v>229</v>
      </c>
      <c r="K29" s="44">
        <f t="shared" si="1"/>
        <v>260</v>
      </c>
      <c r="L29" s="44">
        <f t="shared" si="1"/>
        <v>290</v>
      </c>
      <c r="M29" s="44">
        <f t="shared" si="1"/>
        <v>321</v>
      </c>
      <c r="N29" s="46">
        <f t="shared" si="1"/>
        <v>351</v>
      </c>
    </row>
    <row r="30" spans="2:14" x14ac:dyDescent="0.2">
      <c r="B30" s="45">
        <v>18</v>
      </c>
      <c r="C30" s="43">
        <f t="shared" si="2"/>
        <v>18</v>
      </c>
      <c r="D30" s="44">
        <f t="shared" si="3"/>
        <v>49</v>
      </c>
      <c r="E30" s="44">
        <f t="shared" ref="E30:E43" si="4">E29+1</f>
        <v>77</v>
      </c>
      <c r="F30" s="44">
        <f t="shared" ref="F30:F42" si="5">F29+1</f>
        <v>108</v>
      </c>
      <c r="G30" s="44">
        <f t="shared" ref="G30:G43" si="6">G29+1</f>
        <v>138</v>
      </c>
      <c r="H30" s="44">
        <f t="shared" ref="H30:H42" si="7">H29+1</f>
        <v>169</v>
      </c>
      <c r="I30" s="44">
        <f t="shared" ref="I30:I43" si="8">I29+1</f>
        <v>199</v>
      </c>
      <c r="J30" s="44">
        <f t="shared" ref="J30:J43" si="9">J29+1</f>
        <v>230</v>
      </c>
      <c r="K30" s="44">
        <f t="shared" ref="K30:K42" si="10">K29+1</f>
        <v>261</v>
      </c>
      <c r="L30" s="44">
        <f t="shared" ref="L30:L43" si="11">L29+1</f>
        <v>291</v>
      </c>
      <c r="M30" s="44">
        <f t="shared" ref="M30:M42" si="12">M29+1</f>
        <v>322</v>
      </c>
      <c r="N30" s="46">
        <f t="shared" ref="N30:N43" si="13">N29+1</f>
        <v>352</v>
      </c>
    </row>
    <row r="31" spans="2:14" x14ac:dyDescent="0.2">
      <c r="B31" s="45">
        <v>19</v>
      </c>
      <c r="C31" s="43">
        <f t="shared" si="2"/>
        <v>19</v>
      </c>
      <c r="D31" s="44">
        <f t="shared" si="3"/>
        <v>50</v>
      </c>
      <c r="E31" s="44">
        <f t="shared" si="4"/>
        <v>78</v>
      </c>
      <c r="F31" s="44">
        <f t="shared" si="5"/>
        <v>109</v>
      </c>
      <c r="G31" s="44">
        <f t="shared" si="6"/>
        <v>139</v>
      </c>
      <c r="H31" s="44">
        <f t="shared" si="7"/>
        <v>170</v>
      </c>
      <c r="I31" s="44">
        <f t="shared" si="8"/>
        <v>200</v>
      </c>
      <c r="J31" s="44">
        <f t="shared" si="9"/>
        <v>231</v>
      </c>
      <c r="K31" s="44">
        <f t="shared" si="10"/>
        <v>262</v>
      </c>
      <c r="L31" s="44">
        <f t="shared" si="11"/>
        <v>292</v>
      </c>
      <c r="M31" s="44">
        <f t="shared" si="12"/>
        <v>323</v>
      </c>
      <c r="N31" s="46">
        <f t="shared" si="13"/>
        <v>353</v>
      </c>
    </row>
    <row r="32" spans="2:14" x14ac:dyDescent="0.2">
      <c r="B32" s="45">
        <v>20</v>
      </c>
      <c r="C32" s="43">
        <f t="shared" si="2"/>
        <v>20</v>
      </c>
      <c r="D32" s="44">
        <f t="shared" si="3"/>
        <v>51</v>
      </c>
      <c r="E32" s="44">
        <f t="shared" si="4"/>
        <v>79</v>
      </c>
      <c r="F32" s="44">
        <f t="shared" si="5"/>
        <v>110</v>
      </c>
      <c r="G32" s="44">
        <f t="shared" si="6"/>
        <v>140</v>
      </c>
      <c r="H32" s="44">
        <f t="shared" si="7"/>
        <v>171</v>
      </c>
      <c r="I32" s="44">
        <f t="shared" si="8"/>
        <v>201</v>
      </c>
      <c r="J32" s="44">
        <f t="shared" si="9"/>
        <v>232</v>
      </c>
      <c r="K32" s="44">
        <f t="shared" si="10"/>
        <v>263</v>
      </c>
      <c r="L32" s="44">
        <f t="shared" si="11"/>
        <v>293</v>
      </c>
      <c r="M32" s="44">
        <f t="shared" si="12"/>
        <v>324</v>
      </c>
      <c r="N32" s="46">
        <f t="shared" si="13"/>
        <v>354</v>
      </c>
    </row>
    <row r="33" spans="2:14" x14ac:dyDescent="0.2">
      <c r="B33" s="45">
        <v>21</v>
      </c>
      <c r="C33" s="43">
        <f t="shared" si="2"/>
        <v>21</v>
      </c>
      <c r="D33" s="44">
        <f t="shared" si="3"/>
        <v>52</v>
      </c>
      <c r="E33" s="44">
        <f t="shared" si="4"/>
        <v>80</v>
      </c>
      <c r="F33" s="44">
        <f t="shared" si="5"/>
        <v>111</v>
      </c>
      <c r="G33" s="44">
        <f t="shared" si="6"/>
        <v>141</v>
      </c>
      <c r="H33" s="44">
        <f t="shared" si="7"/>
        <v>172</v>
      </c>
      <c r="I33" s="44">
        <f t="shared" si="8"/>
        <v>202</v>
      </c>
      <c r="J33" s="44">
        <f t="shared" si="9"/>
        <v>233</v>
      </c>
      <c r="K33" s="44">
        <f t="shared" si="10"/>
        <v>264</v>
      </c>
      <c r="L33" s="44">
        <f t="shared" si="11"/>
        <v>294</v>
      </c>
      <c r="M33" s="44">
        <f t="shared" si="12"/>
        <v>325</v>
      </c>
      <c r="N33" s="46">
        <f t="shared" si="13"/>
        <v>355</v>
      </c>
    </row>
    <row r="34" spans="2:14" x14ac:dyDescent="0.2">
      <c r="B34" s="45">
        <v>22</v>
      </c>
      <c r="C34" s="43">
        <f t="shared" si="2"/>
        <v>22</v>
      </c>
      <c r="D34" s="44">
        <f t="shared" si="3"/>
        <v>53</v>
      </c>
      <c r="E34" s="44">
        <f t="shared" si="4"/>
        <v>81</v>
      </c>
      <c r="F34" s="44">
        <f t="shared" si="5"/>
        <v>112</v>
      </c>
      <c r="G34" s="44">
        <f t="shared" si="6"/>
        <v>142</v>
      </c>
      <c r="H34" s="44">
        <f t="shared" si="7"/>
        <v>173</v>
      </c>
      <c r="I34" s="44">
        <f t="shared" si="8"/>
        <v>203</v>
      </c>
      <c r="J34" s="44">
        <f t="shared" si="9"/>
        <v>234</v>
      </c>
      <c r="K34" s="44">
        <f t="shared" si="10"/>
        <v>265</v>
      </c>
      <c r="L34" s="44">
        <f t="shared" si="11"/>
        <v>295</v>
      </c>
      <c r="M34" s="44">
        <f t="shared" si="12"/>
        <v>326</v>
      </c>
      <c r="N34" s="46">
        <f t="shared" si="13"/>
        <v>356</v>
      </c>
    </row>
    <row r="35" spans="2:14" x14ac:dyDescent="0.2">
      <c r="B35" s="45">
        <v>23</v>
      </c>
      <c r="C35" s="43">
        <f t="shared" si="2"/>
        <v>23</v>
      </c>
      <c r="D35" s="44">
        <f t="shared" si="3"/>
        <v>54</v>
      </c>
      <c r="E35" s="44">
        <f t="shared" si="4"/>
        <v>82</v>
      </c>
      <c r="F35" s="44">
        <f t="shared" si="5"/>
        <v>113</v>
      </c>
      <c r="G35" s="44">
        <f t="shared" si="6"/>
        <v>143</v>
      </c>
      <c r="H35" s="44">
        <f t="shared" si="7"/>
        <v>174</v>
      </c>
      <c r="I35" s="44">
        <f t="shared" si="8"/>
        <v>204</v>
      </c>
      <c r="J35" s="44">
        <f t="shared" si="9"/>
        <v>235</v>
      </c>
      <c r="K35" s="44">
        <f t="shared" si="10"/>
        <v>266</v>
      </c>
      <c r="L35" s="44">
        <f t="shared" si="11"/>
        <v>296</v>
      </c>
      <c r="M35" s="44">
        <f t="shared" si="12"/>
        <v>327</v>
      </c>
      <c r="N35" s="46">
        <f t="shared" si="13"/>
        <v>357</v>
      </c>
    </row>
    <row r="36" spans="2:14" x14ac:dyDescent="0.2">
      <c r="B36" s="45">
        <v>24</v>
      </c>
      <c r="C36" s="43">
        <f t="shared" si="2"/>
        <v>24</v>
      </c>
      <c r="D36" s="44">
        <f t="shared" si="3"/>
        <v>55</v>
      </c>
      <c r="E36" s="44">
        <f t="shared" si="4"/>
        <v>83</v>
      </c>
      <c r="F36" s="44">
        <f t="shared" si="5"/>
        <v>114</v>
      </c>
      <c r="G36" s="44">
        <f t="shared" si="6"/>
        <v>144</v>
      </c>
      <c r="H36" s="44">
        <f t="shared" si="7"/>
        <v>175</v>
      </c>
      <c r="I36" s="44">
        <f t="shared" si="8"/>
        <v>205</v>
      </c>
      <c r="J36" s="44">
        <f t="shared" si="9"/>
        <v>236</v>
      </c>
      <c r="K36" s="44">
        <f t="shared" si="10"/>
        <v>267</v>
      </c>
      <c r="L36" s="44">
        <f t="shared" si="11"/>
        <v>297</v>
      </c>
      <c r="M36" s="44">
        <f t="shared" si="12"/>
        <v>328</v>
      </c>
      <c r="N36" s="46">
        <f t="shared" si="13"/>
        <v>358</v>
      </c>
    </row>
    <row r="37" spans="2:14" x14ac:dyDescent="0.2">
      <c r="B37" s="45">
        <v>25</v>
      </c>
      <c r="C37" s="43">
        <f t="shared" si="2"/>
        <v>25</v>
      </c>
      <c r="D37" s="44">
        <f t="shared" si="3"/>
        <v>56</v>
      </c>
      <c r="E37" s="44">
        <f t="shared" si="4"/>
        <v>84</v>
      </c>
      <c r="F37" s="44">
        <f t="shared" si="5"/>
        <v>115</v>
      </c>
      <c r="G37" s="44">
        <f t="shared" si="6"/>
        <v>145</v>
      </c>
      <c r="H37" s="44">
        <f t="shared" si="7"/>
        <v>176</v>
      </c>
      <c r="I37" s="44">
        <f t="shared" si="8"/>
        <v>206</v>
      </c>
      <c r="J37" s="44">
        <f t="shared" si="9"/>
        <v>237</v>
      </c>
      <c r="K37" s="44">
        <f t="shared" si="10"/>
        <v>268</v>
      </c>
      <c r="L37" s="44">
        <f t="shared" si="11"/>
        <v>298</v>
      </c>
      <c r="M37" s="44">
        <f t="shared" si="12"/>
        <v>329</v>
      </c>
      <c r="N37" s="46">
        <f t="shared" si="13"/>
        <v>359</v>
      </c>
    </row>
    <row r="38" spans="2:14" x14ac:dyDescent="0.2">
      <c r="B38" s="45">
        <v>26</v>
      </c>
      <c r="C38" s="43">
        <f t="shared" si="2"/>
        <v>26</v>
      </c>
      <c r="D38" s="44">
        <f t="shared" si="3"/>
        <v>57</v>
      </c>
      <c r="E38" s="44">
        <f t="shared" si="4"/>
        <v>85</v>
      </c>
      <c r="F38" s="44">
        <f t="shared" si="5"/>
        <v>116</v>
      </c>
      <c r="G38" s="44">
        <f t="shared" si="6"/>
        <v>146</v>
      </c>
      <c r="H38" s="44">
        <f t="shared" si="7"/>
        <v>177</v>
      </c>
      <c r="I38" s="44">
        <f t="shared" si="8"/>
        <v>207</v>
      </c>
      <c r="J38" s="44">
        <f t="shared" si="9"/>
        <v>238</v>
      </c>
      <c r="K38" s="44">
        <f t="shared" si="10"/>
        <v>269</v>
      </c>
      <c r="L38" s="44">
        <f t="shared" si="11"/>
        <v>299</v>
      </c>
      <c r="M38" s="44">
        <f t="shared" si="12"/>
        <v>330</v>
      </c>
      <c r="N38" s="46">
        <f t="shared" si="13"/>
        <v>360</v>
      </c>
    </row>
    <row r="39" spans="2:14" x14ac:dyDescent="0.2">
      <c r="B39" s="45">
        <v>27</v>
      </c>
      <c r="C39" s="43">
        <f t="shared" si="2"/>
        <v>27</v>
      </c>
      <c r="D39" s="44">
        <f t="shared" si="3"/>
        <v>58</v>
      </c>
      <c r="E39" s="44">
        <f t="shared" si="4"/>
        <v>86</v>
      </c>
      <c r="F39" s="44">
        <f t="shared" si="5"/>
        <v>117</v>
      </c>
      <c r="G39" s="44">
        <f t="shared" si="6"/>
        <v>147</v>
      </c>
      <c r="H39" s="44">
        <f t="shared" si="7"/>
        <v>178</v>
      </c>
      <c r="I39" s="44">
        <f t="shared" si="8"/>
        <v>208</v>
      </c>
      <c r="J39" s="44">
        <f t="shared" si="9"/>
        <v>239</v>
      </c>
      <c r="K39" s="44">
        <f t="shared" si="10"/>
        <v>270</v>
      </c>
      <c r="L39" s="44">
        <f t="shared" si="11"/>
        <v>300</v>
      </c>
      <c r="M39" s="44">
        <f t="shared" si="12"/>
        <v>331</v>
      </c>
      <c r="N39" s="46">
        <f t="shared" si="13"/>
        <v>361</v>
      </c>
    </row>
    <row r="40" spans="2:14" x14ac:dyDescent="0.2">
      <c r="B40" s="45">
        <v>28</v>
      </c>
      <c r="C40" s="43">
        <f t="shared" si="2"/>
        <v>28</v>
      </c>
      <c r="D40" s="44">
        <f t="shared" si="3"/>
        <v>59</v>
      </c>
      <c r="E40" s="44">
        <f t="shared" si="4"/>
        <v>87</v>
      </c>
      <c r="F40" s="44">
        <f t="shared" si="5"/>
        <v>118</v>
      </c>
      <c r="G40" s="44">
        <f t="shared" si="6"/>
        <v>148</v>
      </c>
      <c r="H40" s="44">
        <f t="shared" si="7"/>
        <v>179</v>
      </c>
      <c r="I40" s="44">
        <f t="shared" si="8"/>
        <v>209</v>
      </c>
      <c r="J40" s="44">
        <f t="shared" si="9"/>
        <v>240</v>
      </c>
      <c r="K40" s="44">
        <f t="shared" si="10"/>
        <v>271</v>
      </c>
      <c r="L40" s="44">
        <f t="shared" si="11"/>
        <v>301</v>
      </c>
      <c r="M40" s="44">
        <f t="shared" si="12"/>
        <v>332</v>
      </c>
      <c r="N40" s="46">
        <f t="shared" si="13"/>
        <v>362</v>
      </c>
    </row>
    <row r="41" spans="2:14" x14ac:dyDescent="0.2">
      <c r="B41" s="45">
        <v>29</v>
      </c>
      <c r="C41" s="43">
        <f t="shared" si="2"/>
        <v>29</v>
      </c>
      <c r="D41" s="44" t="str">
        <f>IF(isleapyear,D40+1,"")</f>
        <v/>
      </c>
      <c r="E41" s="44">
        <f t="shared" si="4"/>
        <v>88</v>
      </c>
      <c r="F41" s="44">
        <f t="shared" si="5"/>
        <v>119</v>
      </c>
      <c r="G41" s="44">
        <f t="shared" si="6"/>
        <v>149</v>
      </c>
      <c r="H41" s="44">
        <f t="shared" si="7"/>
        <v>180</v>
      </c>
      <c r="I41" s="44">
        <f t="shared" si="8"/>
        <v>210</v>
      </c>
      <c r="J41" s="44">
        <f t="shared" si="9"/>
        <v>241</v>
      </c>
      <c r="K41" s="44">
        <f t="shared" si="10"/>
        <v>272</v>
      </c>
      <c r="L41" s="44">
        <f t="shared" si="11"/>
        <v>302</v>
      </c>
      <c r="M41" s="44">
        <f t="shared" si="12"/>
        <v>333</v>
      </c>
      <c r="N41" s="46">
        <f t="shared" si="13"/>
        <v>363</v>
      </c>
    </row>
    <row r="42" spans="2:14" x14ac:dyDescent="0.2">
      <c r="B42" s="45">
        <v>30</v>
      </c>
      <c r="C42" s="43">
        <f t="shared" si="2"/>
        <v>30</v>
      </c>
      <c r="D42" s="44"/>
      <c r="E42" s="44">
        <f t="shared" si="4"/>
        <v>89</v>
      </c>
      <c r="F42" s="44">
        <f t="shared" si="5"/>
        <v>120</v>
      </c>
      <c r="G42" s="44">
        <f t="shared" si="6"/>
        <v>150</v>
      </c>
      <c r="H42" s="44">
        <f t="shared" si="7"/>
        <v>181</v>
      </c>
      <c r="I42" s="44">
        <f t="shared" si="8"/>
        <v>211</v>
      </c>
      <c r="J42" s="44">
        <f t="shared" si="9"/>
        <v>242</v>
      </c>
      <c r="K42" s="44">
        <f t="shared" si="10"/>
        <v>273</v>
      </c>
      <c r="L42" s="44">
        <f t="shared" si="11"/>
        <v>303</v>
      </c>
      <c r="M42" s="44">
        <f t="shared" si="12"/>
        <v>334</v>
      </c>
      <c r="N42" s="46">
        <f t="shared" si="13"/>
        <v>364</v>
      </c>
    </row>
    <row r="43" spans="2:14" x14ac:dyDescent="0.2">
      <c r="B43" s="47">
        <v>31</v>
      </c>
      <c r="C43" s="48">
        <f t="shared" si="2"/>
        <v>31</v>
      </c>
      <c r="D43" s="49"/>
      <c r="E43" s="49">
        <f t="shared" si="4"/>
        <v>90</v>
      </c>
      <c r="F43" s="49"/>
      <c r="G43" s="49">
        <f t="shared" si="6"/>
        <v>151</v>
      </c>
      <c r="H43" s="49"/>
      <c r="I43" s="49">
        <f t="shared" si="8"/>
        <v>212</v>
      </c>
      <c r="J43" s="49">
        <f t="shared" si="9"/>
        <v>243</v>
      </c>
      <c r="K43" s="49"/>
      <c r="L43" s="49">
        <f t="shared" si="11"/>
        <v>304</v>
      </c>
      <c r="M43" s="49"/>
      <c r="N43" s="50">
        <f t="shared" si="13"/>
        <v>365</v>
      </c>
    </row>
  </sheetData>
  <mergeCells count="1">
    <mergeCell ref="L10:N10"/>
  </mergeCells>
  <phoneticPr fontId="16" type="noConversion"/>
  <conditionalFormatting sqref="B13:N43">
    <cfRule type="expression" dxfId="1" priority="1" stopIfTrue="1">
      <formula>MOD(ROW(),2)=1</formula>
    </cfRule>
  </conditionalFormatting>
  <hyperlinks>
    <hyperlink ref="A2" r:id="rId1" tooltip="Visit Vertex42.com - The Excel Nexus" display="Vertex42.com" xr:uid="{00000000-0004-0000-0000-000000000000}"/>
  </hyperlinks>
  <pageMargins left="1" right="1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5" name="Scroll Bar 5">
              <controlPr defaultSize="0" autoPict="0">
                <anchor moveWithCells="1">
                  <from>
                    <xdr:col>2</xdr:col>
                    <xdr:colOff>161925</xdr:colOff>
                    <xdr:row>3</xdr:row>
                    <xdr:rowOff>142875</xdr:rowOff>
                  </from>
                  <to>
                    <xdr:col>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Y44"/>
  <sheetViews>
    <sheetView showGridLines="0" tabSelected="1" workbookViewId="0">
      <selection activeCell="S12" sqref="S12"/>
    </sheetView>
  </sheetViews>
  <sheetFormatPr defaultRowHeight="12.75" x14ac:dyDescent="0.2"/>
  <cols>
    <col min="1" max="1" width="8.7109375" customWidth="1"/>
    <col min="2" max="25" width="3.7109375" customWidth="1"/>
  </cols>
  <sheetData>
    <row r="1" spans="1:25" ht="30" customHeight="1" x14ac:dyDescent="0.2">
      <c r="A1" s="101" t="s">
        <v>77</v>
      </c>
      <c r="B1" s="101"/>
      <c r="C1" s="14"/>
      <c r="D1" s="14"/>
      <c r="E1" s="14"/>
      <c r="F1" s="14"/>
      <c r="G1" s="14"/>
      <c r="H1" s="14"/>
      <c r="I1" s="14"/>
      <c r="J1" s="14"/>
      <c r="K1" s="14"/>
      <c r="L1" s="14"/>
      <c r="M1" s="70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1"/>
    </row>
    <row r="2" spans="1:25" x14ac:dyDescent="0.2">
      <c r="A2" s="102" t="s">
        <v>100</v>
      </c>
      <c r="Y2" s="99" t="str">
        <f ca="1">"© 2005-" &amp; YEAR(TODAY()) &amp; " Vertex42 LLC"</f>
        <v>© 2005-2021 Vertex42 LLC</v>
      </c>
    </row>
    <row r="3" spans="1:25" x14ac:dyDescent="0.2"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x14ac:dyDescent="0.2">
      <c r="K4" s="15"/>
      <c r="L4" s="15"/>
      <c r="M4" s="18"/>
      <c r="N4" s="15"/>
      <c r="O4" s="15"/>
      <c r="P4" s="17"/>
      <c r="Q4" s="15"/>
      <c r="R4" s="15"/>
      <c r="S4" s="15"/>
      <c r="T4" s="15"/>
      <c r="U4" s="15"/>
      <c r="V4" s="15"/>
      <c r="W4" s="15"/>
      <c r="X4" s="15"/>
      <c r="Y4" s="16"/>
    </row>
    <row r="6" spans="1:25" ht="18" x14ac:dyDescent="0.25">
      <c r="B6" s="55" t="s">
        <v>77</v>
      </c>
      <c r="N6" s="15"/>
      <c r="O6" s="15"/>
      <c r="P6" s="15"/>
      <c r="T6" s="52"/>
      <c r="U6" s="52"/>
      <c r="W6" s="51"/>
      <c r="X6" s="54" t="str">
        <f>"Year: "&amp;year</f>
        <v>Year: 2021</v>
      </c>
    </row>
    <row r="7" spans="1:25" x14ac:dyDescent="0.2">
      <c r="B7" s="42" t="str">
        <f>"Year "&amp;year&amp;" in the Gregorian calendar."</f>
        <v>Year 2021 in the Gregorian calendar.</v>
      </c>
      <c r="L7" s="31" t="s">
        <v>22</v>
      </c>
      <c r="O7" s="32" t="str">
        <f>IF(isleapyear,"Yes","No")</f>
        <v>No</v>
      </c>
    </row>
    <row r="8" spans="1:25" x14ac:dyDescent="0.2">
      <c r="B8" s="42" t="s">
        <v>78</v>
      </c>
      <c r="L8" s="31"/>
      <c r="O8" s="32"/>
      <c r="R8" s="118">
        <f>(startDate-1)+2415018.5</f>
        <v>2459214.5</v>
      </c>
      <c r="S8" s="118"/>
      <c r="T8" s="118"/>
      <c r="U8" s="118"/>
      <c r="V8" s="118"/>
      <c r="W8" s="118"/>
      <c r="X8" s="118"/>
    </row>
    <row r="10" spans="1:25" x14ac:dyDescent="0.2">
      <c r="B10" s="112" t="str">
        <f>INDEX(monthNames,H10)&amp;" "&amp;YEAR(INDEX(startDates,H10))</f>
        <v>January 2021</v>
      </c>
      <c r="C10" s="113"/>
      <c r="D10" s="113"/>
      <c r="E10" s="113"/>
      <c r="F10" s="113"/>
      <c r="G10" s="113"/>
      <c r="H10" s="114">
        <v>1</v>
      </c>
      <c r="J10" s="112" t="str">
        <f>INDEX(monthNames,P10)&amp;" "&amp;YEAR(INDEX(startDates,P10))</f>
        <v>February 2021</v>
      </c>
      <c r="K10" s="113"/>
      <c r="L10" s="113"/>
      <c r="M10" s="113"/>
      <c r="N10" s="113"/>
      <c r="O10" s="113"/>
      <c r="P10" s="114">
        <v>2</v>
      </c>
      <c r="R10" s="112" t="str">
        <f>INDEX(monthNames,X10)&amp;" "&amp;YEAR(INDEX(startDates,X10))</f>
        <v>March 2021</v>
      </c>
      <c r="S10" s="113"/>
      <c r="T10" s="113"/>
      <c r="U10" s="113"/>
      <c r="V10" s="113"/>
      <c r="W10" s="113"/>
      <c r="X10" s="114">
        <v>3</v>
      </c>
    </row>
    <row r="11" spans="1:25" x14ac:dyDescent="0.2">
      <c r="B11" s="5" t="s">
        <v>19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J11" s="5" t="s">
        <v>19</v>
      </c>
      <c r="K11" s="5" t="s">
        <v>13</v>
      </c>
      <c r="L11" s="5" t="s">
        <v>14</v>
      </c>
      <c r="M11" s="5" t="s">
        <v>15</v>
      </c>
      <c r="N11" s="5" t="s">
        <v>16</v>
      </c>
      <c r="O11" s="5" t="s">
        <v>17</v>
      </c>
      <c r="P11" s="5" t="s">
        <v>18</v>
      </c>
      <c r="R11" s="5" t="s">
        <v>19</v>
      </c>
      <c r="S11" s="5" t="s">
        <v>13</v>
      </c>
      <c r="T11" s="5" t="s">
        <v>14</v>
      </c>
      <c r="U11" s="5" t="s">
        <v>15</v>
      </c>
      <c r="V11" s="5" t="s">
        <v>16</v>
      </c>
      <c r="W11" s="5" t="s">
        <v>17</v>
      </c>
      <c r="X11" s="5" t="s">
        <v>18</v>
      </c>
    </row>
    <row r="12" spans="1:25" x14ac:dyDescent="0.2">
      <c r="B12" s="7" t="str">
        <f t="array" ref="B12:H17">IF(MONTH(INDEX(startDates,H10))&lt;&gt;MONTH(INDEX(startDates,H10)-WEEKDAY(INDEX(startDates,H10))+(WeekNo-1)*7+WeekDay),"",DAY(INDEX(startDates,H10)-WEEKDAY(INDEX(startDates,H10))+(WeekNo-1)*7+WeekDay)+INDEX(dayofyear,H10)-1)</f>
        <v/>
      </c>
      <c r="C12" s="7" t="str">
        <v/>
      </c>
      <c r="D12" s="7" t="str">
        <v/>
      </c>
      <c r="E12" s="7" t="str">
        <v/>
      </c>
      <c r="F12" s="7" t="str">
        <v/>
      </c>
      <c r="G12" s="7">
        <v>1</v>
      </c>
      <c r="H12" s="7">
        <v>2</v>
      </c>
      <c r="J12" s="7" t="str">
        <f t="array" ref="J12:P17">IF(MONTH(INDEX(startDates,P10))&lt;&gt;MONTH(INDEX(startDates,P10)-WEEKDAY(INDEX(startDates,P10))+(WeekNo-1)*7+WeekDay),"",DAY(INDEX(startDates,P10)-WEEKDAY(INDEX(startDates,P10))+(WeekNo-1)*7+WeekDay)+INDEX(dayofyear,P10)-1)</f>
        <v/>
      </c>
      <c r="K12" s="7">
        <v>32</v>
      </c>
      <c r="L12" s="7">
        <v>33</v>
      </c>
      <c r="M12" s="7">
        <v>34</v>
      </c>
      <c r="N12" s="7">
        <v>35</v>
      </c>
      <c r="O12" s="7">
        <v>36</v>
      </c>
      <c r="P12" s="7">
        <v>37</v>
      </c>
      <c r="R12" s="7" t="str">
        <f t="array" ref="R12:X17">IF(MONTH(INDEX(startDates,X10))&lt;&gt;MONTH(INDEX(startDates,X10)-WEEKDAY(INDEX(startDates,X10))+(WeekNo-1)*7+WeekDay),"",DAY(INDEX(startDates,X10)-WEEKDAY(INDEX(startDates,X10))+(WeekNo-1)*7+WeekDay)+INDEX(dayofyear,X10)-1)</f>
        <v/>
      </c>
      <c r="S12" s="7">
        <v>60</v>
      </c>
      <c r="T12" s="7">
        <v>61</v>
      </c>
      <c r="U12" s="7">
        <v>62</v>
      </c>
      <c r="V12" s="7">
        <v>63</v>
      </c>
      <c r="W12" s="7">
        <v>64</v>
      </c>
      <c r="X12" s="7">
        <v>65</v>
      </c>
    </row>
    <row r="13" spans="1:25" x14ac:dyDescent="0.2">
      <c r="B13" s="7">
        <v>3</v>
      </c>
      <c r="C13" s="7">
        <v>4</v>
      </c>
      <c r="D13" s="7">
        <v>5</v>
      </c>
      <c r="E13" s="7">
        <v>6</v>
      </c>
      <c r="F13" s="7">
        <v>7</v>
      </c>
      <c r="G13" s="7">
        <v>8</v>
      </c>
      <c r="H13" s="7">
        <v>9</v>
      </c>
      <c r="J13" s="7">
        <v>38</v>
      </c>
      <c r="K13" s="7">
        <v>39</v>
      </c>
      <c r="L13" s="7">
        <v>40</v>
      </c>
      <c r="M13" s="7">
        <v>41</v>
      </c>
      <c r="N13" s="7">
        <v>42</v>
      </c>
      <c r="O13" s="7">
        <v>43</v>
      </c>
      <c r="P13" s="7">
        <v>44</v>
      </c>
      <c r="R13" s="7">
        <v>66</v>
      </c>
      <c r="S13" s="7">
        <v>67</v>
      </c>
      <c r="T13" s="7">
        <v>68</v>
      </c>
      <c r="U13" s="7">
        <v>69</v>
      </c>
      <c r="V13" s="7">
        <v>70</v>
      </c>
      <c r="W13" s="7">
        <v>71</v>
      </c>
      <c r="X13" s="7">
        <v>72</v>
      </c>
    </row>
    <row r="14" spans="1:25" x14ac:dyDescent="0.2">
      <c r="B14" s="7">
        <v>10</v>
      </c>
      <c r="C14" s="7">
        <v>11</v>
      </c>
      <c r="D14" s="7">
        <v>12</v>
      </c>
      <c r="E14" s="7">
        <v>13</v>
      </c>
      <c r="F14" s="7">
        <v>14</v>
      </c>
      <c r="G14" s="7">
        <v>15</v>
      </c>
      <c r="H14" s="7">
        <v>16</v>
      </c>
      <c r="J14" s="7">
        <v>45</v>
      </c>
      <c r="K14" s="7">
        <v>46</v>
      </c>
      <c r="L14" s="7">
        <v>47</v>
      </c>
      <c r="M14" s="7">
        <v>48</v>
      </c>
      <c r="N14" s="7">
        <v>49</v>
      </c>
      <c r="O14" s="7">
        <v>50</v>
      </c>
      <c r="P14" s="7">
        <v>51</v>
      </c>
      <c r="R14" s="7">
        <v>73</v>
      </c>
      <c r="S14" s="7">
        <v>74</v>
      </c>
      <c r="T14" s="7">
        <v>75</v>
      </c>
      <c r="U14" s="7">
        <v>76</v>
      </c>
      <c r="V14" s="7">
        <v>77</v>
      </c>
      <c r="W14" s="7">
        <v>78</v>
      </c>
      <c r="X14" s="7">
        <v>79</v>
      </c>
    </row>
    <row r="15" spans="1:25" x14ac:dyDescent="0.2">
      <c r="B15" s="7">
        <v>17</v>
      </c>
      <c r="C15" s="7">
        <v>18</v>
      </c>
      <c r="D15" s="7">
        <v>19</v>
      </c>
      <c r="E15" s="7">
        <v>20</v>
      </c>
      <c r="F15" s="7">
        <v>21</v>
      </c>
      <c r="G15" s="7">
        <v>22</v>
      </c>
      <c r="H15" s="7">
        <v>23</v>
      </c>
      <c r="J15" s="7">
        <v>52</v>
      </c>
      <c r="K15" s="7">
        <v>53</v>
      </c>
      <c r="L15" s="7">
        <v>54</v>
      </c>
      <c r="M15" s="7">
        <v>55</v>
      </c>
      <c r="N15" s="7">
        <v>56</v>
      </c>
      <c r="O15" s="7">
        <v>57</v>
      </c>
      <c r="P15" s="7">
        <v>58</v>
      </c>
      <c r="R15" s="7">
        <v>80</v>
      </c>
      <c r="S15" s="7">
        <v>81</v>
      </c>
      <c r="T15" s="7">
        <v>82</v>
      </c>
      <c r="U15" s="7">
        <v>83</v>
      </c>
      <c r="V15" s="7">
        <v>84</v>
      </c>
      <c r="W15" s="7">
        <v>85</v>
      </c>
      <c r="X15" s="7">
        <v>86</v>
      </c>
    </row>
    <row r="16" spans="1:25" x14ac:dyDescent="0.2">
      <c r="B16" s="7">
        <v>24</v>
      </c>
      <c r="C16" s="7">
        <v>25</v>
      </c>
      <c r="D16" s="7">
        <v>26</v>
      </c>
      <c r="E16" s="7">
        <v>27</v>
      </c>
      <c r="F16" s="7">
        <v>28</v>
      </c>
      <c r="G16" s="7">
        <v>29</v>
      </c>
      <c r="H16" s="7">
        <v>30</v>
      </c>
      <c r="J16" s="7">
        <v>59</v>
      </c>
      <c r="K16" s="7" t="str">
        <v/>
      </c>
      <c r="L16" s="7" t="str">
        <v/>
      </c>
      <c r="M16" s="7" t="str">
        <v/>
      </c>
      <c r="N16" s="7" t="str">
        <v/>
      </c>
      <c r="O16" s="7" t="str">
        <v/>
      </c>
      <c r="P16" s="7" t="str">
        <v/>
      </c>
      <c r="R16" s="7">
        <v>87</v>
      </c>
      <c r="S16" s="7">
        <v>88</v>
      </c>
      <c r="T16" s="7">
        <v>89</v>
      </c>
      <c r="U16" s="7">
        <v>90</v>
      </c>
      <c r="V16" s="7" t="str">
        <v/>
      </c>
      <c r="W16" s="7" t="str">
        <v/>
      </c>
      <c r="X16" s="7" t="str">
        <v/>
      </c>
    </row>
    <row r="17" spans="2:24" x14ac:dyDescent="0.2">
      <c r="B17" s="7">
        <v>31</v>
      </c>
      <c r="C17" s="7" t="str">
        <v/>
      </c>
      <c r="D17" s="7" t="str">
        <v/>
      </c>
      <c r="E17" s="7" t="str">
        <v/>
      </c>
      <c r="F17" s="7" t="str">
        <v/>
      </c>
      <c r="G17" s="7" t="str">
        <v/>
      </c>
      <c r="H17" s="7" t="str">
        <v/>
      </c>
      <c r="J17" s="7" t="str">
        <v/>
      </c>
      <c r="K17" s="7" t="str">
        <v/>
      </c>
      <c r="L17" s="7" t="str">
        <v/>
      </c>
      <c r="M17" s="7" t="str">
        <v/>
      </c>
      <c r="N17" s="7" t="str">
        <v/>
      </c>
      <c r="O17" s="7" t="str">
        <v/>
      </c>
      <c r="P17" s="7" t="str">
        <v/>
      </c>
      <c r="R17" s="7" t="str">
        <v/>
      </c>
      <c r="S17" s="7" t="str">
        <v/>
      </c>
      <c r="T17" s="7" t="str">
        <v/>
      </c>
      <c r="U17" s="7" t="str">
        <v/>
      </c>
      <c r="V17" s="7" t="str">
        <v/>
      </c>
      <c r="W17" s="7" t="str">
        <v/>
      </c>
      <c r="X17" s="7" t="str">
        <v/>
      </c>
    </row>
    <row r="19" spans="2:24" x14ac:dyDescent="0.2">
      <c r="B19" s="112" t="str">
        <f>INDEX(monthNames,H19)&amp;" "&amp;YEAR(INDEX(startDates,H19))</f>
        <v>April 2021</v>
      </c>
      <c r="C19" s="113"/>
      <c r="D19" s="113"/>
      <c r="E19" s="113"/>
      <c r="F19" s="113"/>
      <c r="G19" s="113"/>
      <c r="H19" s="114">
        <v>4</v>
      </c>
      <c r="J19" s="112" t="str">
        <f>INDEX(monthNames,P19)&amp;" "&amp;YEAR(INDEX(startDates,P19))</f>
        <v>May 2021</v>
      </c>
      <c r="K19" s="113"/>
      <c r="L19" s="113"/>
      <c r="M19" s="113"/>
      <c r="N19" s="113"/>
      <c r="O19" s="113"/>
      <c r="P19" s="114">
        <v>5</v>
      </c>
      <c r="R19" s="112" t="str">
        <f>INDEX(monthNames,X19)&amp;" "&amp;YEAR(INDEX(startDates,X19))</f>
        <v>June 2021</v>
      </c>
      <c r="S19" s="113"/>
      <c r="T19" s="113"/>
      <c r="U19" s="113"/>
      <c r="V19" s="113"/>
      <c r="W19" s="113"/>
      <c r="X19" s="114">
        <v>6</v>
      </c>
    </row>
    <row r="20" spans="2:24" x14ac:dyDescent="0.2">
      <c r="B20" s="5" t="s">
        <v>19</v>
      </c>
      <c r="C20" s="5" t="s">
        <v>13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J20" s="5" t="s">
        <v>19</v>
      </c>
      <c r="K20" s="5" t="s">
        <v>13</v>
      </c>
      <c r="L20" s="5" t="s">
        <v>14</v>
      </c>
      <c r="M20" s="5" t="s">
        <v>15</v>
      </c>
      <c r="N20" s="5" t="s">
        <v>16</v>
      </c>
      <c r="O20" s="5" t="s">
        <v>17</v>
      </c>
      <c r="P20" s="5" t="s">
        <v>18</v>
      </c>
      <c r="R20" s="5" t="s">
        <v>19</v>
      </c>
      <c r="S20" s="5" t="s">
        <v>13</v>
      </c>
      <c r="T20" s="5" t="s">
        <v>14</v>
      </c>
      <c r="U20" s="5" t="s">
        <v>15</v>
      </c>
      <c r="V20" s="5" t="s">
        <v>16</v>
      </c>
      <c r="W20" s="5" t="s">
        <v>17</v>
      </c>
      <c r="X20" s="5" t="s">
        <v>18</v>
      </c>
    </row>
    <row r="21" spans="2:24" x14ac:dyDescent="0.2">
      <c r="B21" s="7" t="str">
        <f t="array" ref="B21:H26">IF(MONTH(INDEX(startDates,H19))&lt;&gt;MONTH(INDEX(startDates,H19)-WEEKDAY(INDEX(startDates,H19))+(WeekNo-1)*7+WeekDay),"",DAY(INDEX(startDates,H19)-WEEKDAY(INDEX(startDates,H19))+(WeekNo-1)*7+WeekDay)+INDEX(dayofyear,H19)-1)</f>
        <v/>
      </c>
      <c r="C21" s="7" t="str">
        <v/>
      </c>
      <c r="D21" s="7" t="str">
        <v/>
      </c>
      <c r="E21" s="7" t="str">
        <v/>
      </c>
      <c r="F21" s="7">
        <v>91</v>
      </c>
      <c r="G21" s="7">
        <v>92</v>
      </c>
      <c r="H21" s="7">
        <v>93</v>
      </c>
      <c r="J21" s="7" t="str">
        <f t="array" ref="J21:P26">IF(MONTH(INDEX(startDates,P19))&lt;&gt;MONTH(INDEX(startDates,P19)-WEEKDAY(INDEX(startDates,P19))+(WeekNo-1)*7+WeekDay),"",DAY(INDEX(startDates,P19)-WEEKDAY(INDEX(startDates,P19))+(WeekNo-1)*7+WeekDay)+INDEX(dayofyear,P19)-1)</f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7">
        <v>121</v>
      </c>
      <c r="R21" s="7" t="str">
        <f t="array" ref="R21:X26">IF(MONTH(INDEX(startDates,X19))&lt;&gt;MONTH(INDEX(startDates,X19)-WEEKDAY(INDEX(startDates,X19))+(WeekNo-1)*7+WeekDay),"",DAY(INDEX(startDates,X19)-WEEKDAY(INDEX(startDates,X19))+(WeekNo-1)*7+WeekDay)+INDEX(dayofyear,X19)-1)</f>
        <v/>
      </c>
      <c r="S21" s="7" t="str">
        <v/>
      </c>
      <c r="T21" s="7">
        <v>152</v>
      </c>
      <c r="U21" s="7">
        <v>153</v>
      </c>
      <c r="V21" s="7">
        <v>154</v>
      </c>
      <c r="W21" s="7">
        <v>155</v>
      </c>
      <c r="X21" s="7">
        <v>156</v>
      </c>
    </row>
    <row r="22" spans="2:24" x14ac:dyDescent="0.2">
      <c r="B22" s="7">
        <v>94</v>
      </c>
      <c r="C22" s="7">
        <v>95</v>
      </c>
      <c r="D22" s="7">
        <v>96</v>
      </c>
      <c r="E22" s="7">
        <v>97</v>
      </c>
      <c r="F22" s="7">
        <v>98</v>
      </c>
      <c r="G22" s="7">
        <v>99</v>
      </c>
      <c r="H22" s="7">
        <v>100</v>
      </c>
      <c r="J22" s="7">
        <v>122</v>
      </c>
      <c r="K22" s="7">
        <v>123</v>
      </c>
      <c r="L22" s="7">
        <v>124</v>
      </c>
      <c r="M22" s="7">
        <v>125</v>
      </c>
      <c r="N22" s="7">
        <v>126</v>
      </c>
      <c r="O22" s="7">
        <v>127</v>
      </c>
      <c r="P22" s="7">
        <v>128</v>
      </c>
      <c r="R22" s="7">
        <v>157</v>
      </c>
      <c r="S22" s="7">
        <v>158</v>
      </c>
      <c r="T22" s="7">
        <v>159</v>
      </c>
      <c r="U22" s="7">
        <v>160</v>
      </c>
      <c r="V22" s="7">
        <v>161</v>
      </c>
      <c r="W22" s="7">
        <v>162</v>
      </c>
      <c r="X22" s="7">
        <v>163</v>
      </c>
    </row>
    <row r="23" spans="2:24" x14ac:dyDescent="0.2">
      <c r="B23" s="7">
        <v>101</v>
      </c>
      <c r="C23" s="7">
        <v>102</v>
      </c>
      <c r="D23" s="7">
        <v>103</v>
      </c>
      <c r="E23" s="7">
        <v>104</v>
      </c>
      <c r="F23" s="7">
        <v>105</v>
      </c>
      <c r="G23" s="7">
        <v>106</v>
      </c>
      <c r="H23" s="7">
        <v>107</v>
      </c>
      <c r="J23" s="7">
        <v>129</v>
      </c>
      <c r="K23" s="7">
        <v>130</v>
      </c>
      <c r="L23" s="7">
        <v>131</v>
      </c>
      <c r="M23" s="7">
        <v>132</v>
      </c>
      <c r="N23" s="7">
        <v>133</v>
      </c>
      <c r="O23" s="7">
        <v>134</v>
      </c>
      <c r="P23" s="7">
        <v>135</v>
      </c>
      <c r="R23" s="7">
        <v>164</v>
      </c>
      <c r="S23" s="7">
        <v>165</v>
      </c>
      <c r="T23" s="7">
        <v>166</v>
      </c>
      <c r="U23" s="7">
        <v>167</v>
      </c>
      <c r="V23" s="7">
        <v>168</v>
      </c>
      <c r="W23" s="7">
        <v>169</v>
      </c>
      <c r="X23" s="7">
        <v>170</v>
      </c>
    </row>
    <row r="24" spans="2:24" x14ac:dyDescent="0.2">
      <c r="B24" s="7">
        <v>108</v>
      </c>
      <c r="C24" s="7">
        <v>109</v>
      </c>
      <c r="D24" s="7">
        <v>110</v>
      </c>
      <c r="E24" s="7">
        <v>111</v>
      </c>
      <c r="F24" s="7">
        <v>112</v>
      </c>
      <c r="G24" s="7">
        <v>113</v>
      </c>
      <c r="H24" s="7">
        <v>114</v>
      </c>
      <c r="J24" s="7">
        <v>136</v>
      </c>
      <c r="K24" s="7">
        <v>137</v>
      </c>
      <c r="L24" s="7">
        <v>138</v>
      </c>
      <c r="M24" s="7">
        <v>139</v>
      </c>
      <c r="N24" s="7">
        <v>140</v>
      </c>
      <c r="O24" s="7">
        <v>141</v>
      </c>
      <c r="P24" s="7">
        <v>142</v>
      </c>
      <c r="R24" s="7">
        <v>171</v>
      </c>
      <c r="S24" s="7">
        <v>172</v>
      </c>
      <c r="T24" s="7">
        <v>173</v>
      </c>
      <c r="U24" s="7">
        <v>174</v>
      </c>
      <c r="V24" s="7">
        <v>175</v>
      </c>
      <c r="W24" s="7">
        <v>176</v>
      </c>
      <c r="X24" s="7">
        <v>177</v>
      </c>
    </row>
    <row r="25" spans="2:24" x14ac:dyDescent="0.2">
      <c r="B25" s="7">
        <v>115</v>
      </c>
      <c r="C25" s="7">
        <v>116</v>
      </c>
      <c r="D25" s="7">
        <v>117</v>
      </c>
      <c r="E25" s="7">
        <v>118</v>
      </c>
      <c r="F25" s="7">
        <v>119</v>
      </c>
      <c r="G25" s="7">
        <v>120</v>
      </c>
      <c r="H25" s="7" t="str">
        <v/>
      </c>
      <c r="J25" s="7">
        <v>143</v>
      </c>
      <c r="K25" s="7">
        <v>144</v>
      </c>
      <c r="L25" s="7">
        <v>145</v>
      </c>
      <c r="M25" s="7">
        <v>146</v>
      </c>
      <c r="N25" s="7">
        <v>147</v>
      </c>
      <c r="O25" s="7">
        <v>148</v>
      </c>
      <c r="P25" s="7">
        <v>149</v>
      </c>
      <c r="R25" s="7">
        <v>178</v>
      </c>
      <c r="S25" s="7">
        <v>179</v>
      </c>
      <c r="T25" s="7">
        <v>180</v>
      </c>
      <c r="U25" s="7">
        <v>181</v>
      </c>
      <c r="V25" s="7" t="str">
        <v/>
      </c>
      <c r="W25" s="7" t="str">
        <v/>
      </c>
      <c r="X25" s="7" t="str">
        <v/>
      </c>
    </row>
    <row r="26" spans="2:24" x14ac:dyDescent="0.2">
      <c r="B26" s="7" t="str">
        <v/>
      </c>
      <c r="C26" s="7" t="str">
        <v/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J26" s="7">
        <v>150</v>
      </c>
      <c r="K26" s="7">
        <v>151</v>
      </c>
      <c r="L26" s="7" t="str">
        <v/>
      </c>
      <c r="M26" s="7" t="str">
        <v/>
      </c>
      <c r="N26" s="7" t="str">
        <v/>
      </c>
      <c r="O26" s="7" t="str">
        <v/>
      </c>
      <c r="P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</row>
    <row r="28" spans="2:24" x14ac:dyDescent="0.2">
      <c r="B28" s="112" t="str">
        <f>INDEX(monthNames,H28)&amp;" "&amp;YEAR(INDEX(startDates,H28))</f>
        <v>July 2021</v>
      </c>
      <c r="C28" s="113"/>
      <c r="D28" s="113"/>
      <c r="E28" s="113"/>
      <c r="F28" s="113"/>
      <c r="G28" s="113"/>
      <c r="H28" s="114">
        <v>7</v>
      </c>
      <c r="J28" s="112" t="str">
        <f>INDEX(monthNames,P28)&amp;" "&amp;YEAR(INDEX(startDates,P28))</f>
        <v>August 2021</v>
      </c>
      <c r="K28" s="113"/>
      <c r="L28" s="113"/>
      <c r="M28" s="113"/>
      <c r="N28" s="113"/>
      <c r="O28" s="113"/>
      <c r="P28" s="114">
        <v>8</v>
      </c>
      <c r="R28" s="116" t="str">
        <f>INDEX(monthNames,X28)&amp;" "&amp;YEAR(INDEX(startDates,X28))</f>
        <v>September 2021</v>
      </c>
      <c r="S28" s="115"/>
      <c r="T28" s="115"/>
      <c r="U28" s="115"/>
      <c r="V28" s="115"/>
      <c r="W28" s="115"/>
      <c r="X28" s="114">
        <v>9</v>
      </c>
    </row>
    <row r="29" spans="2:24" x14ac:dyDescent="0.2">
      <c r="B29" s="5" t="s">
        <v>19</v>
      </c>
      <c r="C29" s="5" t="s">
        <v>13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J29" s="5" t="s">
        <v>19</v>
      </c>
      <c r="K29" s="5" t="s">
        <v>13</v>
      </c>
      <c r="L29" s="5" t="s">
        <v>14</v>
      </c>
      <c r="M29" s="5" t="s">
        <v>15</v>
      </c>
      <c r="N29" s="5" t="s">
        <v>16</v>
      </c>
      <c r="O29" s="5" t="s">
        <v>17</v>
      </c>
      <c r="P29" s="5" t="s">
        <v>18</v>
      </c>
      <c r="R29" s="5" t="s">
        <v>19</v>
      </c>
      <c r="S29" s="5" t="s">
        <v>13</v>
      </c>
      <c r="T29" s="5" t="s">
        <v>14</v>
      </c>
      <c r="U29" s="5" t="s">
        <v>15</v>
      </c>
      <c r="V29" s="5" t="s">
        <v>16</v>
      </c>
      <c r="W29" s="5" t="s">
        <v>17</v>
      </c>
      <c r="X29" s="5" t="s">
        <v>18</v>
      </c>
    </row>
    <row r="30" spans="2:24" x14ac:dyDescent="0.2">
      <c r="B30" s="7" t="str">
        <f t="array" ref="B30:H35">IF(MONTH(INDEX(startDates,H28))&lt;&gt;MONTH(INDEX(startDates,H28)-WEEKDAY(INDEX(startDates,H28))+(WeekNo-1)*7+WeekDay),"",DAY(INDEX(startDates,H28)-WEEKDAY(INDEX(startDates,H28))+(WeekNo-1)*7+WeekDay)+INDEX(dayofyear,H28)-1)</f>
        <v/>
      </c>
      <c r="C30" s="7" t="str">
        <v/>
      </c>
      <c r="D30" s="7" t="str">
        <v/>
      </c>
      <c r="E30" s="7" t="str">
        <v/>
      </c>
      <c r="F30" s="7">
        <v>182</v>
      </c>
      <c r="G30" s="7">
        <v>183</v>
      </c>
      <c r="H30" s="7">
        <v>184</v>
      </c>
      <c r="J30" s="7">
        <f t="array" ref="J30:P35">IF(MONTH(INDEX(startDates,P28))&lt;&gt;MONTH(INDEX(startDates,P28)-WEEKDAY(INDEX(startDates,P28))+(WeekNo-1)*7+WeekDay),"",DAY(INDEX(startDates,P28)-WEEKDAY(INDEX(startDates,P28))+(WeekNo-1)*7+WeekDay)+INDEX(dayofyear,P28)-1)</f>
        <v>213</v>
      </c>
      <c r="K30" s="7">
        <v>214</v>
      </c>
      <c r="L30" s="7">
        <v>215</v>
      </c>
      <c r="M30" s="7">
        <v>216</v>
      </c>
      <c r="N30" s="7">
        <v>217</v>
      </c>
      <c r="O30" s="7">
        <v>218</v>
      </c>
      <c r="P30" s="7">
        <v>219</v>
      </c>
      <c r="R30" s="7" t="str">
        <f t="array" ref="R30:X35">IF(MONTH(INDEX(startDates,X28))&lt;&gt;MONTH(INDEX(startDates,X28)-WEEKDAY(INDEX(startDates,X28))+(WeekNo-1)*7+WeekDay),"",DAY(INDEX(startDates,X28)-WEEKDAY(INDEX(startDates,X28))+(WeekNo-1)*7+WeekDay)+INDEX(dayofyear,X28)-1)</f>
        <v/>
      </c>
      <c r="S30" s="7" t="str">
        <v/>
      </c>
      <c r="T30" s="7" t="str">
        <v/>
      </c>
      <c r="U30" s="7">
        <v>244</v>
      </c>
      <c r="V30" s="7">
        <v>245</v>
      </c>
      <c r="W30" s="7">
        <v>246</v>
      </c>
      <c r="X30" s="7">
        <v>247</v>
      </c>
    </row>
    <row r="31" spans="2:24" x14ac:dyDescent="0.2">
      <c r="B31" s="7">
        <v>185</v>
      </c>
      <c r="C31" s="7">
        <v>186</v>
      </c>
      <c r="D31" s="7">
        <v>187</v>
      </c>
      <c r="E31" s="7">
        <v>188</v>
      </c>
      <c r="F31" s="7">
        <v>189</v>
      </c>
      <c r="G31" s="7">
        <v>190</v>
      </c>
      <c r="H31" s="7">
        <v>191</v>
      </c>
      <c r="J31" s="7">
        <v>220</v>
      </c>
      <c r="K31" s="7">
        <v>221</v>
      </c>
      <c r="L31" s="7">
        <v>222</v>
      </c>
      <c r="M31" s="7">
        <v>223</v>
      </c>
      <c r="N31" s="7">
        <v>224</v>
      </c>
      <c r="O31" s="7">
        <v>225</v>
      </c>
      <c r="P31" s="7">
        <v>226</v>
      </c>
      <c r="R31" s="7">
        <v>248</v>
      </c>
      <c r="S31" s="7">
        <v>249</v>
      </c>
      <c r="T31" s="7">
        <v>250</v>
      </c>
      <c r="U31" s="7">
        <v>251</v>
      </c>
      <c r="V31" s="7">
        <v>252</v>
      </c>
      <c r="W31" s="7">
        <v>253</v>
      </c>
      <c r="X31" s="7">
        <v>254</v>
      </c>
    </row>
    <row r="32" spans="2:24" x14ac:dyDescent="0.2">
      <c r="B32" s="7">
        <v>192</v>
      </c>
      <c r="C32" s="7">
        <v>193</v>
      </c>
      <c r="D32" s="7">
        <v>194</v>
      </c>
      <c r="E32" s="7">
        <v>195</v>
      </c>
      <c r="F32" s="7">
        <v>196</v>
      </c>
      <c r="G32" s="7">
        <v>197</v>
      </c>
      <c r="H32" s="7">
        <v>198</v>
      </c>
      <c r="J32" s="7">
        <v>227</v>
      </c>
      <c r="K32" s="7">
        <v>228</v>
      </c>
      <c r="L32" s="7">
        <v>229</v>
      </c>
      <c r="M32" s="7">
        <v>230</v>
      </c>
      <c r="N32" s="7">
        <v>231</v>
      </c>
      <c r="O32" s="7">
        <v>232</v>
      </c>
      <c r="P32" s="7">
        <v>233</v>
      </c>
      <c r="R32" s="7">
        <v>255</v>
      </c>
      <c r="S32" s="7">
        <v>256</v>
      </c>
      <c r="T32" s="7">
        <v>257</v>
      </c>
      <c r="U32" s="7">
        <v>258</v>
      </c>
      <c r="V32" s="7">
        <v>259</v>
      </c>
      <c r="W32" s="7">
        <v>260</v>
      </c>
      <c r="X32" s="7">
        <v>261</v>
      </c>
    </row>
    <row r="33" spans="2:24" x14ac:dyDescent="0.2">
      <c r="B33" s="7">
        <v>199</v>
      </c>
      <c r="C33" s="7">
        <v>200</v>
      </c>
      <c r="D33" s="7">
        <v>201</v>
      </c>
      <c r="E33" s="7">
        <v>202</v>
      </c>
      <c r="F33" s="7">
        <v>203</v>
      </c>
      <c r="G33" s="7">
        <v>204</v>
      </c>
      <c r="H33" s="7">
        <v>205</v>
      </c>
      <c r="J33" s="7">
        <v>234</v>
      </c>
      <c r="K33" s="7">
        <v>235</v>
      </c>
      <c r="L33" s="7">
        <v>236</v>
      </c>
      <c r="M33" s="7">
        <v>237</v>
      </c>
      <c r="N33" s="7">
        <v>238</v>
      </c>
      <c r="O33" s="7">
        <v>239</v>
      </c>
      <c r="P33" s="7">
        <v>240</v>
      </c>
      <c r="R33" s="7">
        <v>262</v>
      </c>
      <c r="S33" s="7">
        <v>263</v>
      </c>
      <c r="T33" s="7">
        <v>264</v>
      </c>
      <c r="U33" s="7">
        <v>265</v>
      </c>
      <c r="V33" s="7">
        <v>266</v>
      </c>
      <c r="W33" s="7">
        <v>267</v>
      </c>
      <c r="X33" s="7">
        <v>268</v>
      </c>
    </row>
    <row r="34" spans="2:24" x14ac:dyDescent="0.2">
      <c r="B34" s="7">
        <v>206</v>
      </c>
      <c r="C34" s="7">
        <v>207</v>
      </c>
      <c r="D34" s="7">
        <v>208</v>
      </c>
      <c r="E34" s="7">
        <v>209</v>
      </c>
      <c r="F34" s="7">
        <v>210</v>
      </c>
      <c r="G34" s="7">
        <v>211</v>
      </c>
      <c r="H34" s="7">
        <v>212</v>
      </c>
      <c r="J34" s="7">
        <v>241</v>
      </c>
      <c r="K34" s="7">
        <v>242</v>
      </c>
      <c r="L34" s="7">
        <v>243</v>
      </c>
      <c r="M34" s="7" t="str">
        <v/>
      </c>
      <c r="N34" s="7" t="str">
        <v/>
      </c>
      <c r="O34" s="7" t="str">
        <v/>
      </c>
      <c r="P34" s="7" t="str">
        <v/>
      </c>
      <c r="R34" s="7">
        <v>269</v>
      </c>
      <c r="S34" s="7">
        <v>270</v>
      </c>
      <c r="T34" s="7">
        <v>271</v>
      </c>
      <c r="U34" s="7">
        <v>272</v>
      </c>
      <c r="V34" s="7">
        <v>273</v>
      </c>
      <c r="W34" s="7" t="str">
        <v/>
      </c>
      <c r="X34" s="7" t="str">
        <v/>
      </c>
    </row>
    <row r="35" spans="2:24" x14ac:dyDescent="0.2">
      <c r="B35" s="7" t="str">
        <v/>
      </c>
      <c r="C35" s="7" t="str">
        <v/>
      </c>
      <c r="D35" s="7" t="str">
        <v/>
      </c>
      <c r="E35" s="7" t="str">
        <v/>
      </c>
      <c r="F35" s="7" t="str">
        <v/>
      </c>
      <c r="G35" s="7" t="str">
        <v/>
      </c>
      <c r="H35" s="7" t="str">
        <v/>
      </c>
      <c r="J35" s="7" t="str">
        <v/>
      </c>
      <c r="K35" s="7" t="str">
        <v/>
      </c>
      <c r="L35" s="7" t="str">
        <v/>
      </c>
      <c r="M35" s="7" t="str">
        <v/>
      </c>
      <c r="N35" s="7" t="str">
        <v/>
      </c>
      <c r="O35" s="7" t="str">
        <v/>
      </c>
      <c r="P35" s="7" t="str">
        <v/>
      </c>
      <c r="R35" s="7" t="str">
        <v/>
      </c>
      <c r="S35" s="7" t="str">
        <v/>
      </c>
      <c r="T35" s="7" t="str">
        <v/>
      </c>
      <c r="U35" s="7" t="str">
        <v/>
      </c>
      <c r="V35" s="7" t="str">
        <v/>
      </c>
      <c r="W35" s="7" t="str">
        <v/>
      </c>
      <c r="X35" s="7" t="str">
        <v/>
      </c>
    </row>
    <row r="37" spans="2:24" x14ac:dyDescent="0.2">
      <c r="B37" s="112" t="str">
        <f>INDEX(monthNames,H37)&amp;" "&amp;YEAR(INDEX(startDates,H37))</f>
        <v>October 2021</v>
      </c>
      <c r="C37" s="113"/>
      <c r="D37" s="113"/>
      <c r="E37" s="113"/>
      <c r="F37" s="113"/>
      <c r="G37" s="113"/>
      <c r="H37" s="114">
        <v>10</v>
      </c>
      <c r="J37" s="112" t="str">
        <f>INDEX(monthNames,P37)&amp;" "&amp;YEAR(INDEX(startDates,P37))</f>
        <v>November 2021</v>
      </c>
      <c r="K37" s="113"/>
      <c r="L37" s="113"/>
      <c r="M37" s="113"/>
      <c r="N37" s="113"/>
      <c r="O37" s="113"/>
      <c r="P37" s="114">
        <v>11</v>
      </c>
      <c r="R37" s="112" t="str">
        <f>INDEX(monthNames,X37)&amp;" "&amp;YEAR(INDEX(startDates,X37))</f>
        <v>December 2021</v>
      </c>
      <c r="S37" s="113"/>
      <c r="T37" s="113"/>
      <c r="U37" s="113"/>
      <c r="V37" s="113"/>
      <c r="W37" s="113"/>
      <c r="X37" s="114">
        <v>12</v>
      </c>
    </row>
    <row r="38" spans="2:24" x14ac:dyDescent="0.2">
      <c r="B38" s="5" t="s">
        <v>19</v>
      </c>
      <c r="C38" s="5" t="s">
        <v>13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J38" s="5" t="s">
        <v>19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R38" s="5" t="s">
        <v>19</v>
      </c>
      <c r="S38" s="5" t="s">
        <v>13</v>
      </c>
      <c r="T38" s="5" t="s">
        <v>14</v>
      </c>
      <c r="U38" s="5" t="s">
        <v>15</v>
      </c>
      <c r="V38" s="5" t="s">
        <v>16</v>
      </c>
      <c r="W38" s="5" t="s">
        <v>17</v>
      </c>
      <c r="X38" s="5" t="s">
        <v>18</v>
      </c>
    </row>
    <row r="39" spans="2:24" x14ac:dyDescent="0.2">
      <c r="B39" s="7" t="str">
        <f t="array" ref="B39:H44">IF(MONTH(INDEX(startDates,H37))&lt;&gt;MONTH(INDEX(startDates,H37)-WEEKDAY(INDEX(startDates,H37))+(WeekNo-1)*7+WeekDay),"",DAY(INDEX(startDates,H37)-WEEKDAY(INDEX(startDates,H37))+(WeekNo-1)*7+WeekDay)+INDEX(dayofyear,H37)-1)</f>
        <v/>
      </c>
      <c r="C39" s="7" t="str">
        <v/>
      </c>
      <c r="D39" s="7" t="str">
        <v/>
      </c>
      <c r="E39" s="7" t="str">
        <v/>
      </c>
      <c r="F39" s="7" t="str">
        <v/>
      </c>
      <c r="G39" s="7">
        <v>274</v>
      </c>
      <c r="H39" s="7">
        <v>275</v>
      </c>
      <c r="J39" s="7" t="str">
        <f t="array" ref="J39:P44">IF(MONTH(INDEX(startDates,P37))&lt;&gt;MONTH(INDEX(startDates,P37)-WEEKDAY(INDEX(startDates,P37))+(WeekNo-1)*7+WeekDay),"",DAY(INDEX(startDates,P37)-WEEKDAY(INDEX(startDates,P37))+(WeekNo-1)*7+WeekDay)+INDEX(dayofyear,P37)-1)</f>
        <v/>
      </c>
      <c r="K39" s="7">
        <v>305</v>
      </c>
      <c r="L39" s="7">
        <v>306</v>
      </c>
      <c r="M39" s="7">
        <v>307</v>
      </c>
      <c r="N39" s="7">
        <v>308</v>
      </c>
      <c r="O39" s="7">
        <v>309</v>
      </c>
      <c r="P39" s="7">
        <v>310</v>
      </c>
      <c r="R39" s="7" t="str">
        <f t="array" ref="R39:X44">IF(MONTH(INDEX(startDates,X37))&lt;&gt;MONTH(INDEX(startDates,X37)-WEEKDAY(INDEX(startDates,X37))+(WeekNo-1)*7+WeekDay),"",DAY(INDEX(startDates,X37)-WEEKDAY(INDEX(startDates,X37))+(WeekNo-1)*7+WeekDay)+INDEX(dayofyear,X37)-1)</f>
        <v/>
      </c>
      <c r="S39" s="7" t="str">
        <v/>
      </c>
      <c r="T39" s="7" t="str">
        <v/>
      </c>
      <c r="U39" s="7">
        <v>335</v>
      </c>
      <c r="V39" s="7">
        <v>336</v>
      </c>
      <c r="W39" s="7">
        <v>337</v>
      </c>
      <c r="X39" s="7">
        <v>338</v>
      </c>
    </row>
    <row r="40" spans="2:24" x14ac:dyDescent="0.2">
      <c r="B40" s="7">
        <v>276</v>
      </c>
      <c r="C40" s="7">
        <v>277</v>
      </c>
      <c r="D40" s="7">
        <v>278</v>
      </c>
      <c r="E40" s="7">
        <v>279</v>
      </c>
      <c r="F40" s="7">
        <v>280</v>
      </c>
      <c r="G40" s="7">
        <v>281</v>
      </c>
      <c r="H40" s="7">
        <v>282</v>
      </c>
      <c r="J40" s="7">
        <v>311</v>
      </c>
      <c r="K40" s="7">
        <v>312</v>
      </c>
      <c r="L40" s="7">
        <v>313</v>
      </c>
      <c r="M40" s="7">
        <v>314</v>
      </c>
      <c r="N40" s="7">
        <v>315</v>
      </c>
      <c r="O40" s="7">
        <v>316</v>
      </c>
      <c r="P40" s="7">
        <v>317</v>
      </c>
      <c r="R40" s="7">
        <v>339</v>
      </c>
      <c r="S40" s="7">
        <v>340</v>
      </c>
      <c r="T40" s="7">
        <v>341</v>
      </c>
      <c r="U40" s="7">
        <v>342</v>
      </c>
      <c r="V40" s="7">
        <v>343</v>
      </c>
      <c r="W40" s="7">
        <v>344</v>
      </c>
      <c r="X40" s="7">
        <v>345</v>
      </c>
    </row>
    <row r="41" spans="2:24" x14ac:dyDescent="0.2">
      <c r="B41" s="7">
        <v>283</v>
      </c>
      <c r="C41" s="7">
        <v>284</v>
      </c>
      <c r="D41" s="7">
        <v>285</v>
      </c>
      <c r="E41" s="7">
        <v>286</v>
      </c>
      <c r="F41" s="7">
        <v>287</v>
      </c>
      <c r="G41" s="7">
        <v>288</v>
      </c>
      <c r="H41" s="7">
        <v>289</v>
      </c>
      <c r="J41" s="7">
        <v>318</v>
      </c>
      <c r="K41" s="7">
        <v>319</v>
      </c>
      <c r="L41" s="7">
        <v>320</v>
      </c>
      <c r="M41" s="7">
        <v>321</v>
      </c>
      <c r="N41" s="7">
        <v>322</v>
      </c>
      <c r="O41" s="7">
        <v>323</v>
      </c>
      <c r="P41" s="7">
        <v>324</v>
      </c>
      <c r="R41" s="7">
        <v>346</v>
      </c>
      <c r="S41" s="7">
        <v>347</v>
      </c>
      <c r="T41" s="7">
        <v>348</v>
      </c>
      <c r="U41" s="7">
        <v>349</v>
      </c>
      <c r="V41" s="7">
        <v>350</v>
      </c>
      <c r="W41" s="7">
        <v>351</v>
      </c>
      <c r="X41" s="7">
        <v>352</v>
      </c>
    </row>
    <row r="42" spans="2:24" x14ac:dyDescent="0.2">
      <c r="B42" s="7">
        <v>290</v>
      </c>
      <c r="C42" s="7">
        <v>291</v>
      </c>
      <c r="D42" s="7">
        <v>292</v>
      </c>
      <c r="E42" s="7">
        <v>293</v>
      </c>
      <c r="F42" s="7">
        <v>294</v>
      </c>
      <c r="G42" s="7">
        <v>295</v>
      </c>
      <c r="H42" s="7">
        <v>296</v>
      </c>
      <c r="J42" s="7">
        <v>325</v>
      </c>
      <c r="K42" s="7">
        <v>326</v>
      </c>
      <c r="L42" s="7">
        <v>327</v>
      </c>
      <c r="M42" s="7">
        <v>328</v>
      </c>
      <c r="N42" s="7">
        <v>329</v>
      </c>
      <c r="O42" s="7">
        <v>330</v>
      </c>
      <c r="P42" s="7">
        <v>331</v>
      </c>
      <c r="R42" s="7">
        <v>353</v>
      </c>
      <c r="S42" s="7">
        <v>354</v>
      </c>
      <c r="T42" s="7">
        <v>355</v>
      </c>
      <c r="U42" s="7">
        <v>356</v>
      </c>
      <c r="V42" s="7">
        <v>357</v>
      </c>
      <c r="W42" s="7">
        <v>358</v>
      </c>
      <c r="X42" s="7">
        <v>359</v>
      </c>
    </row>
    <row r="43" spans="2:24" x14ac:dyDescent="0.2">
      <c r="B43" s="7">
        <v>297</v>
      </c>
      <c r="C43" s="7">
        <v>298</v>
      </c>
      <c r="D43" s="7">
        <v>299</v>
      </c>
      <c r="E43" s="7">
        <v>300</v>
      </c>
      <c r="F43" s="7">
        <v>301</v>
      </c>
      <c r="G43" s="7">
        <v>302</v>
      </c>
      <c r="H43" s="7">
        <v>303</v>
      </c>
      <c r="J43" s="7">
        <v>332</v>
      </c>
      <c r="K43" s="7">
        <v>333</v>
      </c>
      <c r="L43" s="7">
        <v>334</v>
      </c>
      <c r="M43" s="7" t="str">
        <v/>
      </c>
      <c r="N43" s="7" t="str">
        <v/>
      </c>
      <c r="O43" s="7" t="str">
        <v/>
      </c>
      <c r="P43" s="7" t="str">
        <v/>
      </c>
      <c r="R43" s="7">
        <v>360</v>
      </c>
      <c r="S43" s="7">
        <v>361</v>
      </c>
      <c r="T43" s="7">
        <v>362</v>
      </c>
      <c r="U43" s="7">
        <v>363</v>
      </c>
      <c r="V43" s="7">
        <v>364</v>
      </c>
      <c r="W43" s="7">
        <v>365</v>
      </c>
      <c r="X43" s="7" t="str">
        <v/>
      </c>
    </row>
    <row r="44" spans="2:24" x14ac:dyDescent="0.2">
      <c r="B44" s="7">
        <v>304</v>
      </c>
      <c r="C44" s="7" t="str">
        <v/>
      </c>
      <c r="D44" s="7" t="str">
        <v/>
      </c>
      <c r="E44" s="7" t="str">
        <v/>
      </c>
      <c r="F44" s="7" t="str">
        <v/>
      </c>
      <c r="G44" s="7" t="str">
        <v/>
      </c>
      <c r="H44" s="7" t="str">
        <v/>
      </c>
      <c r="J44" s="7" t="str">
        <v/>
      </c>
      <c r="K44" s="7" t="str">
        <v/>
      </c>
      <c r="L44" s="7" t="str">
        <v/>
      </c>
      <c r="M44" s="7" t="str">
        <v/>
      </c>
      <c r="N44" s="7" t="str">
        <v/>
      </c>
      <c r="O44" s="7" t="str">
        <v/>
      </c>
      <c r="P44" s="7" t="str">
        <v/>
      </c>
      <c r="R44" s="7" t="str">
        <v/>
      </c>
      <c r="S44" s="7" t="str">
        <v/>
      </c>
      <c r="T44" s="7" t="str">
        <v/>
      </c>
      <c r="U44" s="7" t="str">
        <v/>
      </c>
      <c r="V44" s="7" t="str">
        <v/>
      </c>
      <c r="W44" s="7" t="str">
        <v/>
      </c>
      <c r="X44" s="7" t="str">
        <v/>
      </c>
    </row>
  </sheetData>
  <mergeCells count="1">
    <mergeCell ref="R8:X8"/>
  </mergeCells>
  <phoneticPr fontId="0" type="noConversion"/>
  <conditionalFormatting sqref="B12:H17 R21:X26 J12:P17 J39:P44 B21:H26 J21:P26 R12:X17 B30:H35 J30:P35 R30:X35 B39:H44 R39:X44">
    <cfRule type="cellIs" dxfId="0" priority="1" stopIfTrue="1" operator="equal">
      <formula>""</formula>
    </cfRule>
  </conditionalFormatting>
  <hyperlinks>
    <hyperlink ref="A2" r:id="rId1" tooltip="Visit Vertex42.com - The Excel Nexus" display="Vertex42.com" xr:uid="{00000000-0004-0000-0100-000000000000}"/>
  </hyperlinks>
  <pageMargins left="1" right="1" top="0.75" bottom="0.75" header="0.5" footer="0.5"/>
  <pageSetup scale="9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4" r:id="rId5" name="Scroll Bar 70">
              <controlPr defaultSize="0" autoPict="0">
                <anchor moveWithCells="1">
                  <from>
                    <xdr:col>18</xdr:col>
                    <xdr:colOff>57150</xdr:colOff>
                    <xdr:row>2</xdr:row>
                    <xdr:rowOff>114300</xdr:rowOff>
                  </from>
                  <to>
                    <xdr:col>24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showGridLines="0" workbookViewId="0">
      <selection activeCell="B18" sqref="B18"/>
    </sheetView>
  </sheetViews>
  <sheetFormatPr defaultRowHeight="12.75" x14ac:dyDescent="0.2"/>
  <cols>
    <col min="2" max="2" width="13.28515625" customWidth="1"/>
    <col min="3" max="3" width="12.28515625" customWidth="1"/>
    <col min="4" max="4" width="9.85546875" customWidth="1"/>
    <col min="9" max="9" width="9.42578125" customWidth="1"/>
    <col min="10" max="16" width="3.7109375" style="4" customWidth="1"/>
  </cols>
  <sheetData>
    <row r="1" spans="1:10" ht="30" customHeight="1" x14ac:dyDescent="0.2">
      <c r="A1" s="101" t="s">
        <v>87</v>
      </c>
      <c r="B1" s="101"/>
      <c r="C1" s="14"/>
      <c r="D1" s="14"/>
      <c r="E1" s="14"/>
      <c r="F1" s="14"/>
      <c r="G1" s="14"/>
      <c r="H1" s="14"/>
      <c r="I1" s="14"/>
    </row>
    <row r="4" spans="1:10" ht="15.75" x14ac:dyDescent="0.25">
      <c r="A4" s="117" t="s">
        <v>88</v>
      </c>
      <c r="B4" s="103"/>
      <c r="C4" s="103"/>
      <c r="D4" s="103"/>
      <c r="E4" s="103"/>
      <c r="F4" s="103"/>
      <c r="G4" s="103"/>
      <c r="H4" s="103"/>
      <c r="I4" s="103"/>
    </row>
    <row r="6" spans="1:10" x14ac:dyDescent="0.2">
      <c r="A6" s="20" t="s">
        <v>34</v>
      </c>
      <c r="J6" s="6"/>
    </row>
    <row r="7" spans="1:10" x14ac:dyDescent="0.2">
      <c r="A7" s="22" t="s">
        <v>28</v>
      </c>
      <c r="J7" s="6"/>
    </row>
    <row r="8" spans="1:10" x14ac:dyDescent="0.2">
      <c r="J8" s="6"/>
    </row>
    <row r="9" spans="1:10" x14ac:dyDescent="0.2">
      <c r="A9" s="36" t="s">
        <v>81</v>
      </c>
      <c r="J9" s="6"/>
    </row>
    <row r="10" spans="1:10" x14ac:dyDescent="0.2">
      <c r="A10" s="41" t="s">
        <v>83</v>
      </c>
      <c r="J10" s="6"/>
    </row>
    <row r="11" spans="1:10" x14ac:dyDescent="0.2">
      <c r="A11" s="41" t="s">
        <v>84</v>
      </c>
      <c r="J11" s="6"/>
    </row>
    <row r="12" spans="1:10" x14ac:dyDescent="0.2">
      <c r="A12" s="41" t="s">
        <v>82</v>
      </c>
      <c r="J12" s="6"/>
    </row>
    <row r="13" spans="1:10" x14ac:dyDescent="0.2">
      <c r="A13" s="41" t="s">
        <v>72</v>
      </c>
      <c r="J13" s="6"/>
    </row>
    <row r="14" spans="1:10" x14ac:dyDescent="0.2">
      <c r="J14" s="6"/>
    </row>
    <row r="15" spans="1:10" x14ac:dyDescent="0.2">
      <c r="A15" s="36" t="s">
        <v>85</v>
      </c>
      <c r="J15" s="6"/>
    </row>
    <row r="16" spans="1:10" x14ac:dyDescent="0.2">
      <c r="C16" s="38" t="s">
        <v>73</v>
      </c>
      <c r="D16" s="38" t="s">
        <v>73</v>
      </c>
      <c r="E16" s="38" t="s">
        <v>74</v>
      </c>
      <c r="J16" s="6"/>
    </row>
    <row r="17" spans="1:5" x14ac:dyDescent="0.2">
      <c r="B17" s="34" t="s">
        <v>27</v>
      </c>
      <c r="C17" s="57" t="s">
        <v>54</v>
      </c>
      <c r="D17" s="57" t="s">
        <v>55</v>
      </c>
      <c r="E17" s="57" t="s">
        <v>55</v>
      </c>
    </row>
    <row r="18" spans="1:5" x14ac:dyDescent="0.2">
      <c r="B18" s="71">
        <v>38051</v>
      </c>
      <c r="C18" s="73" t="str">
        <f>TEXT(B18,"yy")&amp;TEXT(B18-DATE(YEAR(B18),1,0),"000")</f>
        <v>04065</v>
      </c>
      <c r="D18" s="40" t="e">
        <f>TEXT(B18,"yyyy")&amp;TEXT((B18-DATEVALUE("1/1/"&amp;TEXT(B18,"yyyy"))+1),"000")</f>
        <v>#VALUE!</v>
      </c>
      <c r="E18" s="27">
        <f>YEAR(B18)*1000+B18-DATE(YEAR(B18),1,0)</f>
        <v>2004065</v>
      </c>
    </row>
    <row r="19" spans="1:5" x14ac:dyDescent="0.2">
      <c r="B19" s="72">
        <v>1</v>
      </c>
      <c r="C19" s="40" t="e">
        <f>TEXT(B19,"yy")&amp;TEXT((B19-DATEVALUE("1/1/"&amp;TEXT(B19,"yyyy"))+1),"000")</f>
        <v>#VALUE!</v>
      </c>
      <c r="D19" s="40" t="e">
        <f>TEXT(B19,"yyyy")&amp;TEXT((B19-DATEVALUE("1/1/"&amp;TEXT(B19,"yyyy"))+1),"000")</f>
        <v>#VALUE!</v>
      </c>
      <c r="E19" s="27">
        <f>YEAR(B19)*1000+B19-DATE(YEAR(B19),1,0)</f>
        <v>1900001</v>
      </c>
    </row>
    <row r="21" spans="1:5" x14ac:dyDescent="0.2">
      <c r="A21" s="36" t="s">
        <v>86</v>
      </c>
    </row>
    <row r="23" spans="1:5" x14ac:dyDescent="0.2">
      <c r="B23" s="38" t="s">
        <v>29</v>
      </c>
      <c r="C23">
        <v>1900</v>
      </c>
    </row>
    <row r="24" spans="1:5" x14ac:dyDescent="0.2">
      <c r="B24" s="58" t="s">
        <v>54</v>
      </c>
      <c r="C24" s="35" t="s">
        <v>27</v>
      </c>
    </row>
    <row r="25" spans="1:5" x14ac:dyDescent="0.2">
      <c r="B25" s="59" t="s">
        <v>31</v>
      </c>
      <c r="C25" s="19">
        <f>DATE(C23+INT(B25/1000),1,MOD(B25,1000))</f>
        <v>2073</v>
      </c>
      <c r="E25" s="19"/>
    </row>
    <row r="26" spans="1:5" x14ac:dyDescent="0.2">
      <c r="B26" s="60" t="s">
        <v>30</v>
      </c>
      <c r="C26" s="39">
        <f>DATE(C23+INT(B26/1000),1,MOD(B26,1000))</f>
        <v>2036</v>
      </c>
      <c r="E26" s="19"/>
    </row>
    <row r="27" spans="1:5" x14ac:dyDescent="0.2">
      <c r="B27" s="37"/>
      <c r="C27" s="39"/>
      <c r="E27" s="19"/>
    </row>
    <row r="28" spans="1:5" x14ac:dyDescent="0.2">
      <c r="B28" s="58" t="s">
        <v>55</v>
      </c>
      <c r="C28" s="35" t="s">
        <v>27</v>
      </c>
      <c r="E28" s="19"/>
    </row>
    <row r="29" spans="1:5" x14ac:dyDescent="0.2">
      <c r="B29" s="61">
        <v>2005246</v>
      </c>
      <c r="C29" s="19">
        <f>DATE(INT(B29/1000),1,MOD(B29,1000))</f>
        <v>38598</v>
      </c>
    </row>
    <row r="30" spans="1:5" x14ac:dyDescent="0.2">
      <c r="B30" s="62">
        <v>2005209</v>
      </c>
      <c r="C30" s="39">
        <f>DATE(INT(B30/1000),1,MOD(B30,1000))</f>
        <v>38561</v>
      </c>
    </row>
    <row r="32" spans="1:5" x14ac:dyDescent="0.2">
      <c r="A32" s="36" t="s">
        <v>33</v>
      </c>
    </row>
    <row r="34" spans="1:3" x14ac:dyDescent="0.2">
      <c r="B34" s="40" t="str">
        <f ca="1">"Days since 1/1/"&amp;YEAR(NOW())</f>
        <v>Days since 1/1/2021</v>
      </c>
      <c r="C34" s="33">
        <f ca="1">INT(((NOW()/365.255)-(YEAR(NOW())-1900))*365.255)</f>
        <v>182</v>
      </c>
    </row>
    <row r="36" spans="1:3" x14ac:dyDescent="0.2">
      <c r="A36" s="36" t="s">
        <v>32</v>
      </c>
    </row>
    <row r="38" spans="1:3" x14ac:dyDescent="0.2">
      <c r="B38" s="40" t="str">
        <f ca="1">"Days until 12/31/"&amp;YEAR(NOW())</f>
        <v>Days until 12/31/2021</v>
      </c>
      <c r="C38" s="33">
        <f ca="1">(DATE(1+YEAR(NOW()),1,1)-(DATE(YEAR(NOW()),1,1)))-TRUNC(((NOW()/365.255)-(YEAR(NOW())-1900))*365.255)</f>
        <v>183</v>
      </c>
    </row>
  </sheetData>
  <phoneticPr fontId="0" type="noConversion"/>
  <hyperlinks>
    <hyperlink ref="A7" r:id="rId1" xr:uid="{00000000-0004-0000-0200-000000000000}"/>
  </hyperlinks>
  <pageMargins left="0.75" right="0.75" top="1" bottom="1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32"/>
  <sheetViews>
    <sheetView showGridLines="0" workbookViewId="0">
      <selection activeCell="C13" sqref="C13"/>
    </sheetView>
  </sheetViews>
  <sheetFormatPr defaultRowHeight="12.75" x14ac:dyDescent="0.2"/>
  <cols>
    <col min="2" max="2" width="13.28515625" customWidth="1"/>
    <col min="3" max="3" width="12.28515625" customWidth="1"/>
    <col min="4" max="4" width="9.85546875" customWidth="1"/>
    <col min="9" max="9" width="9.42578125" customWidth="1"/>
    <col min="10" max="16" width="3.7109375" style="4" customWidth="1"/>
  </cols>
  <sheetData>
    <row r="1" spans="1:10" ht="30" customHeight="1" x14ac:dyDescent="0.2">
      <c r="A1" s="101" t="s">
        <v>62</v>
      </c>
      <c r="B1" s="101"/>
      <c r="C1" s="14"/>
      <c r="D1" s="14"/>
      <c r="E1" s="14"/>
      <c r="F1" s="14"/>
      <c r="G1" s="14"/>
      <c r="H1" s="14"/>
    </row>
    <row r="4" spans="1:10" ht="15.75" x14ac:dyDescent="0.25">
      <c r="A4" s="117" t="s">
        <v>60</v>
      </c>
      <c r="B4" s="103"/>
      <c r="C4" s="103"/>
      <c r="D4" s="103"/>
      <c r="E4" s="103"/>
      <c r="F4" s="103"/>
      <c r="G4" s="103"/>
      <c r="H4" s="103"/>
    </row>
    <row r="5" spans="1:10" x14ac:dyDescent="0.2">
      <c r="A5" s="20" t="s">
        <v>61</v>
      </c>
    </row>
    <row r="7" spans="1:10" x14ac:dyDescent="0.2">
      <c r="A7" s="20" t="s">
        <v>34</v>
      </c>
    </row>
    <row r="8" spans="1:10" x14ac:dyDescent="0.2">
      <c r="A8" s="22" t="s">
        <v>36</v>
      </c>
    </row>
    <row r="9" spans="1:10" x14ac:dyDescent="0.2">
      <c r="A9" s="22" t="s">
        <v>35</v>
      </c>
      <c r="J9" s="6"/>
    </row>
    <row r="11" spans="1:10" x14ac:dyDescent="0.2">
      <c r="A11" s="36" t="s">
        <v>89</v>
      </c>
    </row>
    <row r="13" spans="1:10" x14ac:dyDescent="0.2">
      <c r="B13" s="69" t="s">
        <v>40</v>
      </c>
      <c r="C13" s="63">
        <v>1582</v>
      </c>
    </row>
    <row r="14" spans="1:10" x14ac:dyDescent="0.2">
      <c r="B14" s="69" t="s">
        <v>41</v>
      </c>
      <c r="C14" s="64">
        <v>1</v>
      </c>
    </row>
    <row r="15" spans="1:10" x14ac:dyDescent="0.2">
      <c r="B15" s="69" t="s">
        <v>42</v>
      </c>
      <c r="C15" s="65">
        <v>21</v>
      </c>
    </row>
    <row r="16" spans="1:10" x14ac:dyDescent="0.2">
      <c r="B16" s="69" t="s">
        <v>58</v>
      </c>
      <c r="C16" s="67">
        <v>0</v>
      </c>
      <c r="D16" t="s">
        <v>64</v>
      </c>
    </row>
    <row r="18" spans="2:5" x14ac:dyDescent="0.2">
      <c r="B18" s="33" t="s">
        <v>39</v>
      </c>
      <c r="C18">
        <f>367*Y-INT(7*(Y+INT((M+9)/12))/4)+INT(275*M/9)+D+1721013.5</f>
        <v>2298890.5</v>
      </c>
      <c r="D18" s="20" t="s">
        <v>63</v>
      </c>
    </row>
    <row r="19" spans="2:5" x14ac:dyDescent="0.2">
      <c r="B19" s="21"/>
      <c r="C19" s="53">
        <f>367*Y-INT(7*(Y+INT((M+9)/12))/4)-INT(3*(INT((Y+(M-9)/7)/100)+1)/4)+INT(275*M/9)+D+1721028.5</f>
        <v>2298893.5</v>
      </c>
      <c r="D19" s="20" t="s">
        <v>76</v>
      </c>
    </row>
    <row r="20" spans="2:5" x14ac:dyDescent="0.2">
      <c r="C20" s="27">
        <f>DATE(Y,M,D)+2415018.5</f>
        <v>2992854.5</v>
      </c>
      <c r="D20" s="20" t="s">
        <v>70</v>
      </c>
    </row>
    <row r="21" spans="2:5" x14ac:dyDescent="0.2">
      <c r="C21" s="27">
        <f>367*Y-INT(7/4*Y)-INT(3*(INT((Y-8/7)/100)+1)/4)+1721059.5</f>
        <v>2298873.5</v>
      </c>
      <c r="D21" s="20" t="s">
        <v>65</v>
      </c>
    </row>
    <row r="23" spans="2:5" x14ac:dyDescent="0.2">
      <c r="B23" s="69" t="s">
        <v>66</v>
      </c>
      <c r="C23" s="63">
        <v>2</v>
      </c>
    </row>
    <row r="24" spans="2:5" x14ac:dyDescent="0.2">
      <c r="B24" s="69" t="s">
        <v>67</v>
      </c>
      <c r="C24" s="64">
        <v>31</v>
      </c>
    </row>
    <row r="25" spans="2:5" x14ac:dyDescent="0.2">
      <c r="B25" s="69" t="s">
        <v>68</v>
      </c>
      <c r="C25" s="65">
        <v>49</v>
      </c>
    </row>
    <row r="26" spans="2:5" x14ac:dyDescent="0.2">
      <c r="B26" s="66" t="s">
        <v>58</v>
      </c>
      <c r="C26" s="67">
        <f>TIME(HH,MM,SS)</f>
        <v>0.10542824074074074</v>
      </c>
      <c r="D26" s="68">
        <f>C26</f>
        <v>0.10542824074074074</v>
      </c>
      <c r="E26" s="33" t="s">
        <v>59</v>
      </c>
    </row>
    <row r="28" spans="2:5" x14ac:dyDescent="0.2">
      <c r="B28" s="20" t="s">
        <v>56</v>
      </c>
      <c r="C28">
        <f>(HH+(MM+SS/60)/60)/24</f>
        <v>0.10542824074074074</v>
      </c>
      <c r="D28" s="20" t="s">
        <v>69</v>
      </c>
    </row>
    <row r="29" spans="2:5" x14ac:dyDescent="0.2">
      <c r="B29" s="21"/>
      <c r="C29" s="27">
        <f>C26</f>
        <v>0.10542824074074074</v>
      </c>
      <c r="D29" s="20" t="s">
        <v>75</v>
      </c>
    </row>
    <row r="30" spans="2:5" x14ac:dyDescent="0.2">
      <c r="B30" s="21"/>
    </row>
    <row r="31" spans="2:5" x14ac:dyDescent="0.2">
      <c r="B31" s="33" t="s">
        <v>57</v>
      </c>
      <c r="C31" s="53">
        <f>C19+C28</f>
        <v>2298893.6054282407</v>
      </c>
      <c r="D31" s="20" t="s">
        <v>38</v>
      </c>
    </row>
    <row r="32" spans="2:5" x14ac:dyDescent="0.2">
      <c r="B32" s="21"/>
    </row>
  </sheetData>
  <phoneticPr fontId="0" type="noConversion"/>
  <hyperlinks>
    <hyperlink ref="A9" r:id="rId1" xr:uid="{00000000-0004-0000-0300-000000000000}"/>
    <hyperlink ref="A8" r:id="rId2" xr:uid="{00000000-0004-0000-0300-000001000000}"/>
  </hyperlinks>
  <pageMargins left="0.75" right="0.75" top="1" bottom="1" header="0.5" footer="0.5"/>
  <pageSetup orientation="portrait" r:id="rId3"/>
  <headerFooter alignWithMargins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P20"/>
  <sheetViews>
    <sheetView showGridLines="0" workbookViewId="0">
      <selection activeCell="A2" sqref="A2"/>
    </sheetView>
  </sheetViews>
  <sheetFormatPr defaultRowHeight="12.75" x14ac:dyDescent="0.2"/>
  <cols>
    <col min="2" max="2" width="10.140625" customWidth="1"/>
    <col min="3" max="4" width="9.85546875" customWidth="1"/>
    <col min="9" max="9" width="9.42578125" customWidth="1"/>
    <col min="10" max="16" width="3.7109375" style="4" customWidth="1"/>
  </cols>
  <sheetData>
    <row r="1" spans="1:10" ht="30" customHeight="1" x14ac:dyDescent="0.2">
      <c r="A1" s="101" t="s">
        <v>90</v>
      </c>
      <c r="B1" s="101"/>
      <c r="C1" s="14"/>
      <c r="D1" s="14"/>
      <c r="E1" s="14"/>
      <c r="F1" s="14"/>
      <c r="G1" s="14"/>
      <c r="H1" s="14"/>
      <c r="I1" s="14"/>
    </row>
    <row r="2" spans="1:10" x14ac:dyDescent="0.2">
      <c r="J2" s="6"/>
    </row>
    <row r="3" spans="1:10" x14ac:dyDescent="0.2">
      <c r="B3" s="12" t="s">
        <v>3</v>
      </c>
      <c r="C3" s="3">
        <f>DATE(year,month,1)</f>
        <v>44197</v>
      </c>
      <c r="J3" s="6"/>
    </row>
    <row r="4" spans="1:10" x14ac:dyDescent="0.2">
      <c r="B4" s="20" t="s">
        <v>23</v>
      </c>
      <c r="C4" s="2" t="b">
        <f>IF(OR(MOD(year,400)=0,AND(MOD(year,4)=0,MOD(year,100)&lt;&gt;0)),TRUE, FALSE)</f>
        <v>0</v>
      </c>
      <c r="D4" s="23" t="s">
        <v>24</v>
      </c>
      <c r="J4" s="6"/>
    </row>
    <row r="5" spans="1:10" x14ac:dyDescent="0.2">
      <c r="B5" s="20" t="s">
        <v>23</v>
      </c>
      <c r="C5" s="2" t="b">
        <f>IF(DATE(year,2,29)=DATE(year,3,1),FALSE,TRUE)</f>
        <v>0</v>
      </c>
      <c r="D5" s="23"/>
      <c r="J5" s="6"/>
    </row>
    <row r="6" spans="1:10" x14ac:dyDescent="0.2">
      <c r="J6" s="6"/>
    </row>
    <row r="7" spans="1:10" x14ac:dyDescent="0.2">
      <c r="B7" s="1" t="s">
        <v>26</v>
      </c>
      <c r="C7" s="13" t="s">
        <v>21</v>
      </c>
      <c r="D7" s="13" t="s">
        <v>25</v>
      </c>
    </row>
    <row r="8" spans="1:10" x14ac:dyDescent="0.2">
      <c r="B8" s="8" t="s">
        <v>0</v>
      </c>
      <c r="C8" s="24">
        <f>startDate</f>
        <v>44197</v>
      </c>
      <c r="D8" s="28">
        <f>VALUE(C8-startDate+1)</f>
        <v>1</v>
      </c>
      <c r="E8" s="27"/>
    </row>
    <row r="9" spans="1:10" x14ac:dyDescent="0.2">
      <c r="B9" s="9" t="s">
        <v>1</v>
      </c>
      <c r="C9" s="25">
        <f t="shared" ref="C9:C19" si="0">DATE(year,month+ROW()-ROW($C$8),1)</f>
        <v>44228</v>
      </c>
      <c r="D9" s="29">
        <f t="shared" ref="D9:D19" si="1">C9-startDate+1</f>
        <v>32</v>
      </c>
      <c r="E9" s="27"/>
    </row>
    <row r="10" spans="1:10" x14ac:dyDescent="0.2">
      <c r="B10" s="9" t="s">
        <v>2</v>
      </c>
      <c r="C10" s="25">
        <f t="shared" si="0"/>
        <v>44256</v>
      </c>
      <c r="D10" s="29">
        <f t="shared" si="1"/>
        <v>60</v>
      </c>
      <c r="E10" s="27"/>
    </row>
    <row r="11" spans="1:10" x14ac:dyDescent="0.2">
      <c r="B11" s="9" t="s">
        <v>4</v>
      </c>
      <c r="C11" s="25">
        <f t="shared" si="0"/>
        <v>44287</v>
      </c>
      <c r="D11" s="29">
        <f t="shared" si="1"/>
        <v>91</v>
      </c>
      <c r="E11" s="27"/>
    </row>
    <row r="12" spans="1:10" x14ac:dyDescent="0.2">
      <c r="B12" s="9" t="s">
        <v>5</v>
      </c>
      <c r="C12" s="25">
        <f t="shared" si="0"/>
        <v>44317</v>
      </c>
      <c r="D12" s="29">
        <f t="shared" si="1"/>
        <v>121</v>
      </c>
      <c r="E12" s="27"/>
    </row>
    <row r="13" spans="1:10" x14ac:dyDescent="0.2">
      <c r="B13" s="9" t="s">
        <v>6</v>
      </c>
      <c r="C13" s="25">
        <f t="shared" si="0"/>
        <v>44348</v>
      </c>
      <c r="D13" s="29">
        <f t="shared" si="1"/>
        <v>152</v>
      </c>
      <c r="E13" s="27"/>
    </row>
    <row r="14" spans="1:10" x14ac:dyDescent="0.2">
      <c r="B14" s="9" t="s">
        <v>7</v>
      </c>
      <c r="C14" s="25">
        <f t="shared" si="0"/>
        <v>44378</v>
      </c>
      <c r="D14" s="29">
        <f t="shared" si="1"/>
        <v>182</v>
      </c>
      <c r="E14" s="27"/>
    </row>
    <row r="15" spans="1:10" x14ac:dyDescent="0.2">
      <c r="B15" s="9" t="s">
        <v>8</v>
      </c>
      <c r="C15" s="25">
        <f t="shared" si="0"/>
        <v>44409</v>
      </c>
      <c r="D15" s="29">
        <f t="shared" si="1"/>
        <v>213</v>
      </c>
      <c r="E15" s="27"/>
    </row>
    <row r="16" spans="1:10" x14ac:dyDescent="0.2">
      <c r="B16" s="9" t="s">
        <v>9</v>
      </c>
      <c r="C16" s="25">
        <f t="shared" si="0"/>
        <v>44440</v>
      </c>
      <c r="D16" s="29">
        <f t="shared" si="1"/>
        <v>244</v>
      </c>
      <c r="E16" s="27"/>
    </row>
    <row r="17" spans="2:5" x14ac:dyDescent="0.2">
      <c r="B17" s="9" t="s">
        <v>10</v>
      </c>
      <c r="C17" s="25">
        <f t="shared" si="0"/>
        <v>44470</v>
      </c>
      <c r="D17" s="29">
        <f t="shared" si="1"/>
        <v>274</v>
      </c>
      <c r="E17" s="27"/>
    </row>
    <row r="18" spans="2:5" x14ac:dyDescent="0.2">
      <c r="B18" s="9" t="s">
        <v>11</v>
      </c>
      <c r="C18" s="25">
        <f t="shared" si="0"/>
        <v>44501</v>
      </c>
      <c r="D18" s="29">
        <f t="shared" si="1"/>
        <v>305</v>
      </c>
      <c r="E18" s="27"/>
    </row>
    <row r="19" spans="2:5" x14ac:dyDescent="0.2">
      <c r="B19" s="10" t="s">
        <v>12</v>
      </c>
      <c r="C19" s="26">
        <f t="shared" si="0"/>
        <v>44531</v>
      </c>
      <c r="D19" s="30">
        <f t="shared" si="1"/>
        <v>335</v>
      </c>
      <c r="E19" s="27"/>
    </row>
    <row r="20" spans="2:5" x14ac:dyDescent="0.2">
      <c r="E20" s="2"/>
    </row>
  </sheetData>
  <phoneticPr fontId="0" type="noConversion"/>
  <hyperlinks>
    <hyperlink ref="D4" r:id="rId1" xr:uid="{00000000-0004-0000-0400-000000000000}"/>
  </hyperlinks>
  <pageMargins left="0.75" right="0.75" top="1" bottom="1" header="0.5" footer="0.5"/>
  <pageSetup orientation="portrait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33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0.28515625" customWidth="1"/>
    <col min="2" max="2" width="78.5703125" customWidth="1"/>
    <col min="3" max="3" width="5.28515625" customWidth="1"/>
    <col min="4" max="4" width="10.28515625" customWidth="1"/>
  </cols>
  <sheetData>
    <row r="1" spans="1:4" s="76" customFormat="1" ht="30" customHeight="1" x14ac:dyDescent="0.2">
      <c r="A1" s="74" t="s">
        <v>98</v>
      </c>
      <c r="B1" s="74"/>
      <c r="C1" s="74"/>
      <c r="D1" s="75"/>
    </row>
    <row r="2" spans="1:4" ht="16.5" x14ac:dyDescent="0.2">
      <c r="A2" s="77"/>
      <c r="B2" s="78"/>
      <c r="C2" s="77"/>
    </row>
    <row r="3" spans="1:4" s="81" customFormat="1" ht="14.25" x14ac:dyDescent="0.2">
      <c r="A3" s="79"/>
      <c r="B3" s="80" t="s">
        <v>91</v>
      </c>
      <c r="C3" s="79"/>
    </row>
    <row r="4" spans="1:4" s="81" customFormat="1" x14ac:dyDescent="0.2">
      <c r="A4" s="79"/>
      <c r="B4" s="98" t="s">
        <v>99</v>
      </c>
      <c r="C4" s="79"/>
    </row>
    <row r="5" spans="1:4" s="81" customFormat="1" ht="15" x14ac:dyDescent="0.2">
      <c r="A5" s="79"/>
      <c r="B5" s="82"/>
      <c r="C5" s="79"/>
    </row>
    <row r="6" spans="1:4" s="81" customFormat="1" ht="15.75" x14ac:dyDescent="0.25">
      <c r="A6" s="79"/>
      <c r="B6" s="83" t="str">
        <f ca="1">"© 2005-" &amp; YEAR(TODAY()) &amp; " Vertex42 LLC"</f>
        <v>© 2005-2021 Vertex42 LLC</v>
      </c>
      <c r="C6" s="79"/>
    </row>
    <row r="7" spans="1:4" s="81" customFormat="1" ht="15.75" x14ac:dyDescent="0.25">
      <c r="A7" s="84"/>
      <c r="B7" s="82"/>
      <c r="C7" s="85"/>
    </row>
    <row r="8" spans="1:4" s="81" customFormat="1" ht="30" x14ac:dyDescent="0.2">
      <c r="A8" s="86"/>
      <c r="B8" s="82" t="s">
        <v>92</v>
      </c>
      <c r="C8" s="79"/>
    </row>
    <row r="9" spans="1:4" s="81" customFormat="1" ht="15" x14ac:dyDescent="0.2">
      <c r="A9" s="86"/>
      <c r="B9" s="82"/>
      <c r="C9" s="79"/>
    </row>
    <row r="10" spans="1:4" s="81" customFormat="1" ht="30" x14ac:dyDescent="0.2">
      <c r="A10" s="86"/>
      <c r="B10" s="82" t="s">
        <v>93</v>
      </c>
      <c r="C10" s="79"/>
    </row>
    <row r="11" spans="1:4" s="81" customFormat="1" ht="15" x14ac:dyDescent="0.2">
      <c r="A11" s="86"/>
      <c r="B11" s="82"/>
      <c r="C11" s="79"/>
    </row>
    <row r="12" spans="1:4" s="81" customFormat="1" ht="30" x14ac:dyDescent="0.2">
      <c r="A12" s="86"/>
      <c r="B12" s="82" t="s">
        <v>94</v>
      </c>
      <c r="C12" s="79"/>
    </row>
    <row r="13" spans="1:4" s="81" customFormat="1" ht="15" x14ac:dyDescent="0.2">
      <c r="A13" s="86"/>
      <c r="B13" s="82"/>
      <c r="C13" s="79"/>
    </row>
    <row r="14" spans="1:4" s="81" customFormat="1" ht="15" x14ac:dyDescent="0.2">
      <c r="A14" s="86"/>
      <c r="B14" s="87" t="s">
        <v>95</v>
      </c>
      <c r="C14" s="79"/>
    </row>
    <row r="15" spans="1:4" s="81" customFormat="1" ht="15" x14ac:dyDescent="0.2">
      <c r="A15" s="86"/>
      <c r="B15" s="82" t="s">
        <v>96</v>
      </c>
      <c r="C15" s="79"/>
    </row>
    <row r="16" spans="1:4" s="81" customFormat="1" ht="15" x14ac:dyDescent="0.2">
      <c r="A16" s="86"/>
      <c r="B16" s="88"/>
      <c r="C16" s="79"/>
    </row>
    <row r="17" spans="1:3" s="81" customFormat="1" ht="30.75" x14ac:dyDescent="0.2">
      <c r="A17" s="86"/>
      <c r="B17" s="82" t="s">
        <v>97</v>
      </c>
      <c r="C17" s="79"/>
    </row>
    <row r="18" spans="1:3" s="81" customFormat="1" ht="16.5" x14ac:dyDescent="0.2">
      <c r="A18" s="86"/>
      <c r="B18" s="89"/>
      <c r="C18" s="79"/>
    </row>
    <row r="19" spans="1:3" s="81" customFormat="1" ht="16.5" x14ac:dyDescent="0.2">
      <c r="A19" s="86"/>
      <c r="B19" s="89"/>
      <c r="C19" s="79"/>
    </row>
    <row r="20" spans="1:3" s="81" customFormat="1" ht="14.25" x14ac:dyDescent="0.2">
      <c r="A20" s="86"/>
      <c r="B20" s="90"/>
      <c r="C20" s="79"/>
    </row>
    <row r="21" spans="1:3" s="81" customFormat="1" ht="15" x14ac:dyDescent="0.25">
      <c r="A21" s="84"/>
      <c r="B21" s="90"/>
      <c r="C21" s="85"/>
    </row>
    <row r="22" spans="1:3" s="81" customFormat="1" ht="14.25" x14ac:dyDescent="0.2">
      <c r="A22" s="79"/>
      <c r="B22" s="91"/>
      <c r="C22" s="79"/>
    </row>
    <row r="23" spans="1:3" s="81" customFormat="1" ht="14.25" x14ac:dyDescent="0.2">
      <c r="A23" s="79"/>
      <c r="B23" s="91"/>
      <c r="C23" s="79"/>
    </row>
    <row r="24" spans="1:3" s="81" customFormat="1" ht="15.75" x14ac:dyDescent="0.25">
      <c r="A24" s="92"/>
      <c r="B24" s="93"/>
    </row>
    <row r="25" spans="1:3" s="81" customFormat="1" x14ac:dyDescent="0.2"/>
    <row r="26" spans="1:3" s="81" customFormat="1" ht="15" x14ac:dyDescent="0.25">
      <c r="A26" s="94"/>
      <c r="B26" s="95"/>
    </row>
    <row r="27" spans="1:3" s="81" customFormat="1" x14ac:dyDescent="0.2"/>
    <row r="28" spans="1:3" s="81" customFormat="1" ht="15" x14ac:dyDescent="0.25">
      <c r="A28" s="94"/>
      <c r="B28" s="95"/>
    </row>
    <row r="29" spans="1:3" s="81" customFormat="1" x14ac:dyDescent="0.2"/>
    <row r="30" spans="1:3" s="81" customFormat="1" ht="15" x14ac:dyDescent="0.25">
      <c r="A30" s="94"/>
      <c r="B30" s="96"/>
    </row>
    <row r="31" spans="1:3" s="81" customFormat="1" ht="14.25" x14ac:dyDescent="0.2">
      <c r="B31" s="97"/>
    </row>
    <row r="32" spans="1:3" s="81" customFormat="1" x14ac:dyDescent="0.2"/>
    <row r="33" s="81" customFormat="1" x14ac:dyDescent="0.2"/>
  </sheetData>
  <phoneticPr fontId="44" type="noConversion"/>
  <hyperlinks>
    <hyperlink ref="B4" r:id="rId1" xr:uid="{00000000-0004-0000-0500-000000000000}"/>
    <hyperlink ref="B14" r:id="rId2" xr:uid="{00000000-0004-0000-0500-000001000000}"/>
  </hyperlinks>
  <pageMargins left="0.7" right="0.7" top="0.75" bottom="0.75" header="0.3" footer="0.3"/>
  <pageSetup paperSize="9" scale="8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14</vt:i4>
      </vt:variant>
    </vt:vector>
  </HeadingPairs>
  <TitlesOfParts>
    <vt:vector size="20" baseType="lpstr">
      <vt:lpstr>JDcalendar</vt:lpstr>
      <vt:lpstr>JDcal2</vt:lpstr>
      <vt:lpstr>OrdinalDates</vt:lpstr>
      <vt:lpstr>JulianDates</vt:lpstr>
      <vt:lpstr>misc</vt:lpstr>
      <vt:lpstr>©</vt:lpstr>
      <vt:lpstr>D</vt:lpstr>
      <vt:lpstr>dayofyear</vt:lpstr>
      <vt:lpstr>HH</vt:lpstr>
      <vt:lpstr>isleapyear</vt:lpstr>
      <vt:lpstr>M</vt:lpstr>
      <vt:lpstr>MM</vt:lpstr>
      <vt:lpstr>monthNames</vt:lpstr>
      <vt:lpstr>JDcal2!Print_Area</vt:lpstr>
      <vt:lpstr>JDcalendar!Print_Area</vt:lpstr>
      <vt:lpstr>SS</vt:lpstr>
      <vt:lpstr>startDate</vt:lpstr>
      <vt:lpstr>startDates</vt:lpstr>
      <vt:lpstr>Y</vt:lpstr>
      <vt:lpstr>year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Julian Date Calendar</dc:title>
  <dc:creator>Vertex42 LLC</dc:creator>
  <dc:description>(c) 2005-2015 Vertex42 LLC. All Rights Reserved.</dc:description>
  <cp:lastModifiedBy>蘇孟緯</cp:lastModifiedBy>
  <cp:lastPrinted>2015-04-23T18:25:21Z</cp:lastPrinted>
  <dcterms:created xsi:type="dcterms:W3CDTF">2004-08-16T18:44:14Z</dcterms:created>
  <dcterms:modified xsi:type="dcterms:W3CDTF">2021-06-30T13:12:17Z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1.1.0</vt:lpwstr>
  </property>
  <property fmtid="{D5CDD505-2E9C-101B-9397-08002B2CF9AE}" pid="3" name="Copyright">
    <vt:lpwstr>2005-2015 Vertex42 LLC</vt:lpwstr>
  </property>
</Properties>
</file>