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1P2\函數的應用\Samples\"/>
    </mc:Choice>
  </mc:AlternateContent>
  <xr:revisionPtr revIDLastSave="0" documentId="13_ncr:1_{4C9F4E6A-4A2D-4E89-8229-74BEE57A9D62}" xr6:coauthVersionLast="47" xr6:coauthVersionMax="47" xr10:uidLastSave="{00000000-0000-0000-0000-000000000000}"/>
  <bookViews>
    <workbookView xWindow="21435" yWindow="1560" windowWidth="19200" windowHeight="10620" tabRatio="777" firstSheet="6" activeTab="10" xr2:uid="{00000000-000D-0000-FFFF-FFFF00000000}"/>
  </bookViews>
  <sheets>
    <sheet name="ABS" sheetId="10" r:id="rId1"/>
    <sheet name="ABS_平均絕對差" sheetId="9" r:id="rId2"/>
    <sheet name="SQRT" sheetId="11" r:id="rId3"/>
    <sheet name="RANDBETWEEN" sheetId="12" r:id="rId4"/>
    <sheet name="RANDBETWEEN亂數練習" sheetId="13" r:id="rId5"/>
    <sheet name="產生不重覆的亂數組合" sheetId="15" r:id="rId6"/>
    <sheet name="MOD求餘數" sheetId="17" r:id="rId7"/>
    <sheet name="INT求整數" sheetId="18" r:id="rId8"/>
    <sheet name="SUMIF" sheetId="5" r:id="rId9"/>
    <sheet name="SUMIF-S1" sheetId="4" r:id="rId10"/>
    <sheet name="SUMIF-S2" sheetId="16" r:id="rId11"/>
    <sheet name="ROUND" sheetId="19" r:id="rId12"/>
    <sheet name="ROUND_S" sheetId="14" r:id="rId13"/>
    <sheet name="LARGE" sheetId="1" r:id="rId14"/>
    <sheet name="SMALL" sheetId="2" r:id="rId15"/>
    <sheet name="RANK" sheetId="8" r:id="rId16"/>
    <sheet name="RANK-S" sheetId="7" r:id="rId17"/>
  </sheets>
  <definedNames>
    <definedName name="AAA">#REF!</definedName>
    <definedName name="AMOUNT" localSheetId="6">#REF!</definedName>
    <definedName name="AMOUNT" localSheetId="11">#REF!</definedName>
    <definedName name="AMOUNT">#REF!</definedName>
    <definedName name="年齡">'SUMIF-S2'!$C$3:$C$11</definedName>
    <definedName name="性別">'SUMIF-S2'!$B$3:$B$11</definedName>
    <definedName name="業績">#REF!</definedName>
    <definedName name="薪資">'SUMIF-S2'!$D$3:$D$11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6" l="1"/>
  <c r="H9" i="16"/>
  <c r="H8" i="16"/>
  <c r="H4" i="16"/>
  <c r="L16" i="17"/>
  <c r="L17" i="17"/>
  <c r="L18" i="17"/>
  <c r="L19" i="17"/>
  <c r="L15" i="17"/>
  <c r="J16" i="17"/>
  <c r="K16" i="17" s="1"/>
  <c r="J17" i="17"/>
  <c r="K17" i="17"/>
  <c r="J18" i="17"/>
  <c r="K18" i="17" s="1"/>
  <c r="J19" i="17"/>
  <c r="K19" i="17"/>
  <c r="C15" i="17"/>
  <c r="D15" i="17" s="1"/>
  <c r="K15" i="17"/>
  <c r="J15" i="17"/>
  <c r="A21" i="17"/>
  <c r="B21" i="17" s="1"/>
  <c r="C21" i="17" s="1"/>
  <c r="C8" i="17"/>
  <c r="E4" i="11"/>
  <c r="F6" i="10"/>
  <c r="B8" i="19"/>
  <c r="B7" i="19"/>
  <c r="B6" i="19"/>
  <c r="B5" i="19"/>
  <c r="B14" i="18"/>
  <c r="B13" i="18"/>
  <c r="B12" i="18"/>
  <c r="B8" i="18"/>
  <c r="B7" i="18"/>
  <c r="C3" i="18"/>
  <c r="C2" i="18"/>
  <c r="C37" i="17"/>
  <c r="C36" i="17"/>
  <c r="C35" i="17"/>
  <c r="C34" i="17"/>
  <c r="H30" i="17"/>
  <c r="G30" i="17"/>
  <c r="F30" i="17"/>
  <c r="E30" i="17"/>
  <c r="D30" i="17"/>
  <c r="C30" i="17"/>
  <c r="B30" i="17"/>
  <c r="H29" i="17"/>
  <c r="G29" i="17"/>
  <c r="F29" i="17"/>
  <c r="E29" i="17"/>
  <c r="D29" i="17"/>
  <c r="C29" i="17"/>
  <c r="B29" i="17"/>
  <c r="H28" i="17"/>
  <c r="G28" i="17"/>
  <c r="F28" i="17"/>
  <c r="E28" i="17"/>
  <c r="D28" i="17"/>
  <c r="C28" i="17"/>
  <c r="B28" i="17"/>
  <c r="H27" i="17"/>
  <c r="G27" i="17"/>
  <c r="F27" i="17"/>
  <c r="E27" i="17"/>
  <c r="D27" i="17"/>
  <c r="C27" i="17"/>
  <c r="B27" i="17"/>
  <c r="H26" i="17"/>
  <c r="G26" i="17"/>
  <c r="F26" i="17"/>
  <c r="E26" i="17"/>
  <c r="D26" i="17"/>
  <c r="C26" i="17"/>
  <c r="B26" i="17"/>
  <c r="B19" i="17"/>
  <c r="C19" i="17" s="1"/>
  <c r="D19" i="17" s="1"/>
  <c r="B18" i="17"/>
  <c r="C18" i="17" s="1"/>
  <c r="D18" i="17" s="1"/>
  <c r="B17" i="17"/>
  <c r="C17" i="17" s="1"/>
  <c r="D17" i="17" s="1"/>
  <c r="B16" i="17"/>
  <c r="C16" i="17" s="1"/>
  <c r="D16" i="17" s="1"/>
  <c r="B15" i="17"/>
  <c r="C11" i="17"/>
  <c r="C10" i="17"/>
  <c r="C9" i="17"/>
  <c r="D3" i="17"/>
  <c r="C3" i="17"/>
  <c r="K2" i="17"/>
  <c r="D2" i="17"/>
  <c r="C2" i="17"/>
  <c r="D15" i="16"/>
  <c r="D14" i="16"/>
  <c r="D13" i="16"/>
  <c r="G31" i="17" l="1"/>
  <c r="H31" i="17"/>
  <c r="D31" i="17"/>
  <c r="E31" i="17"/>
  <c r="F31" i="17"/>
  <c r="B31" i="17"/>
  <c r="C31" i="17"/>
  <c r="E4" i="10"/>
  <c r="B3" i="12"/>
  <c r="D17" i="9"/>
  <c r="B8" i="12" l="1"/>
  <c r="C9" i="12"/>
  <c r="C4" i="12"/>
  <c r="D4" i="12"/>
  <c r="E4" i="12"/>
  <c r="F4" i="12"/>
  <c r="C3" i="12"/>
  <c r="D3" i="12"/>
  <c r="E3" i="12"/>
  <c r="F3" i="12"/>
  <c r="F4" i="7"/>
  <c r="G4" i="7"/>
  <c r="H5" i="7" s="1"/>
  <c r="F5" i="7"/>
  <c r="G5" i="7"/>
  <c r="F6" i="7"/>
  <c r="G6" i="7"/>
  <c r="F7" i="7"/>
  <c r="G7" i="7"/>
  <c r="H7" i="7"/>
  <c r="F8" i="7"/>
  <c r="G8" i="7"/>
  <c r="B2" i="8"/>
  <c r="C2" i="8"/>
  <c r="A12" i="2"/>
  <c r="A14" i="2"/>
  <c r="A16" i="2"/>
  <c r="A18" i="2"/>
  <c r="A8" i="1"/>
  <c r="A10" i="1"/>
  <c r="D3" i="14"/>
  <c r="E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J25" i="4"/>
  <c r="K25" i="4"/>
  <c r="J26" i="4"/>
  <c r="K26" i="4"/>
  <c r="J27" i="4"/>
  <c r="K27" i="4"/>
  <c r="J28" i="4"/>
  <c r="J29" i="4"/>
  <c r="K29" i="4"/>
  <c r="A7" i="5"/>
  <c r="B4" i="12"/>
  <c r="C8" i="12"/>
  <c r="D8" i="12"/>
  <c r="E8" i="12"/>
  <c r="F8" i="12"/>
  <c r="B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A2" i="11"/>
  <c r="A3" i="11"/>
  <c r="D4" i="11"/>
  <c r="D5" i="11"/>
  <c r="D6" i="11"/>
  <c r="D7" i="11"/>
  <c r="D8" i="11"/>
  <c r="D9" i="11"/>
  <c r="D10" i="11"/>
  <c r="D11" i="11"/>
  <c r="C12" i="9"/>
  <c r="C10" i="9"/>
  <c r="D3" i="9" s="1"/>
  <c r="H4" i="7"/>
  <c r="H6" i="7" l="1"/>
  <c r="H8" i="7"/>
  <c r="D2" i="9"/>
  <c r="D4" i="9"/>
  <c r="D6" i="9"/>
  <c r="D7" i="9"/>
  <c r="D8" i="9"/>
  <c r="D5" i="9"/>
  <c r="D11" i="9" l="1"/>
  <c r="D13" i="9" s="1"/>
  <c r="E6" i="15" l="1"/>
  <c r="G4" i="15"/>
  <c r="C5" i="15"/>
  <c r="E7" i="15"/>
  <c r="G6" i="15"/>
  <c r="B7" i="15"/>
  <c r="H4" i="15"/>
  <c r="G5" i="15"/>
  <c r="I7" i="15"/>
  <c r="B5" i="15"/>
  <c r="J6" i="15"/>
  <c r="B6" i="15"/>
  <c r="I4" i="15"/>
  <c r="G7" i="15"/>
  <c r="H5" i="15"/>
  <c r="I5" i="15"/>
  <c r="C4" i="15"/>
  <c r="J4" i="15"/>
  <c r="J7" i="15"/>
  <c r="C7" i="15"/>
  <c r="B4" i="15"/>
  <c r="E5" i="15"/>
  <c r="H7" i="15"/>
  <c r="C6" i="15"/>
  <c r="D4" i="15"/>
  <c r="J5" i="15"/>
  <c r="D5" i="15"/>
  <c r="E4" i="15"/>
  <c r="H6" i="15"/>
  <c r="D6" i="15"/>
  <c r="I6" i="15"/>
  <c r="D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C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每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秒為一單位，不足6秒以6秒計</t>
        </r>
      </text>
    </comment>
  </commentList>
</comments>
</file>

<file path=xl/sharedStrings.xml><?xml version="1.0" encoding="utf-8"?>
<sst xmlns="http://schemas.openxmlformats.org/spreadsheetml/2006/main" count="272" uniqueCount="219">
  <si>
    <t>類型</t>
  </si>
  <si>
    <t>基金</t>
  </si>
  <si>
    <t>項目</t>
  </si>
  <si>
    <t>基金規模</t>
  </si>
  <si>
    <t>受益權單位數</t>
  </si>
  <si>
    <t>單位淨值</t>
  </si>
  <si>
    <t>總受益</t>
  </si>
  <si>
    <t>本月申購</t>
  </si>
  <si>
    <t xml:space="preserve"> 本月買回</t>
  </si>
  <si>
    <t>定時定額</t>
  </si>
  <si>
    <t>代號</t>
  </si>
  <si>
    <t>基金名稱</t>
  </si>
  <si>
    <t>成立日</t>
  </si>
  <si>
    <t>市場占有率</t>
  </si>
  <si>
    <t>人數</t>
  </si>
  <si>
    <r>
      <t>總金額
(註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)</t>
    </r>
  </si>
  <si>
    <r>
      <t xml:space="preserve">扣款人數
</t>
    </r>
    <r>
      <rPr>
        <sz val="12"/>
        <rFont val="新細明體"/>
        <family val="1"/>
        <charset val="136"/>
      </rPr>
      <t>(註5)</t>
    </r>
  </si>
  <si>
    <r>
      <t xml:space="preserve">扣款金額
</t>
    </r>
    <r>
      <rPr>
        <sz val="12"/>
        <rFont val="新細明體"/>
        <family val="1"/>
        <charset val="136"/>
      </rPr>
      <t>(註6)</t>
    </r>
  </si>
  <si>
    <t>DDO01</t>
  </si>
  <si>
    <t>建弘基金</t>
  </si>
  <si>
    <t>DDO10</t>
  </si>
  <si>
    <t>福元基金</t>
  </si>
  <si>
    <t>DFO01</t>
  </si>
  <si>
    <t>泛太基金</t>
  </si>
  <si>
    <t>DDO02</t>
  </si>
  <si>
    <t>雙福基金</t>
  </si>
  <si>
    <t>DDO05</t>
  </si>
  <si>
    <t>廣福基金</t>
  </si>
  <si>
    <t>DDO03</t>
  </si>
  <si>
    <t>全家福基金</t>
  </si>
  <si>
    <t>DDO04</t>
  </si>
  <si>
    <t>萬得福基金</t>
  </si>
  <si>
    <t>DFO02</t>
  </si>
  <si>
    <t>馬來西亞基金</t>
  </si>
  <si>
    <t>DDO06</t>
  </si>
  <si>
    <t>福王基金</t>
  </si>
  <si>
    <t>DDO07</t>
  </si>
  <si>
    <t>台灣債券基金</t>
  </si>
  <si>
    <t>DDO08</t>
  </si>
  <si>
    <t>店頭市場基金</t>
  </si>
  <si>
    <t>DIO01</t>
  </si>
  <si>
    <t>全球台商基金</t>
  </si>
  <si>
    <t>DDO09</t>
  </si>
  <si>
    <t>小型基金</t>
  </si>
  <si>
    <t>DDO11</t>
  </si>
  <si>
    <t>電子基金</t>
  </si>
  <si>
    <t>DDO12</t>
  </si>
  <si>
    <t>價值基金</t>
  </si>
  <si>
    <t>DIO02</t>
  </si>
  <si>
    <t>亞洲科技基金</t>
  </si>
  <si>
    <t>FDO01</t>
  </si>
  <si>
    <t>台北基金</t>
  </si>
  <si>
    <t>FDO02</t>
  </si>
  <si>
    <t>新台北基金</t>
  </si>
  <si>
    <t>股票型</t>
  </si>
  <si>
    <t>債</t>
  </si>
  <si>
    <t>海外</t>
  </si>
  <si>
    <t>總規模</t>
  </si>
  <si>
    <r>
      <t>(</t>
    </r>
    <r>
      <rPr>
        <sz val="12"/>
        <rFont val="新細明體"/>
        <family val="1"/>
        <charset val="136"/>
      </rPr>
      <t>單位</t>
    </r>
    <r>
      <rPr>
        <sz val="12"/>
        <rFont val="Times New Roman"/>
        <family val="1"/>
      </rPr>
      <t>:</t>
    </r>
    <r>
      <rPr>
        <sz val="12"/>
        <rFont val="新細明體"/>
        <family val="1"/>
        <charset val="136"/>
      </rPr>
      <t>新台幣元</t>
    </r>
    <r>
      <rPr>
        <sz val="12"/>
        <rFont val="Times New Roman"/>
        <family val="1"/>
      </rPr>
      <t>)</t>
    </r>
  </si>
  <si>
    <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1)</t>
    </r>
  </si>
  <si>
    <r>
      <t xml:space="preserve">總金額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2)</t>
    </r>
  </si>
  <si>
    <r>
      <t xml:space="preserve">扣款次數
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註</t>
    </r>
    <r>
      <rPr>
        <sz val="12"/>
        <rFont val="Times New Roman"/>
        <family val="1"/>
      </rPr>
      <t>4)</t>
    </r>
  </si>
  <si>
    <t>總申贖</t>
    <phoneticPr fontId="4" type="noConversion"/>
  </si>
  <si>
    <t>財產價值</t>
  </si>
  <si>
    <t>佣金</t>
  </si>
  <si>
    <t>座號</t>
  </si>
  <si>
    <t>姓名</t>
  </si>
  <si>
    <t>國文</t>
  </si>
  <si>
    <t>英文</t>
  </si>
  <si>
    <t>數學</t>
  </si>
  <si>
    <t>總分</t>
  </si>
  <si>
    <t>平均</t>
  </si>
  <si>
    <t>名次</t>
  </si>
  <si>
    <t>最高分</t>
  </si>
  <si>
    <t>最低分</t>
  </si>
  <si>
    <t>王重昌</t>
  </si>
  <si>
    <t>林玲芬</t>
  </si>
  <si>
    <t>方敏玉</t>
  </si>
  <si>
    <t>呂時哲</t>
  </si>
  <si>
    <t>陳宏輝</t>
  </si>
  <si>
    <r>
      <t>X</t>
    </r>
    <r>
      <rPr>
        <sz val="12"/>
        <rFont val="新細明體"/>
        <family val="1"/>
        <charset val="136"/>
      </rPr>
      <t>X</t>
    </r>
    <r>
      <rPr>
        <sz val="12"/>
        <rFont val="新細明體"/>
        <family val="1"/>
        <charset val="136"/>
      </rPr>
      <t>高中第一次月考成績表</t>
    </r>
    <phoneticPr fontId="0" type="noConversion"/>
  </si>
  <si>
    <t>數字</t>
    <phoneticPr fontId="2" type="noConversion"/>
  </si>
  <si>
    <t>大-&gt;小</t>
    <phoneticPr fontId="2" type="noConversion"/>
  </si>
  <si>
    <t>小-&gt;大</t>
    <phoneticPr fontId="2" type="noConversion"/>
  </si>
  <si>
    <t>學號</t>
    <phoneticPr fontId="4" type="noConversion"/>
  </si>
  <si>
    <t>姓名</t>
    <phoneticPr fontId="4" type="noConversion"/>
  </si>
  <si>
    <t>成績</t>
    <phoneticPr fontId="4" type="noConversion"/>
  </si>
  <si>
    <t>廖晨帆</t>
  </si>
  <si>
    <t>&lt;-- =ABS(C2-$B$12)</t>
    <phoneticPr fontId="2" type="noConversion"/>
  </si>
  <si>
    <t>廖彗君</t>
  </si>
  <si>
    <t>程家嘉</t>
  </si>
  <si>
    <t>劉荏蓉</t>
  </si>
  <si>
    <t>林耀宗</t>
  </si>
  <si>
    <t>李皖瑜</t>
  </si>
  <si>
    <t>莊媛智</t>
  </si>
  <si>
    <t>合計</t>
    <phoneticPr fontId="2" type="noConversion"/>
  </si>
  <si>
    <t>&lt;-- =SUM(D2:D8)</t>
    <phoneticPr fontId="2" type="noConversion"/>
  </si>
  <si>
    <t>樣本數</t>
    <phoneticPr fontId="2" type="noConversion"/>
  </si>
  <si>
    <t>&lt;-- =COUNT(C2:C8)</t>
    <phoneticPr fontId="2" type="noConversion"/>
  </si>
  <si>
    <t>平均絕對差</t>
  </si>
  <si>
    <t>&lt;-- =D9/C10</t>
    <phoneticPr fontId="2" type="noConversion"/>
  </si>
  <si>
    <t>平均</t>
    <phoneticPr fontId="2" type="noConversion"/>
  </si>
  <si>
    <t>&lt;-- =AVEDEV(C2:C8)</t>
    <phoneticPr fontId="2" type="noConversion"/>
  </si>
  <si>
    <t>ABS計算數值的絕對值</t>
    <phoneticPr fontId="2" type="noConversion"/>
  </si>
  <si>
    <t>甲體重</t>
    <phoneticPr fontId="2" type="noConversion"/>
  </si>
  <si>
    <t>乙體重</t>
    <phoneticPr fontId="2" type="noConversion"/>
  </si>
  <si>
    <t>兩者差距幾公斤？</t>
    <phoneticPr fontId="2" type="noConversion"/>
  </si>
  <si>
    <t>SQRT取得數值的正平方根</t>
    <phoneticPr fontId="2" type="noConversion"/>
  </si>
  <si>
    <t>平方根</t>
    <phoneticPr fontId="2" type="noConversion"/>
  </si>
  <si>
    <t>主管部份</t>
    <phoneticPr fontId="4" type="noConversion"/>
  </si>
  <si>
    <t>開始編號</t>
    <phoneticPr fontId="4" type="noConversion"/>
  </si>
  <si>
    <t>結束編號</t>
    <phoneticPr fontId="4" type="noConversion"/>
  </si>
  <si>
    <t>員工部份</t>
    <phoneticPr fontId="4" type="noConversion"/>
  </si>
  <si>
    <t>ROUND四捨五入數值</t>
    <phoneticPr fontId="2" type="noConversion"/>
  </si>
  <si>
    <t>員工編號</t>
    <phoneticPr fontId="2" type="noConversion"/>
  </si>
  <si>
    <t>目前達成</t>
    <phoneticPr fontId="2" type="noConversion"/>
  </si>
  <si>
    <t>本月目標</t>
    <phoneticPr fontId="2" type="noConversion"/>
  </si>
  <si>
    <t>達成率</t>
    <phoneticPr fontId="2" type="noConversion"/>
  </si>
  <si>
    <t>四捨五入後</t>
    <phoneticPr fontId="2" type="noConversion"/>
  </si>
  <si>
    <t>No.AP0003</t>
    <phoneticPr fontId="2" type="noConversion"/>
  </si>
  <si>
    <t>No.AP0004</t>
  </si>
  <si>
    <t>No.AP0005</t>
  </si>
  <si>
    <t>No.AP0006</t>
  </si>
  <si>
    <t>No.AP0007</t>
  </si>
  <si>
    <t>No.AP0008</t>
  </si>
  <si>
    <t>No.AP0009</t>
  </si>
  <si>
    <t>No.AP0010</t>
  </si>
  <si>
    <t>No.AP0011</t>
  </si>
  <si>
    <t>No.AP0012</t>
  </si>
  <si>
    <t>No.AP0013</t>
  </si>
  <si>
    <t>No.AP0014</t>
  </si>
  <si>
    <t>在Excel選項的[公式]頁面中，勾選[啟用反覆運算]。</t>
  </si>
  <si>
    <t>From</t>
    <phoneticPr fontId="2" type="noConversion"/>
  </si>
  <si>
    <t>To</t>
    <phoneticPr fontId="2" type="noConversion"/>
  </si>
  <si>
    <t>成績-均數</t>
    <phoneticPr fontId="2" type="noConversion"/>
  </si>
  <si>
    <r>
      <rPr>
        <sz val="12"/>
        <rFont val="細明體"/>
        <family val="3"/>
        <charset val="136"/>
      </rPr>
      <t>取出</t>
    </r>
    <r>
      <rPr>
        <sz val="12"/>
        <rFont val="Times New Roman"/>
        <family val="1"/>
      </rPr>
      <t>10</t>
    </r>
    <r>
      <rPr>
        <sz val="12"/>
        <rFont val="細明體"/>
        <family val="3"/>
        <charset val="136"/>
      </rPr>
      <t>個編號</t>
    </r>
    <phoneticPr fontId="2" type="noConversion"/>
  </si>
  <si>
    <r>
      <rPr>
        <sz val="12"/>
        <rFont val="細明體"/>
        <family val="3"/>
        <charset val="136"/>
      </rPr>
      <t>取出</t>
    </r>
    <r>
      <rPr>
        <sz val="12"/>
        <rFont val="Times New Roman"/>
        <family val="1"/>
      </rPr>
      <t>50</t>
    </r>
    <r>
      <rPr>
        <sz val="12"/>
        <rFont val="細明體"/>
        <family val="3"/>
        <charset val="136"/>
      </rPr>
      <t>個編號</t>
    </r>
    <phoneticPr fontId="2" type="noConversion"/>
  </si>
  <si>
    <t>SUMIF加總符合條件的儲存格數值</t>
    <phoneticPr fontId="2" type="noConversion"/>
  </si>
  <si>
    <t>員工編號</t>
    <phoneticPr fontId="2" type="noConversion"/>
  </si>
  <si>
    <t>性別</t>
    <phoneticPr fontId="2" type="noConversion"/>
  </si>
  <si>
    <t>年齡</t>
    <phoneticPr fontId="2" type="noConversion"/>
  </si>
  <si>
    <t>薪資</t>
    <phoneticPr fontId="2" type="noConversion"/>
  </si>
  <si>
    <t>AP005</t>
    <phoneticPr fontId="2" type="noConversion"/>
  </si>
  <si>
    <t>男</t>
    <phoneticPr fontId="2" type="noConversion"/>
  </si>
  <si>
    <t>AP006</t>
  </si>
  <si>
    <t>女</t>
    <phoneticPr fontId="2" type="noConversion"/>
  </si>
  <si>
    <t>AP007</t>
  </si>
  <si>
    <t>AP008</t>
  </si>
  <si>
    <t>AP009</t>
  </si>
  <si>
    <t>AP010</t>
  </si>
  <si>
    <t>AP011</t>
  </si>
  <si>
    <t>AP012</t>
  </si>
  <si>
    <t>AP013</t>
  </si>
  <si>
    <t>女性員工總薪資</t>
    <phoneticPr fontId="2" type="noConversion"/>
  </si>
  <si>
    <t>男性員工總薪資</t>
    <phoneticPr fontId="2" type="noConversion"/>
  </si>
  <si>
    <t>年齡大於35歲的總薪資</t>
    <phoneticPr fontId="2" type="noConversion"/>
  </si>
  <si>
    <t>甲數</t>
    <phoneticPr fontId="4" type="noConversion"/>
  </si>
  <si>
    <t>乙數</t>
    <phoneticPr fontId="4" type="noConversion"/>
  </si>
  <si>
    <t>商之整數</t>
    <phoneticPr fontId="4" type="noConversion"/>
  </si>
  <si>
    <t>餘數</t>
    <phoneticPr fontId="4" type="noConversion"/>
  </si>
  <si>
    <t>練習：</t>
    <phoneticPr fontId="4" type="noConversion"/>
  </si>
  <si>
    <t>甲數</t>
    <phoneticPr fontId="4" type="noConversion"/>
  </si>
  <si>
    <t>餘數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</si>
  <si>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=MOD(A2,B2)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</si>
  <si>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=MOD(A3,B3)</t>
    </r>
    <r>
      <rPr>
        <b/>
        <sz val="12"/>
        <rFont val="Times New Roman"/>
        <family val="1"/>
      </rPr>
      <t/>
    </r>
    <phoneticPr fontId="4" type="noConversion"/>
  </si>
  <si>
    <r>
      <t xml:space="preserve">       </t>
    </r>
    <r>
      <rPr>
        <sz val="12"/>
        <rFont val="細明體"/>
        <family val="3"/>
        <charset val="136"/>
      </rPr>
      <t>↑</t>
    </r>
    <r>
      <rPr>
        <sz val="12"/>
        <rFont val="新細明體"/>
        <family val="1"/>
        <charset val="136"/>
      </rPr>
      <t xml:space="preserve">  =INT(A3/B3)</t>
    </r>
    <phoneticPr fontId="4" type="noConversion"/>
  </si>
  <si>
    <t>是否整除</t>
    <phoneticPr fontId="4" type="noConversion"/>
  </si>
  <si>
    <t>乙數</t>
    <phoneticPr fontId="4" type="noConversion"/>
  </si>
  <si>
    <t>是否整除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</si>
  <si>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=IF(MOD(A8,B8)=0,"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</si>
  <si>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=IF(MOD(A9,B9)=0,"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</si>
  <si>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=IF(MOD(A10,B10)=0,"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</si>
  <si>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=IF(MOD(A11,B11)=0,"</t>
    </r>
    <r>
      <rPr>
        <sz val="12"/>
        <rFont val="細明體"/>
        <family val="3"/>
        <charset val="136"/>
      </rPr>
      <t>可整除</t>
    </r>
    <r>
      <rPr>
        <sz val="12"/>
        <rFont val="新細明體"/>
        <family val="1"/>
        <charset val="136"/>
      </rPr>
      <t>","</t>
    </r>
    <r>
      <rPr>
        <sz val="12"/>
        <rFont val="細明體"/>
        <family val="3"/>
        <charset val="136"/>
      </rPr>
      <t>否</t>
    </r>
    <r>
      <rPr>
        <sz val="12"/>
        <rFont val="新細明體"/>
        <family val="1"/>
        <charset val="136"/>
      </rPr>
      <t>")</t>
    </r>
    <phoneticPr fontId="4" type="noConversion"/>
  </si>
  <si>
    <t>通話時間</t>
    <phoneticPr fontId="4" type="noConversion"/>
  </si>
  <si>
    <t>通話秒數</t>
    <phoneticPr fontId="4" type="noConversion"/>
  </si>
  <si>
    <t>計費單位</t>
    <phoneticPr fontId="4" type="noConversion"/>
  </si>
  <si>
    <t>費用</t>
    <phoneticPr fontId="4" type="noConversion"/>
  </si>
  <si>
    <t>計費單位</t>
    <phoneticPr fontId="4" type="noConversion"/>
  </si>
  <si>
    <t>費用</t>
    <phoneticPr fontId="4" type="noConversion"/>
  </si>
  <si>
    <t xml:space="preserve">  &lt;-- 每單位0.36元</t>
    <phoneticPr fontId="4" type="noConversion"/>
  </si>
  <si>
    <t xml:space="preserve">  &lt;-- 每單位0.36元</t>
    <phoneticPr fontId="4" type="noConversion"/>
  </si>
  <si>
    <t>薪水</t>
    <phoneticPr fontId="4" type="noConversion"/>
  </si>
  <si>
    <t>鈔票類別</t>
    <phoneticPr fontId="4" type="noConversion"/>
  </si>
  <si>
    <t>零錢類別</t>
    <phoneticPr fontId="4" type="noConversion"/>
  </si>
  <si>
    <t>合計</t>
    <phoneticPr fontId="4" type="noConversion"/>
  </si>
  <si>
    <t>西元年代</t>
    <phoneticPr fontId="4" type="noConversion"/>
  </si>
  <si>
    <r>
      <rPr>
        <u/>
        <sz val="12"/>
        <color theme="10"/>
        <rFont val="細明體"/>
        <family val="3"/>
        <charset val="136"/>
      </rPr>
      <t>其他應用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</si>
  <si>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=INT(A2/B2)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</si>
  <si>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=INT(A3/B3)</t>
    </r>
    <r>
      <rPr>
        <b/>
        <sz val="12"/>
        <rFont val="Times New Roman"/>
        <family val="1"/>
      </rPr>
      <t/>
    </r>
    <phoneticPr fontId="4" type="noConversion"/>
  </si>
  <si>
    <t>實數</t>
    <phoneticPr fontId="4" type="noConversion"/>
  </si>
  <si>
    <t>整數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</si>
  <si>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=INT(B6)</t>
    </r>
    <phoneticPr fontId="4" type="noConversion"/>
  </si>
  <si>
    <t>小數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</si>
  <si>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=B6-INT(B6)</t>
    </r>
    <phoneticPr fontId="4" type="noConversion"/>
  </si>
  <si>
    <t>日期與時間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</si>
  <si>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=B11</t>
    </r>
    <phoneticPr fontId="4" type="noConversion"/>
  </si>
  <si>
    <t>日期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</si>
  <si>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=INT(B11)</t>
    </r>
    <phoneticPr fontId="4" type="noConversion"/>
  </si>
  <si>
    <t>時間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</si>
  <si>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=B11-INT(B11)</t>
    </r>
    <phoneticPr fontId="4" type="noConversion"/>
  </si>
  <si>
    <t>某數</t>
    <phoneticPr fontId="4" type="noConversion"/>
  </si>
  <si>
    <t>四捨五入</t>
    <phoneticPr fontId="4" type="noConversion"/>
  </si>
  <si>
    <r>
      <t>Round(</t>
    </r>
    <r>
      <rPr>
        <b/>
        <sz val="12"/>
        <rFont val="細明體"/>
        <family val="3"/>
        <charset val="136"/>
      </rPr>
      <t>數值</t>
    </r>
    <r>
      <rPr>
        <b/>
        <sz val="12"/>
        <rFont val="Times New Roman"/>
        <family val="1"/>
      </rPr>
      <t>,</t>
    </r>
    <r>
      <rPr>
        <b/>
        <sz val="12"/>
        <rFont val="細明體"/>
        <family val="3"/>
        <charset val="136"/>
      </rPr>
      <t>小數位</t>
    </r>
    <r>
      <rPr>
        <b/>
        <sz val="12"/>
        <rFont val="Times New Roman"/>
        <family val="1"/>
      </rPr>
      <t>)</t>
    </r>
    <phoneticPr fontId="4" type="noConversion"/>
  </si>
  <si>
    <t>某數</t>
    <phoneticPr fontId="4" type="noConversion"/>
  </si>
  <si>
    <t>第幾位</t>
    <phoneticPr fontId="4" type="noConversion"/>
  </si>
  <si>
    <t>第幾位</t>
    <phoneticPr fontId="4" type="noConversion"/>
  </si>
  <si>
    <t>四捨五入</t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</si>
  <si>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=ROUND($A$2,A5)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</si>
  <si>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=ROUND($A$2,A6)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</si>
  <si>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=ROUND($A$2,A7)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</si>
  <si>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←</t>
    </r>
    <r>
      <rPr>
        <sz val="12"/>
        <rFont val="新細明體"/>
        <family val="1"/>
        <charset val="136"/>
      </rPr>
      <t xml:space="preserve">  =ROUND($A$2,A8)</t>
    </r>
    <phoneticPr fontId="4" type="noConversion"/>
  </si>
  <si>
    <t>-1</t>
    <phoneticPr fontId="2" type="noConversion"/>
  </si>
  <si>
    <t>以性別統計薪資</t>
    <phoneticPr fontId="2" type="noConversion"/>
  </si>
  <si>
    <t>男</t>
  </si>
  <si>
    <t>以年齡統計薪資</t>
    <phoneticPr fontId="2" type="noConversion"/>
  </si>
  <si>
    <t>大於</t>
    <phoneticPr fontId="2" type="noConversion"/>
  </si>
  <si>
    <t>小於</t>
    <phoneticPr fontId="2" type="noConversion"/>
  </si>
  <si>
    <t>SUMIF</t>
    <phoneticPr fontId="2" type="noConversion"/>
  </si>
  <si>
    <t>SUMIFS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</si>
</sst>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76" formatCode="#,##0_);[Red]\(#,##0\)"/>
    <numFmt numFmtId="177" formatCode="_-* #,##0_-;\-* #,##0_-;_-* &quot;-&quot;??_-;_-@_-"/>
    <numFmt numFmtId="178" formatCode="_-* #,##0.0_-;\-* #,##0.0_-;_-* &quot;-&quot;??_-;_-@_-"/>
    <numFmt numFmtId="179" formatCode="0.00_);[Red]\(0.00\)"/>
    <numFmt numFmtId="180" formatCode="_(* #,##0_);_(* \(#,##0\);_(* &quot;-&quot;??_);_(@_)"/>
    <numFmt numFmtId="181" formatCode="_(* #,##0.00_);_(* \(#,##0.00\);_(* &quot;-&quot;??_);_(@_)"/>
    <numFmt numFmtId="182" formatCode="#,##0.0_);[Red]\(#,##0.0\)"/>
    <numFmt numFmtId="183" formatCode="0.0000_);[Red]\(0.0000\)"/>
    <numFmt numFmtId="184" formatCode="0.00_ "/>
    <numFmt numFmtId="185" formatCode="0.0"/>
    <numFmt numFmtId="186" formatCode="yyyy/m/d\ h:mm"/>
    <numFmt numFmtId="187" formatCode="h:mm"/>
    <numFmt numFmtId="188" formatCode="0.0000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 Narrow"/>
      <family val="2"/>
    </font>
    <font>
      <sz val="12"/>
      <name val="華康仿宋體W5(P)"/>
      <family val="1"/>
      <charset val="136"/>
    </font>
    <font>
      <sz val="14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6"/>
      <name val="新細明體"/>
      <family val="1"/>
      <charset val="136"/>
    </font>
    <font>
      <b/>
      <sz val="12"/>
      <name val="細明體"/>
      <family val="3"/>
      <charset val="136"/>
    </font>
    <font>
      <sz val="11"/>
      <color rgb="FF333333"/>
      <name val="Century Gothic"/>
      <family val="2"/>
    </font>
    <font>
      <b/>
      <sz val="12"/>
      <color indexed="9"/>
      <name val="細明體"/>
      <family val="3"/>
      <charset val="136"/>
    </font>
    <font>
      <b/>
      <sz val="12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10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7" fillId="0" borderId="0" applyNumberFormat="0" applyFill="0" applyBorder="0" applyAlignment="0" applyProtection="0"/>
  </cellStyleXfs>
  <cellXfs count="1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6" fillId="0" borderId="1" xfId="2" applyFont="1" applyBorder="1"/>
    <xf numFmtId="176" fontId="5" fillId="0" borderId="1" xfId="9" applyNumberFormat="1" applyFont="1" applyBorder="1" applyAlignment="1">
      <alignment horizontal="right"/>
    </xf>
    <xf numFmtId="10" fontId="5" fillId="0" borderId="1" xfId="9" applyNumberFormat="1" applyFont="1" applyBorder="1" applyAlignment="1">
      <alignment horizontal="right"/>
    </xf>
    <xf numFmtId="178" fontId="5" fillId="0" borderId="1" xfId="9" applyNumberFormat="1" applyFont="1" applyBorder="1" applyAlignment="1">
      <alignment horizontal="right"/>
    </xf>
    <xf numFmtId="179" fontId="5" fillId="0" borderId="1" xfId="9" applyNumberFormat="1" applyFont="1" applyBorder="1" applyAlignment="1">
      <alignment horizontal="right"/>
    </xf>
    <xf numFmtId="177" fontId="5" fillId="0" borderId="1" xfId="9" applyNumberFormat="1" applyFont="1" applyBorder="1" applyAlignment="1">
      <alignment horizontal="right"/>
    </xf>
    <xf numFmtId="180" fontId="5" fillId="0" borderId="1" xfId="8" applyNumberFormat="1" applyFont="1" applyBorder="1" applyAlignment="1">
      <alignment horizontal="right"/>
    </xf>
    <xf numFmtId="180" fontId="5" fillId="0" borderId="1" xfId="8" applyNumberFormat="1" applyFont="1" applyBorder="1" applyAlignment="1">
      <alignment horizontal="right" vertical="center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177" fontId="5" fillId="0" borderId="1" xfId="7" applyNumberFormat="1" applyFont="1" applyBorder="1" applyAlignment="1">
      <alignment horizontal="right"/>
    </xf>
    <xf numFmtId="183" fontId="5" fillId="0" borderId="1" xfId="9" applyNumberFormat="1" applyFont="1" applyBorder="1" applyAlignment="1">
      <alignment horizontal="right"/>
    </xf>
    <xf numFmtId="182" fontId="5" fillId="0" borderId="1" xfId="4" applyNumberFormat="1" applyFont="1" applyBorder="1" applyAlignment="1">
      <alignment vertical="center"/>
    </xf>
    <xf numFmtId="0" fontId="5" fillId="0" borderId="1" xfId="4" applyFont="1" applyBorder="1" applyAlignment="1"/>
    <xf numFmtId="0" fontId="6" fillId="0" borderId="1" xfId="4" applyFont="1" applyBorder="1"/>
    <xf numFmtId="49" fontId="5" fillId="0" borderId="1" xfId="4" applyNumberFormat="1" applyFont="1" applyBorder="1" applyAlignment="1">
      <alignment horizontal="justify" vertical="center"/>
    </xf>
    <xf numFmtId="49" fontId="6" fillId="0" borderId="1" xfId="4" applyNumberFormat="1" applyFont="1" applyBorder="1" applyAlignment="1">
      <alignment horizontal="justify" vertical="center"/>
    </xf>
    <xf numFmtId="0" fontId="1" fillId="0" borderId="0" xfId="4"/>
    <xf numFmtId="0" fontId="1" fillId="0" borderId="1" xfId="4" applyBorder="1"/>
    <xf numFmtId="177" fontId="8" fillId="2" borderId="1" xfId="7" applyNumberFormat="1" applyFont="1" applyFill="1" applyBorder="1" applyAlignment="1"/>
    <xf numFmtId="177" fontId="8" fillId="3" borderId="1" xfId="7" applyNumberFormat="1" applyFont="1" applyFill="1" applyBorder="1" applyAlignment="1"/>
    <xf numFmtId="177" fontId="8" fillId="4" borderId="1" xfId="7" applyNumberFormat="1" applyFont="1" applyFill="1" applyBorder="1" applyAlignment="1"/>
    <xf numFmtId="177" fontId="9" fillId="0" borderId="1" xfId="7" applyNumberFormat="1" applyFont="1" applyBorder="1" applyAlignment="1"/>
    <xf numFmtId="0" fontId="1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vertical="top"/>
    </xf>
    <xf numFmtId="0" fontId="0" fillId="0" borderId="2" xfId="0" applyBorder="1">
      <alignment vertical="center"/>
    </xf>
    <xf numFmtId="0" fontId="1" fillId="0" borderId="0" xfId="3" applyFont="1"/>
    <xf numFmtId="0" fontId="1" fillId="0" borderId="0" xfId="1"/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 applyProtection="1">
      <alignment horizontal="center"/>
      <protection locked="0"/>
    </xf>
    <xf numFmtId="184" fontId="1" fillId="0" borderId="0" xfId="1" applyNumberFormat="1"/>
    <xf numFmtId="0" fontId="1" fillId="2" borderId="4" xfId="1" applyFill="1" applyBorder="1"/>
    <xf numFmtId="0" fontId="1" fillId="2" borderId="5" xfId="1" applyFill="1" applyBorder="1"/>
    <xf numFmtId="0" fontId="1" fillId="2" borderId="6" xfId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3" fillId="0" borderId="0" xfId="5" applyFont="1"/>
    <xf numFmtId="0" fontId="3" fillId="0" borderId="0" xfId="5"/>
    <xf numFmtId="0" fontId="14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1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184" fontId="0" fillId="0" borderId="1" xfId="0" applyNumberFormat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7" borderId="1" xfId="2" applyFont="1" applyFill="1" applyBorder="1" applyAlignment="1">
      <alignment horizontal="center"/>
    </xf>
    <xf numFmtId="176" fontId="1" fillId="7" borderId="1" xfId="9" applyNumberFormat="1" applyFont="1" applyFill="1" applyBorder="1" applyAlignment="1">
      <alignment horizontal="center"/>
    </xf>
    <xf numFmtId="10" fontId="1" fillId="7" borderId="1" xfId="10" applyNumberFormat="1" applyFont="1" applyFill="1" applyBorder="1" applyAlignment="1">
      <alignment horizontal="center" vertical="center"/>
    </xf>
    <xf numFmtId="178" fontId="1" fillId="7" borderId="1" xfId="9" applyNumberFormat="1" applyFont="1" applyFill="1" applyBorder="1" applyAlignment="1">
      <alignment horizontal="center"/>
    </xf>
    <xf numFmtId="179" fontId="1" fillId="7" borderId="1" xfId="9" applyNumberFormat="1" applyFont="1" applyFill="1" applyBorder="1" applyAlignment="1">
      <alignment horizontal="center"/>
    </xf>
    <xf numFmtId="177" fontId="1" fillId="7" borderId="1" xfId="9" applyNumberFormat="1" applyFont="1" applyFill="1" applyBorder="1" applyAlignment="1">
      <alignment horizontal="center" vertical="center"/>
    </xf>
    <xf numFmtId="177" fontId="1" fillId="7" borderId="1" xfId="9" applyNumberFormat="1" applyFont="1" applyFill="1" applyBorder="1" applyAlignment="1">
      <alignment horizontal="center"/>
    </xf>
    <xf numFmtId="180" fontId="1" fillId="7" borderId="1" xfId="8" applyNumberFormat="1" applyFont="1" applyFill="1" applyBorder="1" applyAlignment="1">
      <alignment horizontal="center"/>
    </xf>
    <xf numFmtId="0" fontId="1" fillId="7" borderId="1" xfId="2" applyFont="1" applyFill="1" applyBorder="1" applyAlignment="1">
      <alignment horizontal="center" vertical="center"/>
    </xf>
    <xf numFmtId="176" fontId="3" fillId="7" borderId="1" xfId="9" applyNumberFormat="1" applyFont="1" applyFill="1" applyBorder="1" applyAlignment="1">
      <alignment horizontal="center" vertical="center"/>
    </xf>
    <xf numFmtId="178" fontId="3" fillId="7" borderId="1" xfId="9" applyNumberFormat="1" applyFont="1" applyFill="1" applyBorder="1" applyAlignment="1">
      <alignment horizontal="center" vertical="center"/>
    </xf>
    <xf numFmtId="179" fontId="1" fillId="7" borderId="1" xfId="9" applyNumberFormat="1" applyFont="1" applyFill="1" applyBorder="1" applyAlignment="1">
      <alignment horizontal="center" vertical="center"/>
    </xf>
    <xf numFmtId="177" fontId="1" fillId="7" borderId="1" xfId="9" applyNumberFormat="1" applyFont="1" applyFill="1" applyBorder="1" applyAlignment="1">
      <alignment horizontal="center" vertical="center" wrapText="1"/>
    </xf>
    <xf numFmtId="180" fontId="1" fillId="7" borderId="1" xfId="8" applyNumberFormat="1" applyFont="1" applyFill="1" applyBorder="1" applyAlignment="1">
      <alignment horizontal="center" vertical="center" wrapText="1"/>
    </xf>
    <xf numFmtId="0" fontId="1" fillId="0" borderId="0" xfId="6" applyFont="1" applyFill="1" applyBorder="1" applyAlignment="1">
      <alignment horizontal="center"/>
    </xf>
    <xf numFmtId="0" fontId="1" fillId="0" borderId="0" xfId="6" applyFont="1" applyFill="1" applyAlignment="1">
      <alignment horizontal="center"/>
    </xf>
    <xf numFmtId="0" fontId="1" fillId="0" borderId="0" xfId="6" applyFont="1" applyFill="1" applyBorder="1" applyAlignment="1">
      <alignment horizontal="center" vertical="center"/>
    </xf>
    <xf numFmtId="0" fontId="1" fillId="0" borderId="0" xfId="6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11" applyFont="1" applyAlignment="1">
      <alignment vertical="center"/>
    </xf>
    <xf numFmtId="0" fontId="1" fillId="0" borderId="0" xfId="11">
      <alignment vertical="center"/>
    </xf>
    <xf numFmtId="0" fontId="1" fillId="8" borderId="0" xfId="11" applyFill="1">
      <alignment vertical="center"/>
    </xf>
    <xf numFmtId="0" fontId="1" fillId="5" borderId="0" xfId="11" applyFill="1">
      <alignment vertical="center"/>
    </xf>
    <xf numFmtId="0" fontId="1" fillId="9" borderId="0" xfId="11" applyFill="1">
      <alignment vertical="center"/>
    </xf>
    <xf numFmtId="0" fontId="9" fillId="0" borderId="0" xfId="11" applyFont="1">
      <alignment vertical="center"/>
    </xf>
    <xf numFmtId="0" fontId="13" fillId="0" borderId="0" xfId="12" applyFont="1"/>
    <xf numFmtId="0" fontId="3" fillId="0" borderId="0" xfId="12"/>
    <xf numFmtId="0" fontId="11" fillId="0" borderId="0" xfId="12" applyFont="1"/>
    <xf numFmtId="0" fontId="15" fillId="10" borderId="0" xfId="12" applyFont="1" applyFill="1"/>
    <xf numFmtId="0" fontId="3" fillId="0" borderId="0" xfId="12" quotePrefix="1"/>
    <xf numFmtId="21" fontId="3" fillId="0" borderId="0" xfId="12" applyNumberFormat="1"/>
    <xf numFmtId="185" fontId="3" fillId="0" borderId="0" xfId="12" applyNumberFormat="1"/>
    <xf numFmtId="0" fontId="13" fillId="11" borderId="1" xfId="12" applyFont="1" applyFill="1" applyBorder="1" applyAlignment="1">
      <alignment horizontal="right"/>
    </xf>
    <xf numFmtId="0" fontId="13" fillId="11" borderId="16" xfId="12" applyFont="1" applyFill="1" applyBorder="1" applyAlignment="1">
      <alignment horizontal="right"/>
    </xf>
    <xf numFmtId="3" fontId="3" fillId="0" borderId="17" xfId="12" applyNumberFormat="1" applyBorder="1"/>
    <xf numFmtId="0" fontId="3" fillId="0" borderId="1" xfId="12" applyBorder="1"/>
    <xf numFmtId="3" fontId="3" fillId="0" borderId="1" xfId="12" applyNumberFormat="1" applyBorder="1"/>
    <xf numFmtId="3" fontId="3" fillId="0" borderId="16" xfId="12" applyNumberFormat="1" applyBorder="1"/>
    <xf numFmtId="3" fontId="3" fillId="0" borderId="18" xfId="12" applyNumberFormat="1" applyBorder="1"/>
    <xf numFmtId="0" fontId="13" fillId="11" borderId="19" xfId="12" applyFont="1" applyFill="1" applyBorder="1" applyAlignment="1">
      <alignment horizontal="left"/>
    </xf>
    <xf numFmtId="0" fontId="3" fillId="0" borderId="19" xfId="12" applyBorder="1"/>
    <xf numFmtId="0" fontId="3" fillId="0" borderId="20" xfId="12" applyBorder="1"/>
    <xf numFmtId="3" fontId="3" fillId="0" borderId="0" xfId="12" applyNumberFormat="1"/>
    <xf numFmtId="14" fontId="3" fillId="0" borderId="0" xfId="12" applyNumberFormat="1"/>
    <xf numFmtId="0" fontId="17" fillId="0" borderId="0" xfId="13"/>
    <xf numFmtId="0" fontId="3" fillId="0" borderId="0" xfId="12" quotePrefix="1" applyAlignment="1">
      <alignment horizontal="left"/>
    </xf>
    <xf numFmtId="184" fontId="3" fillId="0" borderId="0" xfId="12" applyNumberFormat="1"/>
    <xf numFmtId="186" fontId="3" fillId="0" borderId="0" xfId="12" quotePrefix="1" applyNumberFormat="1"/>
    <xf numFmtId="14" fontId="3" fillId="0" borderId="0" xfId="12" quotePrefix="1" applyNumberFormat="1"/>
    <xf numFmtId="187" fontId="3" fillId="0" borderId="0" xfId="12" quotePrefix="1" applyNumberFormat="1"/>
    <xf numFmtId="0" fontId="16" fillId="0" borderId="0" xfId="12" applyFont="1"/>
    <xf numFmtId="188" fontId="3" fillId="0" borderId="0" xfId="12" applyNumberFormat="1"/>
    <xf numFmtId="0" fontId="0" fillId="6" borderId="0" xfId="0" applyFill="1" applyAlignment="1">
      <alignment horizontal="center" vertical="center"/>
    </xf>
    <xf numFmtId="0" fontId="0" fillId="0" borderId="0" xfId="0" quotePrefix="1">
      <alignment vertical="center"/>
    </xf>
    <xf numFmtId="184" fontId="0" fillId="6" borderId="0" xfId="0" applyNumberFormat="1" applyFill="1">
      <alignment vertical="center"/>
    </xf>
    <xf numFmtId="0" fontId="0" fillId="6" borderId="1" xfId="0" applyFill="1" applyBorder="1" applyAlignment="1">
      <alignment horizontal="right" vertical="center"/>
    </xf>
    <xf numFmtId="184" fontId="0" fillId="6" borderId="1" xfId="0" applyNumberFormat="1" applyFill="1" applyBorder="1" applyAlignment="1">
      <alignment horizontal="right" vertical="center"/>
    </xf>
    <xf numFmtId="184" fontId="10" fillId="6" borderId="1" xfId="0" applyNumberFormat="1" applyFont="1" applyFill="1" applyBorder="1" applyAlignment="1">
      <alignment horizontal="right" vertical="center"/>
    </xf>
    <xf numFmtId="184" fontId="10" fillId="6" borderId="8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12" applyFill="1"/>
    <xf numFmtId="0" fontId="3" fillId="6" borderId="0" xfId="12" quotePrefix="1" applyFill="1"/>
    <xf numFmtId="185" fontId="3" fillId="6" borderId="0" xfId="12" applyNumberFormat="1" applyFill="1"/>
    <xf numFmtId="0" fontId="3" fillId="6" borderId="1" xfId="12" applyFill="1" applyBorder="1"/>
    <xf numFmtId="3" fontId="3" fillId="6" borderId="1" xfId="12" applyNumberFormat="1" applyFill="1" applyBorder="1"/>
    <xf numFmtId="3" fontId="3" fillId="6" borderId="16" xfId="12" applyNumberFormat="1" applyFill="1" applyBorder="1"/>
    <xf numFmtId="0" fontId="3" fillId="6" borderId="19" xfId="12" applyFill="1" applyBorder="1"/>
    <xf numFmtId="0" fontId="3" fillId="6" borderId="20" xfId="12" applyFill="1" applyBorder="1"/>
    <xf numFmtId="0" fontId="3" fillId="0" borderId="0" xfId="12" applyNumberFormat="1"/>
    <xf numFmtId="0" fontId="7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3" fillId="0" borderId="9" xfId="5" applyBorder="1" applyAlignment="1">
      <alignment horizontal="center" wrapText="1"/>
    </xf>
    <xf numFmtId="0" fontId="3" fillId="0" borderId="11" xfId="5" applyBorder="1" applyAlignment="1">
      <alignment horizontal="center" wrapText="1"/>
    </xf>
    <xf numFmtId="0" fontId="3" fillId="0" borderId="9" xfId="5" applyBorder="1" applyAlignment="1">
      <alignment horizontal="center" vertical="center" wrapText="1"/>
    </xf>
    <xf numFmtId="0" fontId="3" fillId="0" borderId="10" xfId="5" applyBorder="1" applyAlignment="1">
      <alignment horizontal="center" vertical="center" wrapText="1"/>
    </xf>
    <xf numFmtId="0" fontId="3" fillId="0" borderId="11" xfId="5" applyBorder="1" applyAlignment="1">
      <alignment horizontal="center" vertical="center" wrapText="1"/>
    </xf>
    <xf numFmtId="0" fontId="13" fillId="11" borderId="13" xfId="12" applyFont="1" applyFill="1" applyBorder="1" applyAlignment="1">
      <alignment horizontal="center"/>
    </xf>
    <xf numFmtId="0" fontId="13" fillId="11" borderId="14" xfId="12" applyFont="1" applyFill="1" applyBorder="1" applyAlignment="1">
      <alignment horizontal="center"/>
    </xf>
    <xf numFmtId="0" fontId="13" fillId="11" borderId="12" xfId="12" applyFont="1" applyFill="1" applyBorder="1" applyAlignment="1">
      <alignment horizontal="right" vertical="center"/>
    </xf>
    <xf numFmtId="0" fontId="3" fillId="11" borderId="15" xfId="12" applyFill="1" applyBorder="1" applyAlignment="1">
      <alignment vertical="center"/>
    </xf>
    <xf numFmtId="0" fontId="1" fillId="0" borderId="0" xfId="11" applyFont="1" applyAlignment="1">
      <alignment horizontal="center" vertical="center"/>
    </xf>
    <xf numFmtId="0" fontId="1" fillId="0" borderId="1" xfId="11" applyBorder="1" applyAlignment="1">
      <alignment horizontal="center" vertical="center"/>
    </xf>
    <xf numFmtId="0" fontId="1" fillId="0" borderId="1" xfId="11" applyBorder="1">
      <alignment vertical="center"/>
    </xf>
    <xf numFmtId="0" fontId="1" fillId="0" borderId="1" xfId="11" applyBorder="1" applyAlignment="1">
      <alignment horizontal="center" vertical="center"/>
    </xf>
    <xf numFmtId="0" fontId="1" fillId="0" borderId="21" xfId="11" applyBorder="1" applyAlignment="1">
      <alignment horizontal="center" vertical="center"/>
    </xf>
    <xf numFmtId="0" fontId="1" fillId="0" borderId="1" xfId="11" applyBorder="1" applyAlignment="1">
      <alignment vertical="center"/>
    </xf>
    <xf numFmtId="0" fontId="1" fillId="0" borderId="22" xfId="11" applyBorder="1" applyAlignment="1">
      <alignment horizontal="center" vertical="center"/>
    </xf>
  </cellXfs>
  <cellStyles count="14">
    <cellStyle name="一般" xfId="0" builtinId="0"/>
    <cellStyle name="一般 2" xfId="11" xr:uid="{00000000-0005-0000-0000-000001000000}"/>
    <cellStyle name="一般 3" xfId="12" xr:uid="{00000000-0005-0000-0000-000002000000}"/>
    <cellStyle name="一般_CH4_1" xfId="1" xr:uid="{00000000-0005-0000-0000-000003000000}"/>
    <cellStyle name="一般_fund-10" xfId="2" xr:uid="{00000000-0005-0000-0000-000004000000}"/>
    <cellStyle name="一般_Sheet1" xfId="3" xr:uid="{00000000-0005-0000-0000-000005000000}"/>
    <cellStyle name="一般_基金" xfId="4" xr:uid="{00000000-0005-0000-0000-000006000000}"/>
    <cellStyle name="一般_範例Ch03-數學" xfId="5" xr:uid="{00000000-0005-0000-0000-000007000000}"/>
    <cellStyle name="一般_變動資料" xfId="6" xr:uid="{00000000-0005-0000-0000-000008000000}"/>
    <cellStyle name="千分位" xfId="7" builtinId="3"/>
    <cellStyle name="千分位_9704" xfId="8" xr:uid="{00000000-0005-0000-0000-00000A000000}"/>
    <cellStyle name="千分位_fund-10" xfId="9" xr:uid="{00000000-0005-0000-0000-00000B000000}"/>
    <cellStyle name="百分比" xfId="10" builtinId="5"/>
    <cellStyle name="超連結" xfId="1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12</xdr:row>
      <xdr:rowOff>142875</xdr:rowOff>
    </xdr:from>
    <xdr:to>
      <xdr:col>5</xdr:col>
      <xdr:colOff>581025</xdr:colOff>
      <xdr:row>16</xdr:row>
      <xdr:rowOff>152400</xdr:rowOff>
    </xdr:to>
    <xdr:sp macro="" textlink="">
      <xdr:nvSpPr>
        <xdr:cNvPr id="10" name="手繪多邊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457700" y="2447925"/>
          <a:ext cx="476250" cy="866775"/>
        </a:xfrm>
        <a:custGeom>
          <a:avLst/>
          <a:gdLst>
            <a:gd name="connsiteX0" fmla="*/ 0 w 476250"/>
            <a:gd name="connsiteY0" fmla="*/ 0 h 895350"/>
            <a:gd name="connsiteX1" fmla="*/ 476250 w 476250"/>
            <a:gd name="connsiteY1" fmla="*/ 0 h 895350"/>
            <a:gd name="connsiteX2" fmla="*/ 476250 w 476250"/>
            <a:gd name="connsiteY2" fmla="*/ 895350 h 895350"/>
            <a:gd name="connsiteX3" fmla="*/ 0 w 476250"/>
            <a:gd name="connsiteY3" fmla="*/ 895350 h 895350"/>
            <a:gd name="connsiteX4" fmla="*/ 0 w 476250"/>
            <a:gd name="connsiteY4" fmla="*/ 876300 h 895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76250" h="895350">
              <a:moveTo>
                <a:pt x="0" y="0"/>
              </a:moveTo>
              <a:lnTo>
                <a:pt x="476250" y="0"/>
              </a:lnTo>
              <a:lnTo>
                <a:pt x="476250" y="895350"/>
              </a:lnTo>
              <a:lnTo>
                <a:pt x="0" y="895350"/>
              </a:lnTo>
              <a:lnTo>
                <a:pt x="0" y="876300"/>
              </a:lnTo>
            </a:path>
          </a:pathLst>
        </a:custGeom>
        <a:noFill/>
        <a:ln>
          <a:headEnd type="triangl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85725</xdr:rowOff>
    </xdr:from>
    <xdr:to>
      <xdr:col>8</xdr:col>
      <xdr:colOff>104775</xdr:colOff>
      <xdr:row>27</xdr:row>
      <xdr:rowOff>19050</xdr:rowOff>
    </xdr:to>
    <xdr:pic>
      <xdr:nvPicPr>
        <xdr:cNvPr id="10254" name="Picture 10" descr="230694a7a28fa52af5f119ec3b98b894">
          <a:extLst>
            <a:ext uri="{FF2B5EF4-FFF2-40B4-BE49-F238E27FC236}">
              <a16:creationId xmlns:a16="http://schemas.microsoft.com/office/drawing/2014/main" id="{00000000-0008-0000-0500-00000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71675"/>
          <a:ext cx="4876800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95250</xdr:rowOff>
    </xdr:from>
    <xdr:ext cx="2758640" cy="22775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SpPr txBox="1">
          <a:spLocks noChangeArrowheads="1"/>
        </xdr:cNvSpPr>
      </xdr:nvSpPr>
      <xdr:spPr bwMode="auto">
        <a:xfrm>
          <a:off x="0" y="1790700"/>
          <a:ext cx="2758640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財產總值超過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160000 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的佣金總和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(63,000)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0</xdr:row>
      <xdr:rowOff>133350</xdr:rowOff>
    </xdr:from>
    <xdr:to>
      <xdr:col>18</xdr:col>
      <xdr:colOff>76199</xdr:colOff>
      <xdr:row>6</xdr:row>
      <xdr:rowOff>171450</xdr:rowOff>
    </xdr:to>
    <xdr:sp macro="" textlink="">
      <xdr:nvSpPr>
        <xdr:cNvPr id="2" name="雲朵形圖說文字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744449" y="133350"/>
          <a:ext cx="2486025" cy="1524000"/>
        </a:xfrm>
        <a:prstGeom prst="cloudCallout">
          <a:avLst>
            <a:gd name="adj1" fmla="val -62297"/>
            <a:gd name="adj2" fmla="val -46591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zh-TW" altLang="en-US" sz="1800">
              <a:latin typeface="Adobe 黑体 Std R" pitchFamily="34" charset="-128"/>
              <a:ea typeface="Adobe 黑体 Std R" pitchFamily="34" charset="-128"/>
            </a:rPr>
            <a:t>請先將這兩列</a:t>
          </a:r>
          <a:br>
            <a:rPr lang="en-US" altLang="zh-TW" sz="1800">
              <a:latin typeface="Adobe 黑体 Std R" pitchFamily="34" charset="-128"/>
              <a:ea typeface="Adobe 黑体 Std R" pitchFamily="34" charset="-128"/>
            </a:rPr>
          </a:br>
          <a:r>
            <a:rPr lang="zh-TW" altLang="en-US" sz="1800">
              <a:latin typeface="Adobe 黑体 Std R" pitchFamily="34" charset="-128"/>
              <a:ea typeface="Adobe 黑体 Std R" pitchFamily="34" charset="-128"/>
            </a:rPr>
            <a:t>編輯整合為一列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6</xdr:row>
      <xdr:rowOff>209550</xdr:rowOff>
    </xdr:from>
    <xdr:ext cx="1709507" cy="22775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D00-0000010C0000}"/>
            </a:ext>
          </a:extLst>
        </xdr:cNvPr>
        <xdr:cNvSpPr txBox="1">
          <a:spLocks noChangeArrowheads="1"/>
        </xdr:cNvSpPr>
      </xdr:nvSpPr>
      <xdr:spPr bwMode="auto">
        <a:xfrm>
          <a:off x="504825" y="1466850"/>
          <a:ext cx="1709507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數字中第三大的數字為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5 </a:t>
          </a:r>
        </a:p>
      </xdr:txBody>
    </xdr:sp>
    <xdr:clientData/>
  </xdr:oneCellAnchor>
  <xdr:oneCellAnchor>
    <xdr:from>
      <xdr:col>1</xdr:col>
      <xdr:colOff>142875</xdr:colOff>
      <xdr:row>8</xdr:row>
      <xdr:rowOff>180975</xdr:rowOff>
    </xdr:from>
    <xdr:ext cx="1709507" cy="227755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D00-0000020C0000}"/>
            </a:ext>
          </a:extLst>
        </xdr:cNvPr>
        <xdr:cNvSpPr txBox="1">
          <a:spLocks noChangeArrowheads="1"/>
        </xdr:cNvSpPr>
      </xdr:nvSpPr>
      <xdr:spPr bwMode="auto">
        <a:xfrm>
          <a:off x="523875" y="1876425"/>
          <a:ext cx="1709507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數字中第七大的數字為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4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11</xdr:row>
      <xdr:rowOff>0</xdr:rowOff>
    </xdr:from>
    <xdr:ext cx="2171172" cy="22775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E00-000001100000}"/>
            </a:ext>
          </a:extLst>
        </xdr:cNvPr>
        <xdr:cNvSpPr txBox="1">
          <a:spLocks noChangeArrowheads="1"/>
        </xdr:cNvSpPr>
      </xdr:nvSpPr>
      <xdr:spPr bwMode="auto">
        <a:xfrm>
          <a:off x="895350" y="2314575"/>
          <a:ext cx="2171172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第一欄數字中第四小的數字為 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4 </a:t>
          </a:r>
        </a:p>
      </xdr:txBody>
    </xdr:sp>
    <xdr:clientData/>
  </xdr:oneCellAnchor>
  <xdr:oneCellAnchor>
    <xdr:from>
      <xdr:col>2</xdr:col>
      <xdr:colOff>142875</xdr:colOff>
      <xdr:row>13</xdr:row>
      <xdr:rowOff>9525</xdr:rowOff>
    </xdr:from>
    <xdr:ext cx="2131224" cy="227755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E00-000002100000}"/>
            </a:ext>
          </a:extLst>
        </xdr:cNvPr>
        <xdr:cNvSpPr txBox="1">
          <a:spLocks noChangeArrowheads="1"/>
        </xdr:cNvSpPr>
      </xdr:nvSpPr>
      <xdr:spPr bwMode="auto">
        <a:xfrm>
          <a:off x="885825" y="2762250"/>
          <a:ext cx="2131224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第二欄數字中第二小的數字為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3 </a:t>
          </a:r>
        </a:p>
      </xdr:txBody>
    </xdr:sp>
    <xdr:clientData/>
  </xdr:oneCellAnchor>
  <xdr:oneCellAnchor>
    <xdr:from>
      <xdr:col>2</xdr:col>
      <xdr:colOff>152400</xdr:colOff>
      <xdr:row>15</xdr:row>
      <xdr:rowOff>0</xdr:rowOff>
    </xdr:from>
    <xdr:ext cx="1895712" cy="227755"/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E00-000003100000}"/>
            </a:ext>
          </a:extLst>
        </xdr:cNvPr>
        <xdr:cNvSpPr txBox="1">
          <a:spLocks noChangeArrowheads="1"/>
        </xdr:cNvSpPr>
      </xdr:nvSpPr>
      <xdr:spPr bwMode="auto">
        <a:xfrm>
          <a:off x="895350" y="3190875"/>
          <a:ext cx="1895712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兩欄中數字最大的數字為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54 </a:t>
          </a:r>
        </a:p>
      </xdr:txBody>
    </xdr:sp>
    <xdr:clientData/>
  </xdr:oneCellAnchor>
  <xdr:oneCellAnchor>
    <xdr:from>
      <xdr:col>2</xdr:col>
      <xdr:colOff>123825</xdr:colOff>
      <xdr:row>17</xdr:row>
      <xdr:rowOff>9525</xdr:rowOff>
    </xdr:from>
    <xdr:ext cx="1823448" cy="227755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E00-000004100000}"/>
            </a:ext>
          </a:extLst>
        </xdr:cNvPr>
        <xdr:cNvSpPr txBox="1">
          <a:spLocks noChangeArrowheads="1"/>
        </xdr:cNvSpPr>
      </xdr:nvSpPr>
      <xdr:spPr bwMode="auto">
        <a:xfrm>
          <a:off x="866775" y="3638550"/>
          <a:ext cx="1823448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兩欄中數字最小的數字為</a:t>
          </a:r>
          <a:r>
            <a:rPr lang="en-US" altLang="zh-TW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1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&#36523;&#20998;&#35657;&#23383;&#34399;&#27298;&#26597;_&#27298;&#26597;&#30908;&#30475;&#24859;&#24773;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zoomScale="160" zoomScaleNormal="160" workbookViewId="0">
      <selection activeCell="F6" sqref="F6"/>
    </sheetView>
  </sheetViews>
  <sheetFormatPr defaultRowHeight="16.5"/>
  <cols>
    <col min="3" max="4" width="7.5" bestFit="1" customWidth="1"/>
    <col min="5" max="5" width="18.375" bestFit="1" customWidth="1"/>
    <col min="6" max="6" width="11.625" customWidth="1"/>
  </cols>
  <sheetData>
    <row r="1" spans="2:6" ht="19.5">
      <c r="B1" s="80"/>
      <c r="C1" s="131" t="s">
        <v>103</v>
      </c>
      <c r="D1" s="131"/>
      <c r="E1" s="131"/>
      <c r="F1" s="131"/>
    </row>
    <row r="2" spans="2:6">
      <c r="F2" s="54"/>
    </row>
    <row r="3" spans="2:6">
      <c r="C3" s="54" t="s">
        <v>104</v>
      </c>
      <c r="D3" s="54" t="s">
        <v>105</v>
      </c>
      <c r="E3" s="54" t="s">
        <v>106</v>
      </c>
      <c r="F3" s="54"/>
    </row>
    <row r="4" spans="2:6">
      <c r="C4" s="54">
        <v>70</v>
      </c>
      <c r="D4" s="54">
        <v>50</v>
      </c>
      <c r="E4" s="114">
        <f>ABS(C4-D4)</f>
        <v>20</v>
      </c>
    </row>
    <row r="6" spans="2:6">
      <c r="E6" s="115" t="s">
        <v>211</v>
      </c>
      <c r="F6">
        <f>SUM(--E6)</f>
        <v>-1</v>
      </c>
    </row>
    <row r="18" spans="6:6">
      <c r="F18" s="47"/>
    </row>
  </sheetData>
  <mergeCells count="1">
    <mergeCell ref="C1:F1"/>
  </mergeCell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9"/>
  <sheetViews>
    <sheetView workbookViewId="0">
      <selection activeCell="E24" sqref="E24"/>
    </sheetView>
  </sheetViews>
  <sheetFormatPr defaultRowHeight="16.5"/>
  <cols>
    <col min="1" max="1" width="5.25" style="23" bestFit="1" customWidth="1"/>
    <col min="2" max="2" width="7.25" style="23" bestFit="1" customWidth="1"/>
    <col min="3" max="3" width="13.875" style="23" bestFit="1" customWidth="1"/>
    <col min="4" max="4" width="7.25" style="23" bestFit="1" customWidth="1"/>
    <col min="5" max="5" width="14.875" style="23" bestFit="1" customWidth="1"/>
    <col min="6" max="6" width="11.625" style="23" bestFit="1" customWidth="1"/>
    <col min="7" max="7" width="15.25" style="23" bestFit="1" customWidth="1"/>
    <col min="8" max="8" width="9.25" style="23" bestFit="1" customWidth="1"/>
    <col min="9" max="9" width="8.5" style="23" bestFit="1" customWidth="1"/>
    <col min="10" max="11" width="18.625" style="23" bestFit="1" customWidth="1"/>
    <col min="12" max="13" width="10.5" style="23" bestFit="1" customWidth="1"/>
    <col min="14" max="14" width="11.5" style="23" bestFit="1" customWidth="1"/>
    <col min="15" max="16384" width="9" style="23"/>
  </cols>
  <sheetData>
    <row r="1" spans="1:221" s="77" customFormat="1" ht="18" customHeight="1">
      <c r="A1" s="62" t="s">
        <v>0</v>
      </c>
      <c r="B1" s="62" t="s">
        <v>1</v>
      </c>
      <c r="C1" s="62" t="s">
        <v>2</v>
      </c>
      <c r="D1" s="62" t="s">
        <v>1</v>
      </c>
      <c r="E1" s="63" t="s">
        <v>3</v>
      </c>
      <c r="F1" s="64" t="s">
        <v>3</v>
      </c>
      <c r="G1" s="65" t="s">
        <v>4</v>
      </c>
      <c r="H1" s="66" t="s">
        <v>5</v>
      </c>
      <c r="I1" s="67" t="s">
        <v>6</v>
      </c>
      <c r="J1" s="68" t="s">
        <v>7</v>
      </c>
      <c r="K1" s="69" t="s">
        <v>8</v>
      </c>
      <c r="L1" s="69" t="s">
        <v>9</v>
      </c>
      <c r="M1" s="69" t="s">
        <v>9</v>
      </c>
      <c r="N1" s="69" t="s">
        <v>9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</row>
    <row r="2" spans="1:221" s="79" customFormat="1" ht="33">
      <c r="A2" s="70" t="s">
        <v>10</v>
      </c>
      <c r="B2" s="70" t="s">
        <v>10</v>
      </c>
      <c r="C2" s="70" t="s">
        <v>11</v>
      </c>
      <c r="D2" s="70" t="s">
        <v>12</v>
      </c>
      <c r="E2" s="71" t="s">
        <v>58</v>
      </c>
      <c r="F2" s="64" t="s">
        <v>13</v>
      </c>
      <c r="G2" s="72" t="s">
        <v>59</v>
      </c>
      <c r="H2" s="73"/>
      <c r="I2" s="67" t="s">
        <v>14</v>
      </c>
      <c r="J2" s="74" t="s">
        <v>60</v>
      </c>
      <c r="K2" s="75" t="s">
        <v>15</v>
      </c>
      <c r="L2" s="75" t="s">
        <v>61</v>
      </c>
      <c r="M2" s="75" t="s">
        <v>16</v>
      </c>
      <c r="N2" s="75" t="s">
        <v>17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</row>
    <row r="3" spans="1:221" s="15" customFormat="1" ht="16.5" customHeight="1">
      <c r="A3" s="4">
        <v>2</v>
      </c>
      <c r="B3" s="5" t="s">
        <v>18</v>
      </c>
      <c r="C3" s="6" t="s">
        <v>19</v>
      </c>
      <c r="D3" s="4">
        <v>760711</v>
      </c>
      <c r="E3" s="7">
        <v>106091636</v>
      </c>
      <c r="F3" s="8">
        <v>8.39267672575048E-5</v>
      </c>
      <c r="G3" s="9">
        <v>1247500</v>
      </c>
      <c r="H3" s="10">
        <v>85</v>
      </c>
      <c r="I3" s="11">
        <v>272</v>
      </c>
      <c r="J3" s="11">
        <v>0</v>
      </c>
      <c r="K3" s="12">
        <v>7861880</v>
      </c>
      <c r="L3" s="13">
        <v>0</v>
      </c>
      <c r="M3" s="13">
        <v>0</v>
      </c>
      <c r="N3" s="13">
        <v>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</row>
    <row r="4" spans="1:221" s="15" customFormat="1" ht="16.5" customHeight="1">
      <c r="A4" s="4">
        <v>2</v>
      </c>
      <c r="B4" s="5" t="s">
        <v>20</v>
      </c>
      <c r="C4" s="6" t="s">
        <v>21</v>
      </c>
      <c r="D4" s="4">
        <v>770307</v>
      </c>
      <c r="E4" s="7">
        <v>1975709485</v>
      </c>
      <c r="F4" s="8">
        <v>1.5629404575874357E-3</v>
      </c>
      <c r="G4" s="9">
        <v>146321049</v>
      </c>
      <c r="H4" s="10">
        <v>13.5</v>
      </c>
      <c r="I4" s="16">
        <v>5272</v>
      </c>
      <c r="J4" s="11">
        <v>265835928</v>
      </c>
      <c r="K4" s="12">
        <v>132952718</v>
      </c>
      <c r="L4" s="13">
        <v>1036</v>
      </c>
      <c r="M4" s="13">
        <v>871</v>
      </c>
      <c r="N4" s="13">
        <v>4520000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</row>
    <row r="5" spans="1:221" s="15" customFormat="1" ht="16.5" customHeight="1">
      <c r="A5" s="4">
        <v>4</v>
      </c>
      <c r="B5" s="5" t="s">
        <v>22</v>
      </c>
      <c r="C5" s="6" t="s">
        <v>23</v>
      </c>
      <c r="D5" s="4">
        <v>771210</v>
      </c>
      <c r="E5" s="7">
        <v>1751857242</v>
      </c>
      <c r="F5" s="8">
        <v>1.3858558559480434E-3</v>
      </c>
      <c r="G5" s="9">
        <v>101926238</v>
      </c>
      <c r="H5" s="10">
        <v>17.190000000000001</v>
      </c>
      <c r="I5" s="11">
        <v>5589</v>
      </c>
      <c r="J5" s="11">
        <v>29946813</v>
      </c>
      <c r="K5" s="12">
        <v>19836321</v>
      </c>
      <c r="L5" s="13">
        <v>3468</v>
      </c>
      <c r="M5" s="13">
        <v>3115</v>
      </c>
      <c r="N5" s="13">
        <v>16436000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</row>
    <row r="6" spans="1:221" s="15" customFormat="1" ht="16.5" customHeight="1">
      <c r="A6" s="4">
        <v>2</v>
      </c>
      <c r="B6" s="5" t="s">
        <v>24</v>
      </c>
      <c r="C6" s="6" t="s">
        <v>25</v>
      </c>
      <c r="D6" s="4">
        <v>781222</v>
      </c>
      <c r="E6" s="7">
        <v>804314668</v>
      </c>
      <c r="F6" s="8">
        <v>6.3627569983964842E-4</v>
      </c>
      <c r="G6" s="9">
        <v>87255319.299999997</v>
      </c>
      <c r="H6" s="10">
        <v>9.2200000000000006</v>
      </c>
      <c r="I6" s="11">
        <v>9389</v>
      </c>
      <c r="J6" s="11">
        <v>10249601</v>
      </c>
      <c r="K6" s="12">
        <v>5826824</v>
      </c>
      <c r="L6" s="13">
        <v>1847</v>
      </c>
      <c r="M6" s="13">
        <v>1747</v>
      </c>
      <c r="N6" s="13">
        <v>9749000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</row>
    <row r="7" spans="1:221" s="15" customFormat="1" ht="16.5" customHeight="1">
      <c r="A7" s="4">
        <v>5</v>
      </c>
      <c r="B7" s="5" t="s">
        <v>26</v>
      </c>
      <c r="C7" s="6" t="s">
        <v>27</v>
      </c>
      <c r="D7" s="4">
        <v>801213</v>
      </c>
      <c r="E7" s="7">
        <v>803432247</v>
      </c>
      <c r="F7" s="8">
        <v>6.3557763593298825E-4</v>
      </c>
      <c r="G7" s="9">
        <v>64086295</v>
      </c>
      <c r="H7" s="10">
        <v>12.54</v>
      </c>
      <c r="I7" s="11">
        <v>959</v>
      </c>
      <c r="J7" s="11">
        <v>251964602</v>
      </c>
      <c r="K7" s="12">
        <v>564823</v>
      </c>
      <c r="L7" s="13">
        <v>191</v>
      </c>
      <c r="M7" s="13">
        <v>179</v>
      </c>
      <c r="N7" s="13">
        <v>827000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</row>
    <row r="8" spans="1:221" s="15" customFormat="1" ht="16.5" customHeight="1">
      <c r="A8" s="4">
        <v>6</v>
      </c>
      <c r="B8" s="5" t="s">
        <v>28</v>
      </c>
      <c r="C8" s="6" t="s">
        <v>29</v>
      </c>
      <c r="D8" s="4">
        <v>830412</v>
      </c>
      <c r="E8" s="7">
        <v>34340943945</v>
      </c>
      <c r="F8" s="8">
        <v>2.7166367854625541E-2</v>
      </c>
      <c r="G8" s="9">
        <v>240832153.59999999</v>
      </c>
      <c r="H8" s="17">
        <v>142.59299999999999</v>
      </c>
      <c r="I8" s="11">
        <v>1965</v>
      </c>
      <c r="J8" s="11">
        <v>11458832318</v>
      </c>
      <c r="K8" s="12">
        <v>12698513015</v>
      </c>
      <c r="L8" s="13">
        <v>0</v>
      </c>
      <c r="M8" s="13">
        <v>0</v>
      </c>
      <c r="N8" s="13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</row>
    <row r="9" spans="1:221" s="15" customFormat="1" ht="16.5" customHeight="1">
      <c r="A9" s="4">
        <v>2</v>
      </c>
      <c r="B9" s="5" t="s">
        <v>30</v>
      </c>
      <c r="C9" s="6" t="s">
        <v>31</v>
      </c>
      <c r="D9" s="4">
        <v>830713</v>
      </c>
      <c r="E9" s="7">
        <v>477573128</v>
      </c>
      <c r="F9" s="8">
        <v>3.7779763111669376E-4</v>
      </c>
      <c r="G9" s="9">
        <v>40583087.100000001</v>
      </c>
      <c r="H9" s="10">
        <v>11.77</v>
      </c>
      <c r="I9" s="11">
        <v>4262</v>
      </c>
      <c r="J9" s="11">
        <v>31812742</v>
      </c>
      <c r="K9" s="12">
        <v>24117244</v>
      </c>
      <c r="L9" s="13">
        <v>1340</v>
      </c>
      <c r="M9" s="13">
        <v>1269</v>
      </c>
      <c r="N9" s="13">
        <v>7467000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</row>
    <row r="10" spans="1:221" s="15" customFormat="1" ht="16.5" customHeight="1">
      <c r="A10" s="4">
        <v>4</v>
      </c>
      <c r="B10" s="5" t="s">
        <v>32</v>
      </c>
      <c r="C10" s="6" t="s">
        <v>33</v>
      </c>
      <c r="D10" s="4">
        <v>840323</v>
      </c>
      <c r="E10" s="7">
        <v>2074397185</v>
      </c>
      <c r="F10" s="8">
        <v>1.6410101334012619E-3</v>
      </c>
      <c r="G10" s="9">
        <v>411118816.10000002</v>
      </c>
      <c r="H10" s="10">
        <v>5.05</v>
      </c>
      <c r="I10" s="11">
        <v>16167</v>
      </c>
      <c r="J10" s="11">
        <v>12794720</v>
      </c>
      <c r="K10" s="12">
        <v>236387522</v>
      </c>
      <c r="L10" s="13">
        <v>2552</v>
      </c>
      <c r="M10" s="13">
        <v>2310</v>
      </c>
      <c r="N10" s="13">
        <v>11837000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</row>
    <row r="11" spans="1:221" s="15" customFormat="1" ht="16.5" customHeight="1">
      <c r="A11" s="4">
        <v>2</v>
      </c>
      <c r="B11" s="5" t="s">
        <v>34</v>
      </c>
      <c r="C11" s="6" t="s">
        <v>35</v>
      </c>
      <c r="D11" s="4">
        <v>850724</v>
      </c>
      <c r="E11" s="7">
        <v>1410508733</v>
      </c>
      <c r="F11" s="8">
        <v>1.1158225342963791E-3</v>
      </c>
      <c r="G11" s="9">
        <v>65899395.799999997</v>
      </c>
      <c r="H11" s="10">
        <v>21.4</v>
      </c>
      <c r="I11" s="11">
        <v>7262</v>
      </c>
      <c r="J11" s="11">
        <v>66010576</v>
      </c>
      <c r="K11" s="12">
        <v>10826094</v>
      </c>
      <c r="L11" s="13">
        <v>3991</v>
      </c>
      <c r="M11" s="13">
        <v>3824</v>
      </c>
      <c r="N11" s="13">
        <v>23579000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</row>
    <row r="12" spans="1:221" s="15" customFormat="1" ht="16.5" customHeight="1">
      <c r="A12" s="4">
        <v>6</v>
      </c>
      <c r="B12" s="5" t="s">
        <v>36</v>
      </c>
      <c r="C12" s="6" t="s">
        <v>37</v>
      </c>
      <c r="D12" s="4">
        <v>860307</v>
      </c>
      <c r="E12" s="7">
        <v>18168672896</v>
      </c>
      <c r="F12" s="8">
        <v>1.4372838793063081E-2</v>
      </c>
      <c r="G12" s="18">
        <v>1495415084.2</v>
      </c>
      <c r="H12" s="17">
        <v>12.1496</v>
      </c>
      <c r="I12" s="11">
        <v>1020</v>
      </c>
      <c r="J12" s="11">
        <v>5706019657</v>
      </c>
      <c r="K12" s="12">
        <v>8003565087</v>
      </c>
      <c r="L12" s="13">
        <v>0</v>
      </c>
      <c r="M12" s="13">
        <v>0</v>
      </c>
      <c r="N12" s="13"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</row>
    <row r="13" spans="1:221" s="15" customFormat="1" ht="16.5" customHeight="1">
      <c r="A13" s="4">
        <v>2</v>
      </c>
      <c r="B13" s="5" t="s">
        <v>38</v>
      </c>
      <c r="C13" s="6" t="s">
        <v>39</v>
      </c>
      <c r="D13" s="4">
        <v>860723</v>
      </c>
      <c r="E13" s="7">
        <v>1828544997</v>
      </c>
      <c r="F13" s="8">
        <v>1.4465218576051916E-3</v>
      </c>
      <c r="G13" s="18">
        <v>259842260.40000001</v>
      </c>
      <c r="H13" s="10">
        <v>7.04</v>
      </c>
      <c r="I13" s="11">
        <v>10440</v>
      </c>
      <c r="J13" s="11">
        <v>6088922</v>
      </c>
      <c r="K13" s="12">
        <v>17181535</v>
      </c>
      <c r="L13" s="13">
        <v>879</v>
      </c>
      <c r="M13" s="13">
        <v>813</v>
      </c>
      <c r="N13" s="13">
        <v>4285000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</row>
    <row r="14" spans="1:221" s="15" customFormat="1" ht="16.5" customHeight="1">
      <c r="A14" s="4">
        <v>4</v>
      </c>
      <c r="B14" s="5" t="s">
        <v>40</v>
      </c>
      <c r="C14" s="6" t="s">
        <v>41</v>
      </c>
      <c r="D14" s="4">
        <v>870330</v>
      </c>
      <c r="E14" s="7">
        <v>703326935</v>
      </c>
      <c r="F14" s="8">
        <v>5.5638651834607588E-4</v>
      </c>
      <c r="G14" s="18">
        <v>66031448.5</v>
      </c>
      <c r="H14" s="10">
        <v>10.65</v>
      </c>
      <c r="I14" s="11">
        <v>5131</v>
      </c>
      <c r="J14" s="11">
        <v>6373000</v>
      </c>
      <c r="K14" s="12">
        <v>11380430</v>
      </c>
      <c r="L14" s="13">
        <v>1333</v>
      </c>
      <c r="M14" s="13">
        <v>1269</v>
      </c>
      <c r="N14" s="13">
        <v>5940000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</row>
    <row r="15" spans="1:221" s="15" customFormat="1" ht="16.5" customHeight="1">
      <c r="A15" s="4">
        <v>2</v>
      </c>
      <c r="B15" s="5" t="s">
        <v>42</v>
      </c>
      <c r="C15" s="6" t="s">
        <v>43</v>
      </c>
      <c r="D15" s="4">
        <v>870813</v>
      </c>
      <c r="E15" s="7">
        <v>2554711345</v>
      </c>
      <c r="F15" s="8">
        <v>2.0209761348380191E-3</v>
      </c>
      <c r="G15" s="18">
        <v>132080888.3</v>
      </c>
      <c r="H15" s="10">
        <v>19.34</v>
      </c>
      <c r="I15" s="11">
        <v>8736</v>
      </c>
      <c r="J15" s="11">
        <v>271579992</v>
      </c>
      <c r="K15" s="12">
        <v>243909396</v>
      </c>
      <c r="L15" s="13">
        <v>5380</v>
      </c>
      <c r="M15" s="13">
        <v>4627</v>
      </c>
      <c r="N15" s="13">
        <v>26763000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</row>
    <row r="16" spans="1:221" s="15" customFormat="1" ht="16.5" customHeight="1">
      <c r="A16" s="4">
        <v>2</v>
      </c>
      <c r="B16" s="19" t="s">
        <v>44</v>
      </c>
      <c r="C16" s="20" t="s">
        <v>45</v>
      </c>
      <c r="D16" s="4">
        <v>880719</v>
      </c>
      <c r="E16" s="7">
        <v>1398195699</v>
      </c>
      <c r="F16" s="8">
        <v>1.1060819630533101E-3</v>
      </c>
      <c r="G16" s="18">
        <v>150173821.30000001</v>
      </c>
      <c r="H16" s="10">
        <v>9.31</v>
      </c>
      <c r="I16" s="11">
        <v>6763</v>
      </c>
      <c r="J16" s="11">
        <v>41096059</v>
      </c>
      <c r="K16" s="12">
        <v>40757928</v>
      </c>
      <c r="L16" s="13">
        <v>2549</v>
      </c>
      <c r="M16" s="13">
        <v>2265</v>
      </c>
      <c r="N16" s="13">
        <v>11946000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</row>
    <row r="17" spans="1:221" s="15" customFormat="1" ht="16.5" customHeight="1">
      <c r="A17" s="4">
        <v>2</v>
      </c>
      <c r="B17" s="21" t="s">
        <v>46</v>
      </c>
      <c r="C17" s="22" t="s">
        <v>47</v>
      </c>
      <c r="D17" s="4">
        <v>890126</v>
      </c>
      <c r="E17" s="7">
        <v>1887452421</v>
      </c>
      <c r="F17" s="8">
        <v>1.4931222292290879E-3</v>
      </c>
      <c r="G17" s="18">
        <v>296433815.10000002</v>
      </c>
      <c r="H17" s="10">
        <v>6.37</v>
      </c>
      <c r="I17" s="11">
        <v>6917</v>
      </c>
      <c r="J17" s="11">
        <v>3834577</v>
      </c>
      <c r="K17" s="12">
        <v>95252686</v>
      </c>
      <c r="L17" s="13">
        <v>423</v>
      </c>
      <c r="M17" s="13">
        <v>377</v>
      </c>
      <c r="N17" s="13">
        <v>1957000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</row>
    <row r="18" spans="1:221" s="15" customFormat="1" ht="16.5" customHeight="1">
      <c r="A18" s="4">
        <v>4</v>
      </c>
      <c r="B18" s="5" t="s">
        <v>48</v>
      </c>
      <c r="C18" s="6" t="s">
        <v>49</v>
      </c>
      <c r="D18" s="4">
        <v>890630</v>
      </c>
      <c r="E18" s="7">
        <v>2781701046</v>
      </c>
      <c r="F18" s="8">
        <v>2.2005427107147225E-3</v>
      </c>
      <c r="G18" s="18">
        <v>298074216.60000002</v>
      </c>
      <c r="H18" s="10">
        <v>9.33</v>
      </c>
      <c r="I18" s="11">
        <v>8370</v>
      </c>
      <c r="J18" s="11">
        <v>24849645</v>
      </c>
      <c r="K18" s="12">
        <v>32845810</v>
      </c>
      <c r="L18" s="13">
        <v>3404</v>
      </c>
      <c r="M18" s="13">
        <v>3037</v>
      </c>
      <c r="N18" s="13">
        <v>16442000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</row>
    <row r="19" spans="1:221" s="15" customFormat="1" ht="16.5" customHeight="1">
      <c r="A19" s="4">
        <v>3</v>
      </c>
      <c r="B19" s="5" t="s">
        <v>50</v>
      </c>
      <c r="C19" s="6" t="s">
        <v>51</v>
      </c>
      <c r="D19" s="4">
        <v>750522</v>
      </c>
      <c r="E19" s="7">
        <v>2762733953</v>
      </c>
      <c r="F19" s="8">
        <v>2.1855382592821664E-3</v>
      </c>
      <c r="G19" s="18">
        <v>1198100</v>
      </c>
      <c r="H19" s="10">
        <v>2305.9299999999998</v>
      </c>
      <c r="I19" s="11">
        <v>1</v>
      </c>
      <c r="J19" s="11">
        <v>92642850</v>
      </c>
      <c r="K19" s="12">
        <v>575832500</v>
      </c>
      <c r="L19" s="13">
        <v>0</v>
      </c>
      <c r="M19" s="13">
        <v>0</v>
      </c>
      <c r="N19" s="13"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</row>
    <row r="20" spans="1:221" s="15" customFormat="1" ht="16.5" customHeight="1">
      <c r="A20" s="4">
        <v>3</v>
      </c>
      <c r="B20" s="5" t="s">
        <v>52</v>
      </c>
      <c r="C20" s="6" t="s">
        <v>53</v>
      </c>
      <c r="D20" s="4">
        <v>810108</v>
      </c>
      <c r="E20" s="7">
        <v>475343370</v>
      </c>
      <c r="F20" s="8">
        <v>3.7603371844871909E-4</v>
      </c>
      <c r="G20" s="18">
        <v>814054</v>
      </c>
      <c r="H20" s="10">
        <v>583.9</v>
      </c>
      <c r="I20" s="11">
        <v>1</v>
      </c>
      <c r="J20" s="11">
        <v>47126941</v>
      </c>
      <c r="K20" s="12">
        <v>143987580</v>
      </c>
      <c r="L20" s="13">
        <v>0</v>
      </c>
      <c r="M20" s="13">
        <v>0</v>
      </c>
      <c r="N20" s="13">
        <v>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</row>
    <row r="25" spans="1:221">
      <c r="I25" s="24" t="s">
        <v>54</v>
      </c>
      <c r="J25" s="25">
        <f>SUMIF($A$3:$A$20,"&lt;3",$J$3:$J$20)+SUMIF($A$3:$A$20,"5",$J$3:$J$20)</f>
        <v>948472999</v>
      </c>
      <c r="K25" s="25">
        <f>SUMIF($A$3:$A$20,"&lt;3",$K$3:$K$20)+SUMIF($A$3:$A$20,"5",$K$3:$K$20)</f>
        <v>579251128</v>
      </c>
    </row>
    <row r="26" spans="1:221">
      <c r="I26" s="24" t="s">
        <v>55</v>
      </c>
      <c r="J26" s="26">
        <f>SUMIF($A$3:$A$20,"6",$J$3:$J$20)</f>
        <v>17164851975</v>
      </c>
      <c r="K26" s="26">
        <f>SUMIF($A$3:$A$20,"6",$K$3:$K$20)</f>
        <v>20702078102</v>
      </c>
    </row>
    <row r="27" spans="1:221">
      <c r="I27" s="24" t="s">
        <v>56</v>
      </c>
      <c r="J27" s="27">
        <f>SUMIF($A$3:$A$20,"3",$J$3:$J$20)+SUMIF($A$3:$A$20,"4",$J$3:$J$20)</f>
        <v>213733969</v>
      </c>
      <c r="K27" s="27">
        <f>SUMIF($A$3:$A$20,"3",$K$3:$K$20)+SUMIF($A$3:$A$20,"4",$K$3:$K$20)</f>
        <v>1020270163</v>
      </c>
    </row>
    <row r="28" spans="1:221">
      <c r="I28" s="24" t="s">
        <v>57</v>
      </c>
      <c r="J28" s="28">
        <f>SUM(E3:E20)</f>
        <v>76305510931</v>
      </c>
      <c r="K28" s="28"/>
    </row>
    <row r="29" spans="1:221">
      <c r="I29" s="24" t="s">
        <v>62</v>
      </c>
      <c r="J29" s="28">
        <f>SUM(J3:J20)</f>
        <v>18327058943</v>
      </c>
      <c r="K29" s="28">
        <f>SUM(K3:K20)</f>
        <v>22301599393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tabSelected="1" workbookViewId="0">
      <selection activeCell="K14" sqref="K14"/>
    </sheetView>
  </sheetViews>
  <sheetFormatPr defaultRowHeight="16.5"/>
  <cols>
    <col min="1" max="1" width="9" style="82"/>
    <col min="2" max="2" width="10.25" style="82" customWidth="1"/>
    <col min="3" max="6" width="9" style="82"/>
    <col min="7" max="7" width="13.5" style="82" customWidth="1"/>
    <col min="8" max="8" width="15" style="82" customWidth="1"/>
    <col min="9" max="16384" width="9" style="82"/>
  </cols>
  <sheetData>
    <row r="1" spans="1:8" ht="21">
      <c r="A1" s="142" t="s">
        <v>137</v>
      </c>
      <c r="B1" s="142"/>
      <c r="C1" s="142"/>
      <c r="D1" s="142"/>
      <c r="E1" s="81"/>
      <c r="F1" s="81"/>
    </row>
    <row r="2" spans="1:8">
      <c r="A2" s="82" t="s">
        <v>138</v>
      </c>
      <c r="B2" s="82" t="s">
        <v>139</v>
      </c>
      <c r="C2" s="82" t="s">
        <v>140</v>
      </c>
      <c r="D2" s="82" t="s">
        <v>141</v>
      </c>
    </row>
    <row r="3" spans="1:8">
      <c r="A3" s="82" t="s">
        <v>142</v>
      </c>
      <c r="B3" s="82" t="s">
        <v>143</v>
      </c>
      <c r="C3" s="82">
        <v>55</v>
      </c>
      <c r="D3" s="82">
        <v>48000</v>
      </c>
      <c r="G3" s="143" t="s">
        <v>212</v>
      </c>
      <c r="H3" s="143"/>
    </row>
    <row r="4" spans="1:8">
      <c r="A4" s="82" t="s">
        <v>144</v>
      </c>
      <c r="B4" s="82" t="s">
        <v>145</v>
      </c>
      <c r="C4" s="82">
        <v>21</v>
      </c>
      <c r="D4" s="82">
        <v>21500</v>
      </c>
      <c r="G4" s="144" t="s">
        <v>213</v>
      </c>
      <c r="H4" s="144">
        <f>SUMIF(B3:B11,G4,D3:D11)</f>
        <v>163760</v>
      </c>
    </row>
    <row r="5" spans="1:8">
      <c r="A5" s="82" t="s">
        <v>146</v>
      </c>
      <c r="B5" s="82" t="s">
        <v>145</v>
      </c>
      <c r="C5" s="82">
        <v>36</v>
      </c>
      <c r="D5" s="82">
        <v>34200</v>
      </c>
    </row>
    <row r="6" spans="1:8">
      <c r="A6" s="82" t="s">
        <v>147</v>
      </c>
      <c r="B6" s="82" t="s">
        <v>145</v>
      </c>
      <c r="C6" s="82">
        <v>48</v>
      </c>
      <c r="D6" s="82">
        <v>46000</v>
      </c>
    </row>
    <row r="7" spans="1:8">
      <c r="A7" s="82" t="s">
        <v>148</v>
      </c>
      <c r="B7" s="82" t="s">
        <v>145</v>
      </c>
      <c r="C7" s="82">
        <v>26</v>
      </c>
      <c r="D7" s="82">
        <v>25400</v>
      </c>
      <c r="F7" s="82" t="s">
        <v>217</v>
      </c>
      <c r="G7" s="146" t="s">
        <v>214</v>
      </c>
      <c r="H7" s="146"/>
    </row>
    <row r="8" spans="1:8">
      <c r="A8" s="82" t="s">
        <v>149</v>
      </c>
      <c r="B8" s="82" t="s">
        <v>143</v>
      </c>
      <c r="C8" s="82">
        <v>33</v>
      </c>
      <c r="D8" s="82">
        <v>36000</v>
      </c>
      <c r="F8" s="144" t="s">
        <v>215</v>
      </c>
      <c r="G8" s="145">
        <v>21</v>
      </c>
      <c r="H8" s="147">
        <f>SUMIF(年齡,"&gt;=" &amp; G8,薪資)</f>
        <v>329860</v>
      </c>
    </row>
    <row r="9" spans="1:8">
      <c r="A9" s="82" t="s">
        <v>150</v>
      </c>
      <c r="B9" s="82" t="s">
        <v>143</v>
      </c>
      <c r="C9" s="82">
        <v>42</v>
      </c>
      <c r="D9" s="82">
        <v>41000</v>
      </c>
      <c r="F9" s="144" t="s">
        <v>216</v>
      </c>
      <c r="G9" s="145">
        <v>55</v>
      </c>
      <c r="H9" s="147">
        <f>SUMIF(年齡,"&lt;=" &amp; G9,薪資)</f>
        <v>329860</v>
      </c>
    </row>
    <row r="10" spans="1:8">
      <c r="A10" s="82" t="s">
        <v>151</v>
      </c>
      <c r="B10" s="82" t="s">
        <v>145</v>
      </c>
      <c r="C10" s="82">
        <v>37</v>
      </c>
      <c r="D10" s="82">
        <v>39000</v>
      </c>
    </row>
    <row r="11" spans="1:8">
      <c r="A11" s="82" t="s">
        <v>152</v>
      </c>
      <c r="B11" s="82" t="s">
        <v>143</v>
      </c>
      <c r="C11" s="82">
        <v>35</v>
      </c>
      <c r="D11" s="82">
        <v>38760</v>
      </c>
    </row>
    <row r="12" spans="1:8">
      <c r="F12" s="82" t="s">
        <v>218</v>
      </c>
      <c r="G12" s="146" t="s">
        <v>214</v>
      </c>
      <c r="H12" s="146"/>
    </row>
    <row r="13" spans="1:8">
      <c r="A13" s="83" t="s">
        <v>153</v>
      </c>
      <c r="B13" s="83"/>
      <c r="C13" s="83"/>
      <c r="D13" s="83">
        <f>SUMIF(B3:B11,B4,D3:D11)</f>
        <v>166100</v>
      </c>
      <c r="F13" s="144" t="s">
        <v>215</v>
      </c>
      <c r="G13" s="145">
        <v>40</v>
      </c>
      <c r="H13" s="146">
        <f>SUMIFS(薪資,年齡,"&gt;=" &amp; G13,年齡,"&lt;=" &amp; G14)</f>
        <v>135000</v>
      </c>
    </row>
    <row r="14" spans="1:8">
      <c r="A14" s="84" t="s">
        <v>154</v>
      </c>
      <c r="B14" s="84"/>
      <c r="C14" s="84"/>
      <c r="D14" s="84">
        <f>SUMIF(B3:B11,B3,D3:D11)</f>
        <v>163760</v>
      </c>
      <c r="F14" s="144" t="s">
        <v>216</v>
      </c>
      <c r="G14" s="145">
        <v>55</v>
      </c>
      <c r="H14" s="148"/>
    </row>
    <row r="15" spans="1:8">
      <c r="A15" s="85" t="s">
        <v>155</v>
      </c>
      <c r="B15" s="85"/>
      <c r="C15" s="85"/>
      <c r="D15" s="85">
        <f>SUMIF(C3:C11,"&gt;35",D3:D11)</f>
        <v>208200</v>
      </c>
    </row>
    <row r="18" spans="7:7">
      <c r="G18" s="86"/>
    </row>
  </sheetData>
  <mergeCells count="5">
    <mergeCell ref="H13:H14"/>
    <mergeCell ref="A1:D1"/>
    <mergeCell ref="G3:H3"/>
    <mergeCell ref="G7:H7"/>
    <mergeCell ref="G12:H12"/>
  </mergeCells>
  <phoneticPr fontId="2" type="noConversion"/>
  <dataValidations count="2">
    <dataValidation type="list" allowBlank="1" showInputMessage="1" showErrorMessage="1" sqref="G4" xr:uid="{07DCF24D-5063-4699-A1BB-98A033634C1B}">
      <formula1>"男,女"</formula1>
    </dataValidation>
    <dataValidation type="whole" allowBlank="1" showInputMessage="1" showErrorMessage="1" sqref="G8:G9 G13:G14" xr:uid="{CD0CFDDB-7193-4B8E-AD74-6229430A3DE4}">
      <formula1>MIN(年齡)</formula1>
      <formula2>MAX(年齡)</formula2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"/>
  <sheetViews>
    <sheetView workbookViewId="0">
      <selection activeCell="K19" sqref="K19"/>
    </sheetView>
  </sheetViews>
  <sheetFormatPr defaultRowHeight="15.75"/>
  <cols>
    <col min="1" max="1" width="13.875" style="88" bestFit="1" customWidth="1"/>
    <col min="2" max="2" width="9.5" style="88" bestFit="1" customWidth="1"/>
    <col min="3" max="3" width="9" style="88"/>
    <col min="4" max="4" width="11.5" style="88" customWidth="1"/>
    <col min="5" max="5" width="9" style="88"/>
    <col min="6" max="6" width="9.5" style="88" bestFit="1" customWidth="1"/>
    <col min="7" max="7" width="13.875" style="88" bestFit="1" customWidth="1"/>
    <col min="8" max="256" width="9" style="88"/>
    <col min="257" max="257" width="13.875" style="88" bestFit="1" customWidth="1"/>
    <col min="258" max="258" width="9.5" style="88" bestFit="1" customWidth="1"/>
    <col min="259" max="259" width="9" style="88"/>
    <col min="260" max="260" width="11.5" style="88" customWidth="1"/>
    <col min="261" max="261" width="9" style="88"/>
    <col min="262" max="262" width="9.5" style="88" bestFit="1" customWidth="1"/>
    <col min="263" max="263" width="13.875" style="88" bestFit="1" customWidth="1"/>
    <col min="264" max="512" width="9" style="88"/>
    <col min="513" max="513" width="13.875" style="88" bestFit="1" customWidth="1"/>
    <col min="514" max="514" width="9.5" style="88" bestFit="1" customWidth="1"/>
    <col min="515" max="515" width="9" style="88"/>
    <col min="516" max="516" width="11.5" style="88" customWidth="1"/>
    <col min="517" max="517" width="9" style="88"/>
    <col min="518" max="518" width="9.5" style="88" bestFit="1" customWidth="1"/>
    <col min="519" max="519" width="13.875" style="88" bestFit="1" customWidth="1"/>
    <col min="520" max="768" width="9" style="88"/>
    <col min="769" max="769" width="13.875" style="88" bestFit="1" customWidth="1"/>
    <col min="770" max="770" width="9.5" style="88" bestFit="1" customWidth="1"/>
    <col min="771" max="771" width="9" style="88"/>
    <col min="772" max="772" width="11.5" style="88" customWidth="1"/>
    <col min="773" max="773" width="9" style="88"/>
    <col min="774" max="774" width="9.5" style="88" bestFit="1" customWidth="1"/>
    <col min="775" max="775" width="13.875" style="88" bestFit="1" customWidth="1"/>
    <col min="776" max="1024" width="9" style="88"/>
    <col min="1025" max="1025" width="13.875" style="88" bestFit="1" customWidth="1"/>
    <col min="1026" max="1026" width="9.5" style="88" bestFit="1" customWidth="1"/>
    <col min="1027" max="1027" width="9" style="88"/>
    <col min="1028" max="1028" width="11.5" style="88" customWidth="1"/>
    <col min="1029" max="1029" width="9" style="88"/>
    <col min="1030" max="1030" width="9.5" style="88" bestFit="1" customWidth="1"/>
    <col min="1031" max="1031" width="13.875" style="88" bestFit="1" customWidth="1"/>
    <col min="1032" max="1280" width="9" style="88"/>
    <col min="1281" max="1281" width="13.875" style="88" bestFit="1" customWidth="1"/>
    <col min="1282" max="1282" width="9.5" style="88" bestFit="1" customWidth="1"/>
    <col min="1283" max="1283" width="9" style="88"/>
    <col min="1284" max="1284" width="11.5" style="88" customWidth="1"/>
    <col min="1285" max="1285" width="9" style="88"/>
    <col min="1286" max="1286" width="9.5" style="88" bestFit="1" customWidth="1"/>
    <col min="1287" max="1287" width="13.875" style="88" bestFit="1" customWidth="1"/>
    <col min="1288" max="1536" width="9" style="88"/>
    <col min="1537" max="1537" width="13.875" style="88" bestFit="1" customWidth="1"/>
    <col min="1538" max="1538" width="9.5" style="88" bestFit="1" customWidth="1"/>
    <col min="1539" max="1539" width="9" style="88"/>
    <col min="1540" max="1540" width="11.5" style="88" customWidth="1"/>
    <col min="1541" max="1541" width="9" style="88"/>
    <col min="1542" max="1542" width="9.5" style="88" bestFit="1" customWidth="1"/>
    <col min="1543" max="1543" width="13.875" style="88" bestFit="1" customWidth="1"/>
    <col min="1544" max="1792" width="9" style="88"/>
    <col min="1793" max="1793" width="13.875" style="88" bestFit="1" customWidth="1"/>
    <col min="1794" max="1794" width="9.5" style="88" bestFit="1" customWidth="1"/>
    <col min="1795" max="1795" width="9" style="88"/>
    <col min="1796" max="1796" width="11.5" style="88" customWidth="1"/>
    <col min="1797" max="1797" width="9" style="88"/>
    <col min="1798" max="1798" width="9.5" style="88" bestFit="1" customWidth="1"/>
    <col min="1799" max="1799" width="13.875" style="88" bestFit="1" customWidth="1"/>
    <col min="1800" max="2048" width="9" style="88"/>
    <col min="2049" max="2049" width="13.875" style="88" bestFit="1" customWidth="1"/>
    <col min="2050" max="2050" width="9.5" style="88" bestFit="1" customWidth="1"/>
    <col min="2051" max="2051" width="9" style="88"/>
    <col min="2052" max="2052" width="11.5" style="88" customWidth="1"/>
    <col min="2053" max="2053" width="9" style="88"/>
    <col min="2054" max="2054" width="9.5" style="88" bestFit="1" customWidth="1"/>
    <col min="2055" max="2055" width="13.875" style="88" bestFit="1" customWidth="1"/>
    <col min="2056" max="2304" width="9" style="88"/>
    <col min="2305" max="2305" width="13.875" style="88" bestFit="1" customWidth="1"/>
    <col min="2306" max="2306" width="9.5" style="88" bestFit="1" customWidth="1"/>
    <col min="2307" max="2307" width="9" style="88"/>
    <col min="2308" max="2308" width="11.5" style="88" customWidth="1"/>
    <col min="2309" max="2309" width="9" style="88"/>
    <col min="2310" max="2310" width="9.5" style="88" bestFit="1" customWidth="1"/>
    <col min="2311" max="2311" width="13.875" style="88" bestFit="1" customWidth="1"/>
    <col min="2312" max="2560" width="9" style="88"/>
    <col min="2561" max="2561" width="13.875" style="88" bestFit="1" customWidth="1"/>
    <col min="2562" max="2562" width="9.5" style="88" bestFit="1" customWidth="1"/>
    <col min="2563" max="2563" width="9" style="88"/>
    <col min="2564" max="2564" width="11.5" style="88" customWidth="1"/>
    <col min="2565" max="2565" width="9" style="88"/>
    <col min="2566" max="2566" width="9.5" style="88" bestFit="1" customWidth="1"/>
    <col min="2567" max="2567" width="13.875" style="88" bestFit="1" customWidth="1"/>
    <col min="2568" max="2816" width="9" style="88"/>
    <col min="2817" max="2817" width="13.875" style="88" bestFit="1" customWidth="1"/>
    <col min="2818" max="2818" width="9.5" style="88" bestFit="1" customWidth="1"/>
    <col min="2819" max="2819" width="9" style="88"/>
    <col min="2820" max="2820" width="11.5" style="88" customWidth="1"/>
    <col min="2821" max="2821" width="9" style="88"/>
    <col min="2822" max="2822" width="9.5" style="88" bestFit="1" customWidth="1"/>
    <col min="2823" max="2823" width="13.875" style="88" bestFit="1" customWidth="1"/>
    <col min="2824" max="3072" width="9" style="88"/>
    <col min="3073" max="3073" width="13.875" style="88" bestFit="1" customWidth="1"/>
    <col min="3074" max="3074" width="9.5" style="88" bestFit="1" customWidth="1"/>
    <col min="3075" max="3075" width="9" style="88"/>
    <col min="3076" max="3076" width="11.5" style="88" customWidth="1"/>
    <col min="3077" max="3077" width="9" style="88"/>
    <col min="3078" max="3078" width="9.5" style="88" bestFit="1" customWidth="1"/>
    <col min="3079" max="3079" width="13.875" style="88" bestFit="1" customWidth="1"/>
    <col min="3080" max="3328" width="9" style="88"/>
    <col min="3329" max="3329" width="13.875" style="88" bestFit="1" customWidth="1"/>
    <col min="3330" max="3330" width="9.5" style="88" bestFit="1" customWidth="1"/>
    <col min="3331" max="3331" width="9" style="88"/>
    <col min="3332" max="3332" width="11.5" style="88" customWidth="1"/>
    <col min="3333" max="3333" width="9" style="88"/>
    <col min="3334" max="3334" width="9.5" style="88" bestFit="1" customWidth="1"/>
    <col min="3335" max="3335" width="13.875" style="88" bestFit="1" customWidth="1"/>
    <col min="3336" max="3584" width="9" style="88"/>
    <col min="3585" max="3585" width="13.875" style="88" bestFit="1" customWidth="1"/>
    <col min="3586" max="3586" width="9.5" style="88" bestFit="1" customWidth="1"/>
    <col min="3587" max="3587" width="9" style="88"/>
    <col min="3588" max="3588" width="11.5" style="88" customWidth="1"/>
    <col min="3589" max="3589" width="9" style="88"/>
    <col min="3590" max="3590" width="9.5" style="88" bestFit="1" customWidth="1"/>
    <col min="3591" max="3591" width="13.875" style="88" bestFit="1" customWidth="1"/>
    <col min="3592" max="3840" width="9" style="88"/>
    <col min="3841" max="3841" width="13.875" style="88" bestFit="1" customWidth="1"/>
    <col min="3842" max="3842" width="9.5" style="88" bestFit="1" customWidth="1"/>
    <col min="3843" max="3843" width="9" style="88"/>
    <col min="3844" max="3844" width="11.5" style="88" customWidth="1"/>
    <col min="3845" max="3845" width="9" style="88"/>
    <col min="3846" max="3846" width="9.5" style="88" bestFit="1" customWidth="1"/>
    <col min="3847" max="3847" width="13.875" style="88" bestFit="1" customWidth="1"/>
    <col min="3848" max="4096" width="9" style="88"/>
    <col min="4097" max="4097" width="13.875" style="88" bestFit="1" customWidth="1"/>
    <col min="4098" max="4098" width="9.5" style="88" bestFit="1" customWidth="1"/>
    <col min="4099" max="4099" width="9" style="88"/>
    <col min="4100" max="4100" width="11.5" style="88" customWidth="1"/>
    <col min="4101" max="4101" width="9" style="88"/>
    <col min="4102" max="4102" width="9.5" style="88" bestFit="1" customWidth="1"/>
    <col min="4103" max="4103" width="13.875" style="88" bestFit="1" customWidth="1"/>
    <col min="4104" max="4352" width="9" style="88"/>
    <col min="4353" max="4353" width="13.875" style="88" bestFit="1" customWidth="1"/>
    <col min="4354" max="4354" width="9.5" style="88" bestFit="1" customWidth="1"/>
    <col min="4355" max="4355" width="9" style="88"/>
    <col min="4356" max="4356" width="11.5" style="88" customWidth="1"/>
    <col min="4357" max="4357" width="9" style="88"/>
    <col min="4358" max="4358" width="9.5" style="88" bestFit="1" customWidth="1"/>
    <col min="4359" max="4359" width="13.875" style="88" bestFit="1" customWidth="1"/>
    <col min="4360" max="4608" width="9" style="88"/>
    <col min="4609" max="4609" width="13.875" style="88" bestFit="1" customWidth="1"/>
    <col min="4610" max="4610" width="9.5" style="88" bestFit="1" customWidth="1"/>
    <col min="4611" max="4611" width="9" style="88"/>
    <col min="4612" max="4612" width="11.5" style="88" customWidth="1"/>
    <col min="4613" max="4613" width="9" style="88"/>
    <col min="4614" max="4614" width="9.5" style="88" bestFit="1" customWidth="1"/>
    <col min="4615" max="4615" width="13.875" style="88" bestFit="1" customWidth="1"/>
    <col min="4616" max="4864" width="9" style="88"/>
    <col min="4865" max="4865" width="13.875" style="88" bestFit="1" customWidth="1"/>
    <col min="4866" max="4866" width="9.5" style="88" bestFit="1" customWidth="1"/>
    <col min="4867" max="4867" width="9" style="88"/>
    <col min="4868" max="4868" width="11.5" style="88" customWidth="1"/>
    <col min="4869" max="4869" width="9" style="88"/>
    <col min="4870" max="4870" width="9.5" style="88" bestFit="1" customWidth="1"/>
    <col min="4871" max="4871" width="13.875" style="88" bestFit="1" customWidth="1"/>
    <col min="4872" max="5120" width="9" style="88"/>
    <col min="5121" max="5121" width="13.875" style="88" bestFit="1" customWidth="1"/>
    <col min="5122" max="5122" width="9.5" style="88" bestFit="1" customWidth="1"/>
    <col min="5123" max="5123" width="9" style="88"/>
    <col min="5124" max="5124" width="11.5" style="88" customWidth="1"/>
    <col min="5125" max="5125" width="9" style="88"/>
    <col min="5126" max="5126" width="9.5" style="88" bestFit="1" customWidth="1"/>
    <col min="5127" max="5127" width="13.875" style="88" bestFit="1" customWidth="1"/>
    <col min="5128" max="5376" width="9" style="88"/>
    <col min="5377" max="5377" width="13.875" style="88" bestFit="1" customWidth="1"/>
    <col min="5378" max="5378" width="9.5" style="88" bestFit="1" customWidth="1"/>
    <col min="5379" max="5379" width="9" style="88"/>
    <col min="5380" max="5380" width="11.5" style="88" customWidth="1"/>
    <col min="5381" max="5381" width="9" style="88"/>
    <col min="5382" max="5382" width="9.5" style="88" bestFit="1" customWidth="1"/>
    <col min="5383" max="5383" width="13.875" style="88" bestFit="1" customWidth="1"/>
    <col min="5384" max="5632" width="9" style="88"/>
    <col min="5633" max="5633" width="13.875" style="88" bestFit="1" customWidth="1"/>
    <col min="5634" max="5634" width="9.5" style="88" bestFit="1" customWidth="1"/>
    <col min="5635" max="5635" width="9" style="88"/>
    <col min="5636" max="5636" width="11.5" style="88" customWidth="1"/>
    <col min="5637" max="5637" width="9" style="88"/>
    <col min="5638" max="5638" width="9.5" style="88" bestFit="1" customWidth="1"/>
    <col min="5639" max="5639" width="13.875" style="88" bestFit="1" customWidth="1"/>
    <col min="5640" max="5888" width="9" style="88"/>
    <col min="5889" max="5889" width="13.875" style="88" bestFit="1" customWidth="1"/>
    <col min="5890" max="5890" width="9.5" style="88" bestFit="1" customWidth="1"/>
    <col min="5891" max="5891" width="9" style="88"/>
    <col min="5892" max="5892" width="11.5" style="88" customWidth="1"/>
    <col min="5893" max="5893" width="9" style="88"/>
    <col min="5894" max="5894" width="9.5" style="88" bestFit="1" customWidth="1"/>
    <col min="5895" max="5895" width="13.875" style="88" bestFit="1" customWidth="1"/>
    <col min="5896" max="6144" width="9" style="88"/>
    <col min="6145" max="6145" width="13.875" style="88" bestFit="1" customWidth="1"/>
    <col min="6146" max="6146" width="9.5" style="88" bestFit="1" customWidth="1"/>
    <col min="6147" max="6147" width="9" style="88"/>
    <col min="6148" max="6148" width="11.5" style="88" customWidth="1"/>
    <col min="6149" max="6149" width="9" style="88"/>
    <col min="6150" max="6150" width="9.5" style="88" bestFit="1" customWidth="1"/>
    <col min="6151" max="6151" width="13.875" style="88" bestFit="1" customWidth="1"/>
    <col min="6152" max="6400" width="9" style="88"/>
    <col min="6401" max="6401" width="13.875" style="88" bestFit="1" customWidth="1"/>
    <col min="6402" max="6402" width="9.5" style="88" bestFit="1" customWidth="1"/>
    <col min="6403" max="6403" width="9" style="88"/>
    <col min="6404" max="6404" width="11.5" style="88" customWidth="1"/>
    <col min="6405" max="6405" width="9" style="88"/>
    <col min="6406" max="6406" width="9.5" style="88" bestFit="1" customWidth="1"/>
    <col min="6407" max="6407" width="13.875" style="88" bestFit="1" customWidth="1"/>
    <col min="6408" max="6656" width="9" style="88"/>
    <col min="6657" max="6657" width="13.875" style="88" bestFit="1" customWidth="1"/>
    <col min="6658" max="6658" width="9.5" style="88" bestFit="1" customWidth="1"/>
    <col min="6659" max="6659" width="9" style="88"/>
    <col min="6660" max="6660" width="11.5" style="88" customWidth="1"/>
    <col min="6661" max="6661" width="9" style="88"/>
    <col min="6662" max="6662" width="9.5" style="88" bestFit="1" customWidth="1"/>
    <col min="6663" max="6663" width="13.875" style="88" bestFit="1" customWidth="1"/>
    <col min="6664" max="6912" width="9" style="88"/>
    <col min="6913" max="6913" width="13.875" style="88" bestFit="1" customWidth="1"/>
    <col min="6914" max="6914" width="9.5" style="88" bestFit="1" customWidth="1"/>
    <col min="6915" max="6915" width="9" style="88"/>
    <col min="6916" max="6916" width="11.5" style="88" customWidth="1"/>
    <col min="6917" max="6917" width="9" style="88"/>
    <col min="6918" max="6918" width="9.5" style="88" bestFit="1" customWidth="1"/>
    <col min="6919" max="6919" width="13.875" style="88" bestFit="1" customWidth="1"/>
    <col min="6920" max="7168" width="9" style="88"/>
    <col min="7169" max="7169" width="13.875" style="88" bestFit="1" customWidth="1"/>
    <col min="7170" max="7170" width="9.5" style="88" bestFit="1" customWidth="1"/>
    <col min="7171" max="7171" width="9" style="88"/>
    <col min="7172" max="7172" width="11.5" style="88" customWidth="1"/>
    <col min="7173" max="7173" width="9" style="88"/>
    <col min="7174" max="7174" width="9.5" style="88" bestFit="1" customWidth="1"/>
    <col min="7175" max="7175" width="13.875" style="88" bestFit="1" customWidth="1"/>
    <col min="7176" max="7424" width="9" style="88"/>
    <col min="7425" max="7425" width="13.875" style="88" bestFit="1" customWidth="1"/>
    <col min="7426" max="7426" width="9.5" style="88" bestFit="1" customWidth="1"/>
    <col min="7427" max="7427" width="9" style="88"/>
    <col min="7428" max="7428" width="11.5" style="88" customWidth="1"/>
    <col min="7429" max="7429" width="9" style="88"/>
    <col min="7430" max="7430" width="9.5" style="88" bestFit="1" customWidth="1"/>
    <col min="7431" max="7431" width="13.875" style="88" bestFit="1" customWidth="1"/>
    <col min="7432" max="7680" width="9" style="88"/>
    <col min="7681" max="7681" width="13.875" style="88" bestFit="1" customWidth="1"/>
    <col min="7682" max="7682" width="9.5" style="88" bestFit="1" customWidth="1"/>
    <col min="7683" max="7683" width="9" style="88"/>
    <col min="7684" max="7684" width="11.5" style="88" customWidth="1"/>
    <col min="7685" max="7685" width="9" style="88"/>
    <col min="7686" max="7686" width="9.5" style="88" bestFit="1" customWidth="1"/>
    <col min="7687" max="7687" width="13.875" style="88" bestFit="1" customWidth="1"/>
    <col min="7688" max="7936" width="9" style="88"/>
    <col min="7937" max="7937" width="13.875" style="88" bestFit="1" customWidth="1"/>
    <col min="7938" max="7938" width="9.5" style="88" bestFit="1" customWidth="1"/>
    <col min="7939" max="7939" width="9" style="88"/>
    <col min="7940" max="7940" width="11.5" style="88" customWidth="1"/>
    <col min="7941" max="7941" width="9" style="88"/>
    <col min="7942" max="7942" width="9.5" style="88" bestFit="1" customWidth="1"/>
    <col min="7943" max="7943" width="13.875" style="88" bestFit="1" customWidth="1"/>
    <col min="7944" max="8192" width="9" style="88"/>
    <col min="8193" max="8193" width="13.875" style="88" bestFit="1" customWidth="1"/>
    <col min="8194" max="8194" width="9.5" style="88" bestFit="1" customWidth="1"/>
    <col min="8195" max="8195" width="9" style="88"/>
    <col min="8196" max="8196" width="11.5" style="88" customWidth="1"/>
    <col min="8197" max="8197" width="9" style="88"/>
    <col min="8198" max="8198" width="9.5" style="88" bestFit="1" customWidth="1"/>
    <col min="8199" max="8199" width="13.875" style="88" bestFit="1" customWidth="1"/>
    <col min="8200" max="8448" width="9" style="88"/>
    <col min="8449" max="8449" width="13.875" style="88" bestFit="1" customWidth="1"/>
    <col min="8450" max="8450" width="9.5" style="88" bestFit="1" customWidth="1"/>
    <col min="8451" max="8451" width="9" style="88"/>
    <col min="8452" max="8452" width="11.5" style="88" customWidth="1"/>
    <col min="8453" max="8453" width="9" style="88"/>
    <col min="8454" max="8454" width="9.5" style="88" bestFit="1" customWidth="1"/>
    <col min="8455" max="8455" width="13.875" style="88" bestFit="1" customWidth="1"/>
    <col min="8456" max="8704" width="9" style="88"/>
    <col min="8705" max="8705" width="13.875" style="88" bestFit="1" customWidth="1"/>
    <col min="8706" max="8706" width="9.5" style="88" bestFit="1" customWidth="1"/>
    <col min="8707" max="8707" width="9" style="88"/>
    <col min="8708" max="8708" width="11.5" style="88" customWidth="1"/>
    <col min="8709" max="8709" width="9" style="88"/>
    <col min="8710" max="8710" width="9.5" style="88" bestFit="1" customWidth="1"/>
    <col min="8711" max="8711" width="13.875" style="88" bestFit="1" customWidth="1"/>
    <col min="8712" max="8960" width="9" style="88"/>
    <col min="8961" max="8961" width="13.875" style="88" bestFit="1" customWidth="1"/>
    <col min="8962" max="8962" width="9.5" style="88" bestFit="1" customWidth="1"/>
    <col min="8963" max="8963" width="9" style="88"/>
    <col min="8964" max="8964" width="11.5" style="88" customWidth="1"/>
    <col min="8965" max="8965" width="9" style="88"/>
    <col min="8966" max="8966" width="9.5" style="88" bestFit="1" customWidth="1"/>
    <col min="8967" max="8967" width="13.875" style="88" bestFit="1" customWidth="1"/>
    <col min="8968" max="9216" width="9" style="88"/>
    <col min="9217" max="9217" width="13.875" style="88" bestFit="1" customWidth="1"/>
    <col min="9218" max="9218" width="9.5" style="88" bestFit="1" customWidth="1"/>
    <col min="9219" max="9219" width="9" style="88"/>
    <col min="9220" max="9220" width="11.5" style="88" customWidth="1"/>
    <col min="9221" max="9221" width="9" style="88"/>
    <col min="9222" max="9222" width="9.5" style="88" bestFit="1" customWidth="1"/>
    <col min="9223" max="9223" width="13.875" style="88" bestFit="1" customWidth="1"/>
    <col min="9224" max="9472" width="9" style="88"/>
    <col min="9473" max="9473" width="13.875" style="88" bestFit="1" customWidth="1"/>
    <col min="9474" max="9474" width="9.5" style="88" bestFit="1" customWidth="1"/>
    <col min="9475" max="9475" width="9" style="88"/>
    <col min="9476" max="9476" width="11.5" style="88" customWidth="1"/>
    <col min="9477" max="9477" width="9" style="88"/>
    <col min="9478" max="9478" width="9.5" style="88" bestFit="1" customWidth="1"/>
    <col min="9479" max="9479" width="13.875" style="88" bestFit="1" customWidth="1"/>
    <col min="9480" max="9728" width="9" style="88"/>
    <col min="9729" max="9729" width="13.875" style="88" bestFit="1" customWidth="1"/>
    <col min="9730" max="9730" width="9.5" style="88" bestFit="1" customWidth="1"/>
    <col min="9731" max="9731" width="9" style="88"/>
    <col min="9732" max="9732" width="11.5" style="88" customWidth="1"/>
    <col min="9733" max="9733" width="9" style="88"/>
    <col min="9734" max="9734" width="9.5" style="88" bestFit="1" customWidth="1"/>
    <col min="9735" max="9735" width="13.875" style="88" bestFit="1" customWidth="1"/>
    <col min="9736" max="9984" width="9" style="88"/>
    <col min="9985" max="9985" width="13.875" style="88" bestFit="1" customWidth="1"/>
    <col min="9986" max="9986" width="9.5" style="88" bestFit="1" customWidth="1"/>
    <col min="9987" max="9987" width="9" style="88"/>
    <col min="9988" max="9988" width="11.5" style="88" customWidth="1"/>
    <col min="9989" max="9989" width="9" style="88"/>
    <col min="9990" max="9990" width="9.5" style="88" bestFit="1" customWidth="1"/>
    <col min="9991" max="9991" width="13.875" style="88" bestFit="1" customWidth="1"/>
    <col min="9992" max="10240" width="9" style="88"/>
    <col min="10241" max="10241" width="13.875" style="88" bestFit="1" customWidth="1"/>
    <col min="10242" max="10242" width="9.5" style="88" bestFit="1" customWidth="1"/>
    <col min="10243" max="10243" width="9" style="88"/>
    <col min="10244" max="10244" width="11.5" style="88" customWidth="1"/>
    <col min="10245" max="10245" width="9" style="88"/>
    <col min="10246" max="10246" width="9.5" style="88" bestFit="1" customWidth="1"/>
    <col min="10247" max="10247" width="13.875" style="88" bestFit="1" customWidth="1"/>
    <col min="10248" max="10496" width="9" style="88"/>
    <col min="10497" max="10497" width="13.875" style="88" bestFit="1" customWidth="1"/>
    <col min="10498" max="10498" width="9.5" style="88" bestFit="1" customWidth="1"/>
    <col min="10499" max="10499" width="9" style="88"/>
    <col min="10500" max="10500" width="11.5" style="88" customWidth="1"/>
    <col min="10501" max="10501" width="9" style="88"/>
    <col min="10502" max="10502" width="9.5" style="88" bestFit="1" customWidth="1"/>
    <col min="10503" max="10503" width="13.875" style="88" bestFit="1" customWidth="1"/>
    <col min="10504" max="10752" width="9" style="88"/>
    <col min="10753" max="10753" width="13.875" style="88" bestFit="1" customWidth="1"/>
    <col min="10754" max="10754" width="9.5" style="88" bestFit="1" customWidth="1"/>
    <col min="10755" max="10755" width="9" style="88"/>
    <col min="10756" max="10756" width="11.5" style="88" customWidth="1"/>
    <col min="10757" max="10757" width="9" style="88"/>
    <col min="10758" max="10758" width="9.5" style="88" bestFit="1" customWidth="1"/>
    <col min="10759" max="10759" width="13.875" style="88" bestFit="1" customWidth="1"/>
    <col min="10760" max="11008" width="9" style="88"/>
    <col min="11009" max="11009" width="13.875" style="88" bestFit="1" customWidth="1"/>
    <col min="11010" max="11010" width="9.5" style="88" bestFit="1" customWidth="1"/>
    <col min="11011" max="11011" width="9" style="88"/>
    <col min="11012" max="11012" width="11.5" style="88" customWidth="1"/>
    <col min="11013" max="11013" width="9" style="88"/>
    <col min="11014" max="11014" width="9.5" style="88" bestFit="1" customWidth="1"/>
    <col min="11015" max="11015" width="13.875" style="88" bestFit="1" customWidth="1"/>
    <col min="11016" max="11264" width="9" style="88"/>
    <col min="11265" max="11265" width="13.875" style="88" bestFit="1" customWidth="1"/>
    <col min="11266" max="11266" width="9.5" style="88" bestFit="1" customWidth="1"/>
    <col min="11267" max="11267" width="9" style="88"/>
    <col min="11268" max="11268" width="11.5" style="88" customWidth="1"/>
    <col min="11269" max="11269" width="9" style="88"/>
    <col min="11270" max="11270" width="9.5" style="88" bestFit="1" customWidth="1"/>
    <col min="11271" max="11271" width="13.875" style="88" bestFit="1" customWidth="1"/>
    <col min="11272" max="11520" width="9" style="88"/>
    <col min="11521" max="11521" width="13.875" style="88" bestFit="1" customWidth="1"/>
    <col min="11522" max="11522" width="9.5" style="88" bestFit="1" customWidth="1"/>
    <col min="11523" max="11523" width="9" style="88"/>
    <col min="11524" max="11524" width="11.5" style="88" customWidth="1"/>
    <col min="11525" max="11525" width="9" style="88"/>
    <col min="11526" max="11526" width="9.5" style="88" bestFit="1" customWidth="1"/>
    <col min="11527" max="11527" width="13.875" style="88" bestFit="1" customWidth="1"/>
    <col min="11528" max="11776" width="9" style="88"/>
    <col min="11777" max="11777" width="13.875" style="88" bestFit="1" customWidth="1"/>
    <col min="11778" max="11778" width="9.5" style="88" bestFit="1" customWidth="1"/>
    <col min="11779" max="11779" width="9" style="88"/>
    <col min="11780" max="11780" width="11.5" style="88" customWidth="1"/>
    <col min="11781" max="11781" width="9" style="88"/>
    <col min="11782" max="11782" width="9.5" style="88" bestFit="1" customWidth="1"/>
    <col min="11783" max="11783" width="13.875" style="88" bestFit="1" customWidth="1"/>
    <col min="11784" max="12032" width="9" style="88"/>
    <col min="12033" max="12033" width="13.875" style="88" bestFit="1" customWidth="1"/>
    <col min="12034" max="12034" width="9.5" style="88" bestFit="1" customWidth="1"/>
    <col min="12035" max="12035" width="9" style="88"/>
    <col min="12036" max="12036" width="11.5" style="88" customWidth="1"/>
    <col min="12037" max="12037" width="9" style="88"/>
    <col min="12038" max="12038" width="9.5" style="88" bestFit="1" customWidth="1"/>
    <col min="12039" max="12039" width="13.875" style="88" bestFit="1" customWidth="1"/>
    <col min="12040" max="12288" width="9" style="88"/>
    <col min="12289" max="12289" width="13.875" style="88" bestFit="1" customWidth="1"/>
    <col min="12290" max="12290" width="9.5" style="88" bestFit="1" customWidth="1"/>
    <col min="12291" max="12291" width="9" style="88"/>
    <col min="12292" max="12292" width="11.5" style="88" customWidth="1"/>
    <col min="12293" max="12293" width="9" style="88"/>
    <col min="12294" max="12294" width="9.5" style="88" bestFit="1" customWidth="1"/>
    <col min="12295" max="12295" width="13.875" style="88" bestFit="1" customWidth="1"/>
    <col min="12296" max="12544" width="9" style="88"/>
    <col min="12545" max="12545" width="13.875" style="88" bestFit="1" customWidth="1"/>
    <col min="12546" max="12546" width="9.5" style="88" bestFit="1" customWidth="1"/>
    <col min="12547" max="12547" width="9" style="88"/>
    <col min="12548" max="12548" width="11.5" style="88" customWidth="1"/>
    <col min="12549" max="12549" width="9" style="88"/>
    <col min="12550" max="12550" width="9.5" style="88" bestFit="1" customWidth="1"/>
    <col min="12551" max="12551" width="13.875" style="88" bestFit="1" customWidth="1"/>
    <col min="12552" max="12800" width="9" style="88"/>
    <col min="12801" max="12801" width="13.875" style="88" bestFit="1" customWidth="1"/>
    <col min="12802" max="12802" width="9.5" style="88" bestFit="1" customWidth="1"/>
    <col min="12803" max="12803" width="9" style="88"/>
    <col min="12804" max="12804" width="11.5" style="88" customWidth="1"/>
    <col min="12805" max="12805" width="9" style="88"/>
    <col min="12806" max="12806" width="9.5" style="88" bestFit="1" customWidth="1"/>
    <col min="12807" max="12807" width="13.875" style="88" bestFit="1" customWidth="1"/>
    <col min="12808" max="13056" width="9" style="88"/>
    <col min="13057" max="13057" width="13.875" style="88" bestFit="1" customWidth="1"/>
    <col min="13058" max="13058" width="9.5" style="88" bestFit="1" customWidth="1"/>
    <col min="13059" max="13059" width="9" style="88"/>
    <col min="13060" max="13060" width="11.5" style="88" customWidth="1"/>
    <col min="13061" max="13061" width="9" style="88"/>
    <col min="13062" max="13062" width="9.5" style="88" bestFit="1" customWidth="1"/>
    <col min="13063" max="13063" width="13.875" style="88" bestFit="1" customWidth="1"/>
    <col min="13064" max="13312" width="9" style="88"/>
    <col min="13313" max="13313" width="13.875" style="88" bestFit="1" customWidth="1"/>
    <col min="13314" max="13314" width="9.5" style="88" bestFit="1" customWidth="1"/>
    <col min="13315" max="13315" width="9" style="88"/>
    <col min="13316" max="13316" width="11.5" style="88" customWidth="1"/>
    <col min="13317" max="13317" width="9" style="88"/>
    <col min="13318" max="13318" width="9.5" style="88" bestFit="1" customWidth="1"/>
    <col min="13319" max="13319" width="13.875" style="88" bestFit="1" customWidth="1"/>
    <col min="13320" max="13568" width="9" style="88"/>
    <col min="13569" max="13569" width="13.875" style="88" bestFit="1" customWidth="1"/>
    <col min="13570" max="13570" width="9.5" style="88" bestFit="1" customWidth="1"/>
    <col min="13571" max="13571" width="9" style="88"/>
    <col min="13572" max="13572" width="11.5" style="88" customWidth="1"/>
    <col min="13573" max="13573" width="9" style="88"/>
    <col min="13574" max="13574" width="9.5" style="88" bestFit="1" customWidth="1"/>
    <col min="13575" max="13575" width="13.875" style="88" bestFit="1" customWidth="1"/>
    <col min="13576" max="13824" width="9" style="88"/>
    <col min="13825" max="13825" width="13.875" style="88" bestFit="1" customWidth="1"/>
    <col min="13826" max="13826" width="9.5" style="88" bestFit="1" customWidth="1"/>
    <col min="13827" max="13827" width="9" style="88"/>
    <col min="13828" max="13828" width="11.5" style="88" customWidth="1"/>
    <col min="13829" max="13829" width="9" style="88"/>
    <col min="13830" max="13830" width="9.5" style="88" bestFit="1" customWidth="1"/>
    <col min="13831" max="13831" width="13.875" style="88" bestFit="1" customWidth="1"/>
    <col min="13832" max="14080" width="9" style="88"/>
    <col min="14081" max="14081" width="13.875" style="88" bestFit="1" customWidth="1"/>
    <col min="14082" max="14082" width="9.5" style="88" bestFit="1" customWidth="1"/>
    <col min="14083" max="14083" width="9" style="88"/>
    <col min="14084" max="14084" width="11.5" style="88" customWidth="1"/>
    <col min="14085" max="14085" width="9" style="88"/>
    <col min="14086" max="14086" width="9.5" style="88" bestFit="1" customWidth="1"/>
    <col min="14087" max="14087" width="13.875" style="88" bestFit="1" customWidth="1"/>
    <col min="14088" max="14336" width="9" style="88"/>
    <col min="14337" max="14337" width="13.875" style="88" bestFit="1" customWidth="1"/>
    <col min="14338" max="14338" width="9.5" style="88" bestFit="1" customWidth="1"/>
    <col min="14339" max="14339" width="9" style="88"/>
    <col min="14340" max="14340" width="11.5" style="88" customWidth="1"/>
    <col min="14341" max="14341" width="9" style="88"/>
    <col min="14342" max="14342" width="9.5" style="88" bestFit="1" customWidth="1"/>
    <col min="14343" max="14343" width="13.875" style="88" bestFit="1" customWidth="1"/>
    <col min="14344" max="14592" width="9" style="88"/>
    <col min="14593" max="14593" width="13.875" style="88" bestFit="1" customWidth="1"/>
    <col min="14594" max="14594" width="9.5" style="88" bestFit="1" customWidth="1"/>
    <col min="14595" max="14595" width="9" style="88"/>
    <col min="14596" max="14596" width="11.5" style="88" customWidth="1"/>
    <col min="14597" max="14597" width="9" style="88"/>
    <col min="14598" max="14598" width="9.5" style="88" bestFit="1" customWidth="1"/>
    <col min="14599" max="14599" width="13.875" style="88" bestFit="1" customWidth="1"/>
    <col min="14600" max="14848" width="9" style="88"/>
    <col min="14849" max="14849" width="13.875" style="88" bestFit="1" customWidth="1"/>
    <col min="14850" max="14850" width="9.5" style="88" bestFit="1" customWidth="1"/>
    <col min="14851" max="14851" width="9" style="88"/>
    <col min="14852" max="14852" width="11.5" style="88" customWidth="1"/>
    <col min="14853" max="14853" width="9" style="88"/>
    <col min="14854" max="14854" width="9.5" style="88" bestFit="1" customWidth="1"/>
    <col min="14855" max="14855" width="13.875" style="88" bestFit="1" customWidth="1"/>
    <col min="14856" max="15104" width="9" style="88"/>
    <col min="15105" max="15105" width="13.875" style="88" bestFit="1" customWidth="1"/>
    <col min="15106" max="15106" width="9.5" style="88" bestFit="1" customWidth="1"/>
    <col min="15107" max="15107" width="9" style="88"/>
    <col min="15108" max="15108" width="11.5" style="88" customWidth="1"/>
    <col min="15109" max="15109" width="9" style="88"/>
    <col min="15110" max="15110" width="9.5" style="88" bestFit="1" customWidth="1"/>
    <col min="15111" max="15111" width="13.875" style="88" bestFit="1" customWidth="1"/>
    <col min="15112" max="15360" width="9" style="88"/>
    <col min="15361" max="15361" width="13.875" style="88" bestFit="1" customWidth="1"/>
    <col min="15362" max="15362" width="9.5" style="88" bestFit="1" customWidth="1"/>
    <col min="15363" max="15363" width="9" style="88"/>
    <col min="15364" max="15364" width="11.5" style="88" customWidth="1"/>
    <col min="15365" max="15365" width="9" style="88"/>
    <col min="15366" max="15366" width="9.5" style="88" bestFit="1" customWidth="1"/>
    <col min="15367" max="15367" width="13.875" style="88" bestFit="1" customWidth="1"/>
    <col min="15368" max="15616" width="9" style="88"/>
    <col min="15617" max="15617" width="13.875" style="88" bestFit="1" customWidth="1"/>
    <col min="15618" max="15618" width="9.5" style="88" bestFit="1" customWidth="1"/>
    <col min="15619" max="15619" width="9" style="88"/>
    <col min="15620" max="15620" width="11.5" style="88" customWidth="1"/>
    <col min="15621" max="15621" width="9" style="88"/>
    <col min="15622" max="15622" width="9.5" style="88" bestFit="1" customWidth="1"/>
    <col min="15623" max="15623" width="13.875" style="88" bestFit="1" customWidth="1"/>
    <col min="15624" max="15872" width="9" style="88"/>
    <col min="15873" max="15873" width="13.875" style="88" bestFit="1" customWidth="1"/>
    <col min="15874" max="15874" width="9.5" style="88" bestFit="1" customWidth="1"/>
    <col min="15875" max="15875" width="9" style="88"/>
    <col min="15876" max="15876" width="11.5" style="88" customWidth="1"/>
    <col min="15877" max="15877" width="9" style="88"/>
    <col min="15878" max="15878" width="9.5" style="88" bestFit="1" customWidth="1"/>
    <col min="15879" max="15879" width="13.875" style="88" bestFit="1" customWidth="1"/>
    <col min="15880" max="16128" width="9" style="88"/>
    <col min="16129" max="16129" width="13.875" style="88" bestFit="1" customWidth="1"/>
    <col min="16130" max="16130" width="9.5" style="88" bestFit="1" customWidth="1"/>
    <col min="16131" max="16131" width="9" style="88"/>
    <col min="16132" max="16132" width="11.5" style="88" customWidth="1"/>
    <col min="16133" max="16133" width="9" style="88"/>
    <col min="16134" max="16134" width="9.5" style="88" bestFit="1" customWidth="1"/>
    <col min="16135" max="16135" width="13.875" style="88" bestFit="1" customWidth="1"/>
    <col min="16136" max="16384" width="9" style="88"/>
  </cols>
  <sheetData>
    <row r="1" spans="1:8" ht="16.5">
      <c r="A1" s="89" t="s">
        <v>200</v>
      </c>
      <c r="C1" s="89" t="s">
        <v>201</v>
      </c>
      <c r="D1" s="112" t="s">
        <v>202</v>
      </c>
      <c r="F1" s="90" t="s">
        <v>160</v>
      </c>
      <c r="G1" s="89" t="s">
        <v>203</v>
      </c>
    </row>
    <row r="2" spans="1:8">
      <c r="A2" s="113">
        <v>1234.5678</v>
      </c>
      <c r="G2" s="113">
        <v>1234.5678</v>
      </c>
    </row>
    <row r="4" spans="1:8" ht="16.5">
      <c r="A4" s="89" t="s">
        <v>204</v>
      </c>
      <c r="B4" s="89" t="s">
        <v>201</v>
      </c>
      <c r="G4" s="89" t="s">
        <v>205</v>
      </c>
      <c r="H4" s="89" t="s">
        <v>206</v>
      </c>
    </row>
    <row r="5" spans="1:8" ht="16.5">
      <c r="A5" s="88">
        <v>0</v>
      </c>
      <c r="B5" s="88">
        <f>ROUND($A$2,A5)</f>
        <v>1235</v>
      </c>
      <c r="C5" s="88" t="s">
        <v>207</v>
      </c>
      <c r="G5" s="88">
        <v>0</v>
      </c>
    </row>
    <row r="6" spans="1:8" ht="16.5">
      <c r="A6" s="88">
        <v>1</v>
      </c>
      <c r="B6" s="88">
        <f>ROUND($A$2,A6)</f>
        <v>1234.5999999999999</v>
      </c>
      <c r="C6" s="88" t="s">
        <v>208</v>
      </c>
      <c r="G6" s="88">
        <v>-1</v>
      </c>
    </row>
    <row r="7" spans="1:8" ht="16.5">
      <c r="A7" s="88">
        <v>2</v>
      </c>
      <c r="B7" s="88">
        <f>ROUND($A$2,A7)</f>
        <v>1234.57</v>
      </c>
      <c r="C7" s="88" t="s">
        <v>209</v>
      </c>
      <c r="G7" s="88">
        <v>-2</v>
      </c>
    </row>
    <row r="8" spans="1:8" ht="16.5">
      <c r="A8" s="88">
        <v>3</v>
      </c>
      <c r="B8" s="88">
        <f>ROUND($A$2,A8)</f>
        <v>1234.568</v>
      </c>
      <c r="C8" s="88" t="s">
        <v>210</v>
      </c>
      <c r="G8" s="88">
        <v>-3</v>
      </c>
    </row>
    <row r="9" spans="1:8">
      <c r="A9" s="93"/>
      <c r="G9" s="93"/>
    </row>
    <row r="10" spans="1:8">
      <c r="B10" s="91"/>
    </row>
  </sheetData>
  <phoneticPr fontId="2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第&amp;P頁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E3" sqref="E3"/>
    </sheetView>
  </sheetViews>
  <sheetFormatPr defaultRowHeight="16.5"/>
  <cols>
    <col min="1" max="1" width="10.875" bestFit="1" customWidth="1"/>
    <col min="2" max="2" width="11.625" bestFit="1" customWidth="1"/>
    <col min="4" max="4" width="12" customWidth="1"/>
    <col min="5" max="5" width="11.625" bestFit="1" customWidth="1"/>
  </cols>
  <sheetData>
    <row r="1" spans="1:6" ht="19.5">
      <c r="A1" s="131" t="s">
        <v>113</v>
      </c>
      <c r="B1" s="131"/>
      <c r="C1" s="131"/>
      <c r="D1" s="131"/>
      <c r="E1" s="131"/>
      <c r="F1" s="131"/>
    </row>
    <row r="2" spans="1:6">
      <c r="A2" t="s">
        <v>114</v>
      </c>
      <c r="B2" t="s">
        <v>115</v>
      </c>
      <c r="C2" t="s">
        <v>116</v>
      </c>
      <c r="D2" t="s">
        <v>117</v>
      </c>
      <c r="E2" t="s">
        <v>118</v>
      </c>
    </row>
    <row r="3" spans="1:6">
      <c r="A3" t="s">
        <v>119</v>
      </c>
      <c r="B3">
        <v>17</v>
      </c>
      <c r="C3">
        <v>30</v>
      </c>
      <c r="D3">
        <f>B3/C3</f>
        <v>0.56666666666666665</v>
      </c>
      <c r="E3">
        <f>ROUND(D3,2)</f>
        <v>0.56999999999999995</v>
      </c>
    </row>
    <row r="4" spans="1:6">
      <c r="A4" t="s">
        <v>120</v>
      </c>
      <c r="B4">
        <v>13</v>
      </c>
      <c r="C4">
        <v>30</v>
      </c>
      <c r="D4">
        <f t="shared" ref="D4:D14" si="0">B4/C4</f>
        <v>0.43333333333333335</v>
      </c>
      <c r="E4">
        <f t="shared" ref="E4:E14" si="1">ROUND(D4,2)</f>
        <v>0.43</v>
      </c>
    </row>
    <row r="5" spans="1:6">
      <c r="A5" t="s">
        <v>121</v>
      </c>
      <c r="B5">
        <v>17</v>
      </c>
      <c r="C5">
        <v>26</v>
      </c>
      <c r="D5">
        <f t="shared" si="0"/>
        <v>0.65384615384615385</v>
      </c>
      <c r="E5">
        <f t="shared" si="1"/>
        <v>0.65</v>
      </c>
    </row>
    <row r="6" spans="1:6">
      <c r="A6" t="s">
        <v>122</v>
      </c>
      <c r="B6">
        <v>25</v>
      </c>
      <c r="C6">
        <v>36</v>
      </c>
      <c r="D6">
        <f t="shared" si="0"/>
        <v>0.69444444444444442</v>
      </c>
      <c r="E6">
        <f t="shared" si="1"/>
        <v>0.69</v>
      </c>
    </row>
    <row r="7" spans="1:6">
      <c r="A7" t="s">
        <v>123</v>
      </c>
      <c r="B7">
        <v>29</v>
      </c>
      <c r="C7">
        <v>40</v>
      </c>
      <c r="D7">
        <f t="shared" si="0"/>
        <v>0.72499999999999998</v>
      </c>
      <c r="E7">
        <f t="shared" si="1"/>
        <v>0.73</v>
      </c>
    </row>
    <row r="8" spans="1:6">
      <c r="A8" t="s">
        <v>124</v>
      </c>
      <c r="B8">
        <v>41</v>
      </c>
      <c r="C8">
        <v>56</v>
      </c>
      <c r="D8">
        <f t="shared" si="0"/>
        <v>0.7321428571428571</v>
      </c>
      <c r="E8">
        <f t="shared" si="1"/>
        <v>0.73</v>
      </c>
    </row>
    <row r="9" spans="1:6">
      <c r="A9" t="s">
        <v>125</v>
      </c>
      <c r="B9">
        <v>19</v>
      </c>
      <c r="C9">
        <v>30</v>
      </c>
      <c r="D9">
        <f t="shared" si="0"/>
        <v>0.6333333333333333</v>
      </c>
      <c r="E9">
        <f t="shared" si="1"/>
        <v>0.63</v>
      </c>
    </row>
    <row r="10" spans="1:6">
      <c r="A10" t="s">
        <v>126</v>
      </c>
      <c r="B10">
        <v>23</v>
      </c>
      <c r="C10">
        <v>28</v>
      </c>
      <c r="D10">
        <f t="shared" si="0"/>
        <v>0.8214285714285714</v>
      </c>
      <c r="E10">
        <f t="shared" si="1"/>
        <v>0.82</v>
      </c>
    </row>
    <row r="11" spans="1:6">
      <c r="A11" t="s">
        <v>127</v>
      </c>
      <c r="B11">
        <v>37</v>
      </c>
      <c r="C11">
        <v>60</v>
      </c>
      <c r="D11">
        <f t="shared" si="0"/>
        <v>0.6166666666666667</v>
      </c>
      <c r="E11">
        <f t="shared" si="1"/>
        <v>0.62</v>
      </c>
    </row>
    <row r="12" spans="1:6">
      <c r="A12" t="s">
        <v>128</v>
      </c>
      <c r="B12">
        <v>29</v>
      </c>
      <c r="C12">
        <v>56</v>
      </c>
      <c r="D12">
        <f t="shared" si="0"/>
        <v>0.5178571428571429</v>
      </c>
      <c r="E12">
        <f t="shared" si="1"/>
        <v>0.52</v>
      </c>
    </row>
    <row r="13" spans="1:6">
      <c r="A13" t="s">
        <v>129</v>
      </c>
      <c r="B13">
        <v>33</v>
      </c>
      <c r="C13">
        <v>44</v>
      </c>
      <c r="D13">
        <f t="shared" si="0"/>
        <v>0.75</v>
      </c>
      <c r="E13">
        <f t="shared" si="1"/>
        <v>0.75</v>
      </c>
    </row>
    <row r="14" spans="1:6">
      <c r="A14" t="s">
        <v>130</v>
      </c>
      <c r="B14">
        <v>29</v>
      </c>
      <c r="C14">
        <v>40</v>
      </c>
      <c r="D14">
        <f t="shared" si="0"/>
        <v>0.72499999999999998</v>
      </c>
      <c r="E14">
        <f t="shared" si="1"/>
        <v>0.73</v>
      </c>
    </row>
    <row r="17" spans="7:7">
      <c r="G17" s="47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10"/>
  <sheetViews>
    <sheetView workbookViewId="0">
      <selection activeCell="A10" sqref="A10"/>
    </sheetView>
  </sheetViews>
  <sheetFormatPr defaultRowHeight="16.5"/>
  <cols>
    <col min="1" max="1" width="5" customWidth="1"/>
    <col min="2" max="2" width="5.375" customWidth="1"/>
  </cols>
  <sheetData>
    <row r="2" spans="1:2">
      <c r="A2" s="2">
        <v>3</v>
      </c>
      <c r="B2" s="2">
        <v>4</v>
      </c>
    </row>
    <row r="3" spans="1:2">
      <c r="A3" s="2">
        <v>5</v>
      </c>
      <c r="B3" s="2">
        <v>2</v>
      </c>
    </row>
    <row r="4" spans="1:2">
      <c r="A4" s="2">
        <v>3</v>
      </c>
      <c r="B4" s="2">
        <v>4</v>
      </c>
    </row>
    <row r="5" spans="1:2">
      <c r="A5" s="2">
        <v>5</v>
      </c>
      <c r="B5" s="2">
        <v>6</v>
      </c>
    </row>
    <row r="6" spans="1:2">
      <c r="A6" s="2">
        <v>4</v>
      </c>
      <c r="B6" s="2">
        <v>7</v>
      </c>
    </row>
    <row r="7" spans="1:2" ht="17.25" thickBot="1"/>
    <row r="8" spans="1:2" ht="17.25" thickBot="1">
      <c r="A8" s="41">
        <f>LARGE(A2:B6,3)</f>
        <v>5</v>
      </c>
      <c r="B8" s="1"/>
    </row>
    <row r="9" spans="1:2" ht="17.25" thickBot="1">
      <c r="A9" s="42"/>
      <c r="B9" s="1"/>
    </row>
    <row r="10" spans="1:2" ht="17.25" thickBot="1">
      <c r="A10" s="41">
        <f>LARGE(A2:B6,7)</f>
        <v>4</v>
      </c>
      <c r="B10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18"/>
  <sheetViews>
    <sheetView topLeftCell="A10" workbookViewId="0">
      <selection activeCell="F32" sqref="F32"/>
    </sheetView>
  </sheetViews>
  <sheetFormatPr defaultRowHeight="16.5"/>
  <cols>
    <col min="1" max="1" width="4.375" customWidth="1"/>
    <col min="2" max="2" width="5.375" customWidth="1"/>
  </cols>
  <sheetData>
    <row r="2" spans="1:2">
      <c r="A2" s="2">
        <v>3</v>
      </c>
      <c r="B2" s="2">
        <v>1</v>
      </c>
    </row>
    <row r="3" spans="1:2">
      <c r="A3" s="2">
        <v>4</v>
      </c>
      <c r="B3" s="2">
        <v>4</v>
      </c>
    </row>
    <row r="4" spans="1:2">
      <c r="A4" s="2">
        <v>5</v>
      </c>
      <c r="B4" s="2">
        <v>8</v>
      </c>
    </row>
    <row r="5" spans="1:2">
      <c r="A5" s="2">
        <v>2</v>
      </c>
      <c r="B5" s="2">
        <v>3</v>
      </c>
    </row>
    <row r="6" spans="1:2">
      <c r="A6" s="2">
        <v>3</v>
      </c>
      <c r="B6" s="2">
        <v>7</v>
      </c>
    </row>
    <row r="7" spans="1:2">
      <c r="A7" s="2">
        <v>4</v>
      </c>
      <c r="B7" s="2">
        <v>12</v>
      </c>
    </row>
    <row r="8" spans="1:2">
      <c r="A8" s="2">
        <v>6</v>
      </c>
      <c r="B8" s="2">
        <v>54</v>
      </c>
    </row>
    <row r="9" spans="1:2">
      <c r="A9" s="2">
        <v>4</v>
      </c>
      <c r="B9" s="2">
        <v>8</v>
      </c>
    </row>
    <row r="10" spans="1:2">
      <c r="A10" s="2">
        <v>7</v>
      </c>
      <c r="B10" s="2">
        <v>23</v>
      </c>
    </row>
    <row r="11" spans="1:2" ht="17.25" thickBot="1"/>
    <row r="12" spans="1:2" ht="17.25" thickBot="1">
      <c r="A12" s="41">
        <f>SMALL(A2:A10,4)</f>
        <v>4</v>
      </c>
      <c r="B12" s="43"/>
    </row>
    <row r="13" spans="1:2" ht="17.25" thickBot="1">
      <c r="A13" s="43"/>
      <c r="B13" s="43"/>
    </row>
    <row r="14" spans="1:2" ht="17.25" thickBot="1">
      <c r="A14" s="41">
        <f>SMALL(B2:B10,2)</f>
        <v>3</v>
      </c>
      <c r="B14" s="43"/>
    </row>
    <row r="15" spans="1:2" ht="17.25" thickBot="1"/>
    <row r="16" spans="1:2" ht="17.25" thickBot="1">
      <c r="A16" s="41">
        <f>SMALL(A2:B10,COUNT(A2:B10))</f>
        <v>54</v>
      </c>
    </row>
    <row r="17" spans="1:1" ht="17.25" thickBot="1"/>
    <row r="18" spans="1:1" ht="17.25" thickBot="1">
      <c r="A18" s="41">
        <f>SMALL(A2:B10,1)</f>
        <v>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C2" sqref="C2"/>
    </sheetView>
  </sheetViews>
  <sheetFormatPr defaultRowHeight="16.5"/>
  <sheetData>
    <row r="1" spans="1:3">
      <c r="A1" s="40" t="s">
        <v>81</v>
      </c>
      <c r="B1" t="s">
        <v>82</v>
      </c>
      <c r="C1" t="s">
        <v>83</v>
      </c>
    </row>
    <row r="2" spans="1:3">
      <c r="A2" s="3">
        <v>7</v>
      </c>
      <c r="B2">
        <f>RANK(A2,A2:A6,)</f>
        <v>1</v>
      </c>
      <c r="C2">
        <f>RANK(A2,A2:A6,1)</f>
        <v>5</v>
      </c>
    </row>
    <row r="3" spans="1:3">
      <c r="A3" s="3">
        <v>3.5</v>
      </c>
    </row>
    <row r="4" spans="1:3">
      <c r="A4" s="3">
        <v>3.5</v>
      </c>
    </row>
    <row r="5" spans="1:3">
      <c r="A5" s="3">
        <v>1</v>
      </c>
    </row>
    <row r="6" spans="1:3">
      <c r="A6" s="3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"/>
  <sheetViews>
    <sheetView workbookViewId="0">
      <selection activeCell="N17" sqref="N17"/>
    </sheetView>
  </sheetViews>
  <sheetFormatPr defaultRowHeight="16.5"/>
  <cols>
    <col min="1" max="16384" width="9" style="33"/>
  </cols>
  <sheetData>
    <row r="1" spans="1:8">
      <c r="A1" s="32" t="s">
        <v>80</v>
      </c>
    </row>
    <row r="3" spans="1:8" ht="17.25" thickBot="1">
      <c r="A3" s="32" t="s">
        <v>65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>
      <c r="A4" s="32">
        <v>1</v>
      </c>
      <c r="B4" s="34" t="s">
        <v>75</v>
      </c>
      <c r="C4" s="32">
        <v>73</v>
      </c>
      <c r="D4" s="32">
        <v>93</v>
      </c>
      <c r="E4" s="32">
        <v>75</v>
      </c>
      <c r="F4" s="33">
        <f>SUM(C4:E4)</f>
        <v>241</v>
      </c>
      <c r="G4" s="36">
        <f>AVERAGE(C4:E4)</f>
        <v>80.333333333333329</v>
      </c>
      <c r="H4" s="37">
        <f>RANK(G4,$G$4:$G$8,)</f>
        <v>3</v>
      </c>
    </row>
    <row r="5" spans="1:8">
      <c r="A5" s="32">
        <v>2</v>
      </c>
      <c r="B5" s="35" t="s">
        <v>76</v>
      </c>
      <c r="C5" s="32">
        <v>68</v>
      </c>
      <c r="D5" s="32">
        <v>95</v>
      </c>
      <c r="E5" s="32">
        <v>80</v>
      </c>
      <c r="F5" s="33">
        <f>SUM(C5:E5)</f>
        <v>243</v>
      </c>
      <c r="G5" s="36">
        <f>AVERAGE(C5:E5)</f>
        <v>81</v>
      </c>
      <c r="H5" s="38">
        <f>RANK(G5,$G$4:$G$8,)</f>
        <v>2</v>
      </c>
    </row>
    <row r="6" spans="1:8">
      <c r="A6" s="32">
        <v>3</v>
      </c>
      <c r="B6" s="35" t="s">
        <v>77</v>
      </c>
      <c r="C6" s="32">
        <v>70</v>
      </c>
      <c r="D6" s="32">
        <v>94</v>
      </c>
      <c r="E6" s="32">
        <v>82</v>
      </c>
      <c r="F6" s="33">
        <f>SUM(C6:E6)</f>
        <v>246</v>
      </c>
      <c r="G6" s="36">
        <f>AVERAGE(C6:E6)</f>
        <v>82</v>
      </c>
      <c r="H6" s="38">
        <f>RANK(G6,$G$4:$G$8,)</f>
        <v>1</v>
      </c>
    </row>
    <row r="7" spans="1:8">
      <c r="A7" s="32">
        <v>4</v>
      </c>
      <c r="B7" s="35" t="s">
        <v>78</v>
      </c>
      <c r="C7" s="32">
        <v>54</v>
      </c>
      <c r="D7" s="32">
        <v>86</v>
      </c>
      <c r="E7" s="32">
        <v>73</v>
      </c>
      <c r="F7" s="33">
        <f>SUM(C7:E7)</f>
        <v>213</v>
      </c>
      <c r="G7" s="36">
        <f>AVERAGE(C7:E7)</f>
        <v>71</v>
      </c>
      <c r="H7" s="38">
        <f>RANK(G7,$G$4:$G$8,)</f>
        <v>5</v>
      </c>
    </row>
    <row r="8" spans="1:8" ht="17.25" thickBot="1">
      <c r="A8" s="32">
        <v>5</v>
      </c>
      <c r="B8" s="34" t="s">
        <v>79</v>
      </c>
      <c r="C8" s="32">
        <v>82</v>
      </c>
      <c r="D8" s="32">
        <v>65</v>
      </c>
      <c r="E8" s="32">
        <v>90</v>
      </c>
      <c r="F8" s="33">
        <f>SUM(C8:E8)</f>
        <v>237</v>
      </c>
      <c r="G8" s="36">
        <f>AVERAGE(C8:E8)</f>
        <v>79</v>
      </c>
      <c r="H8" s="39">
        <f>RANK(G8,$G$4:$G$8,)</f>
        <v>4</v>
      </c>
    </row>
    <row r="9" spans="1:8">
      <c r="A9" s="32"/>
      <c r="B9" s="32" t="s">
        <v>73</v>
      </c>
    </row>
    <row r="10" spans="1:8">
      <c r="A10" s="32"/>
      <c r="B10" s="32" t="s">
        <v>74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17" sqref="D17"/>
    </sheetView>
  </sheetViews>
  <sheetFormatPr defaultRowHeight="16.5"/>
  <cols>
    <col min="1" max="1" width="6.5" bestFit="1" customWidth="1"/>
    <col min="2" max="2" width="11.625" bestFit="1" customWidth="1"/>
    <col min="3" max="3" width="6" bestFit="1" customWidth="1"/>
    <col min="4" max="4" width="12.75" customWidth="1"/>
    <col min="5" max="5" width="20.25" bestFit="1" customWidth="1"/>
  </cols>
  <sheetData>
    <row r="1" spans="1:5">
      <c r="A1" s="57" t="s">
        <v>84</v>
      </c>
      <c r="B1" s="57" t="s">
        <v>85</v>
      </c>
      <c r="C1" s="57" t="s">
        <v>86</v>
      </c>
      <c r="D1" s="57" t="s">
        <v>134</v>
      </c>
    </row>
    <row r="2" spans="1:5">
      <c r="A2" s="44">
        <v>93001</v>
      </c>
      <c r="B2" s="44" t="s">
        <v>87</v>
      </c>
      <c r="C2" s="45">
        <v>88</v>
      </c>
      <c r="D2" s="116">
        <f t="shared" ref="D2:D8" si="0">ABS(C2-$C$10)</f>
        <v>9.4285714285714306</v>
      </c>
      <c r="E2" t="s">
        <v>88</v>
      </c>
    </row>
    <row r="3" spans="1:5">
      <c r="A3" s="44">
        <v>93002</v>
      </c>
      <c r="B3" s="44" t="s">
        <v>89</v>
      </c>
      <c r="C3" s="45">
        <v>90</v>
      </c>
      <c r="D3" s="116">
        <f t="shared" si="0"/>
        <v>11.428571428571431</v>
      </c>
    </row>
    <row r="4" spans="1:5">
      <c r="A4" s="44">
        <v>93003</v>
      </c>
      <c r="B4" s="44" t="s">
        <v>90</v>
      </c>
      <c r="C4" s="45">
        <v>56</v>
      </c>
      <c r="D4" s="116">
        <f t="shared" si="0"/>
        <v>22.571428571428569</v>
      </c>
    </row>
    <row r="5" spans="1:5">
      <c r="A5" s="44">
        <v>93004</v>
      </c>
      <c r="B5" s="44" t="s">
        <v>91</v>
      </c>
      <c r="C5" s="45">
        <v>88</v>
      </c>
      <c r="D5" s="116">
        <f t="shared" si="0"/>
        <v>9.4285714285714306</v>
      </c>
    </row>
    <row r="6" spans="1:5">
      <c r="A6" s="44">
        <v>93005</v>
      </c>
      <c r="B6" s="44" t="s">
        <v>92</v>
      </c>
      <c r="C6" s="45">
        <v>75</v>
      </c>
      <c r="D6" s="116">
        <f t="shared" si="0"/>
        <v>3.5714285714285694</v>
      </c>
    </row>
    <row r="7" spans="1:5">
      <c r="A7" s="44">
        <v>93006</v>
      </c>
      <c r="B7" s="44" t="s">
        <v>93</v>
      </c>
      <c r="C7" s="45">
        <v>85</v>
      </c>
      <c r="D7" s="116">
        <f t="shared" si="0"/>
        <v>6.4285714285714306</v>
      </c>
    </row>
    <row r="8" spans="1:5">
      <c r="A8" s="44">
        <v>93007</v>
      </c>
      <c r="B8" s="44" t="s">
        <v>94</v>
      </c>
      <c r="C8" s="45">
        <v>68</v>
      </c>
      <c r="D8" s="116">
        <f t="shared" si="0"/>
        <v>10.571428571428569</v>
      </c>
    </row>
    <row r="9" spans="1:5">
      <c r="A9" s="44"/>
      <c r="B9" s="44"/>
      <c r="C9" s="45"/>
      <c r="D9" s="46"/>
    </row>
    <row r="10" spans="1:5">
      <c r="A10" s="44"/>
      <c r="B10" s="55" t="s">
        <v>101</v>
      </c>
      <c r="C10" s="117">
        <f>AVERAGE(C2:C8)</f>
        <v>78.571428571428569</v>
      </c>
      <c r="D10" s="59"/>
    </row>
    <row r="11" spans="1:5">
      <c r="B11" s="45" t="s">
        <v>95</v>
      </c>
      <c r="C11" s="60"/>
      <c r="D11" s="118">
        <f>SUM(D2:D8)</f>
        <v>73.428571428571431</v>
      </c>
      <c r="E11" t="s">
        <v>96</v>
      </c>
    </row>
    <row r="12" spans="1:5">
      <c r="B12" s="45" t="s">
        <v>97</v>
      </c>
      <c r="C12" s="117">
        <f>COUNT(C2:C8)</f>
        <v>7</v>
      </c>
      <c r="D12" s="51"/>
      <c r="E12" t="s">
        <v>98</v>
      </c>
    </row>
    <row r="13" spans="1:5">
      <c r="B13" s="55" t="s">
        <v>99</v>
      </c>
      <c r="C13" s="61"/>
      <c r="D13" s="119">
        <f>D11/C12</f>
        <v>10.489795918367347</v>
      </c>
      <c r="E13" t="s">
        <v>100</v>
      </c>
    </row>
    <row r="14" spans="1:5">
      <c r="B14" s="55"/>
      <c r="C14" s="55"/>
      <c r="D14" s="56"/>
    </row>
    <row r="15" spans="1:5">
      <c r="B15" s="55"/>
    </row>
    <row r="16" spans="1:5" ht="17.25" thickBot="1"/>
    <row r="17" spans="2:5" ht="17.25" thickBot="1">
      <c r="B17" s="55" t="s">
        <v>99</v>
      </c>
      <c r="C17" s="58"/>
      <c r="D17" s="120">
        <f>AVEDEV(C2:C8)</f>
        <v>10.489795918367347</v>
      </c>
      <c r="E17" t="s">
        <v>102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="160" zoomScaleNormal="160" workbookViewId="0">
      <selection activeCell="E4" sqref="E4"/>
    </sheetView>
  </sheetViews>
  <sheetFormatPr defaultRowHeight="16.5"/>
  <sheetData>
    <row r="1" spans="1:6" ht="21">
      <c r="A1" s="132" t="s">
        <v>107</v>
      </c>
      <c r="B1" s="132"/>
      <c r="C1" s="132"/>
      <c r="D1" s="132"/>
      <c r="E1" s="132"/>
      <c r="F1" s="132"/>
    </row>
    <row r="2" spans="1:6">
      <c r="A2" s="121">
        <f>SQRT(25)</f>
        <v>5</v>
      </c>
    </row>
    <row r="3" spans="1:6">
      <c r="A3" s="121">
        <f>SQRT(100)</f>
        <v>10</v>
      </c>
      <c r="D3" t="s">
        <v>108</v>
      </c>
    </row>
    <row r="4" spans="1:6">
      <c r="C4">
        <v>25</v>
      </c>
      <c r="D4" s="121">
        <f>SQRT(C4)</f>
        <v>5</v>
      </c>
      <c r="E4">
        <f>C4^0.5</f>
        <v>5</v>
      </c>
    </row>
    <row r="5" spans="1:6">
      <c r="C5">
        <v>35</v>
      </c>
      <c r="D5" s="121">
        <f t="shared" ref="D5:D11" si="0">SQRT(C5)</f>
        <v>5.9160797830996161</v>
      </c>
    </row>
    <row r="6" spans="1:6">
      <c r="C6">
        <v>50</v>
      </c>
      <c r="D6" s="121">
        <f t="shared" si="0"/>
        <v>7.0710678118654755</v>
      </c>
    </row>
    <row r="7" spans="1:6">
      <c r="C7">
        <v>100</v>
      </c>
      <c r="D7" s="121">
        <f t="shared" si="0"/>
        <v>10</v>
      </c>
    </row>
    <row r="8" spans="1:6">
      <c r="C8">
        <v>135</v>
      </c>
      <c r="D8" s="121">
        <f t="shared" si="0"/>
        <v>11.61895003862225</v>
      </c>
    </row>
    <row r="9" spans="1:6">
      <c r="C9">
        <v>210</v>
      </c>
      <c r="D9" s="121">
        <f t="shared" si="0"/>
        <v>14.491376746189438</v>
      </c>
    </row>
    <row r="10" spans="1:6">
      <c r="C10">
        <v>320</v>
      </c>
      <c r="D10" s="121">
        <f t="shared" si="0"/>
        <v>17.888543819998318</v>
      </c>
    </row>
    <row r="11" spans="1:6">
      <c r="C11">
        <v>400</v>
      </c>
      <c r="D11" s="121">
        <f t="shared" si="0"/>
        <v>20</v>
      </c>
    </row>
    <row r="17" spans="7:7">
      <c r="G17" s="47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30" zoomScaleNormal="130" workbookViewId="0">
      <selection activeCell="E4" sqref="E4"/>
    </sheetView>
  </sheetViews>
  <sheetFormatPr defaultRowHeight="15.75"/>
  <cols>
    <col min="1" max="2" width="10.25" style="49" bestFit="1" customWidth="1"/>
    <col min="3" max="3" width="9" style="49"/>
    <col min="4" max="4" width="10.25" style="49" bestFit="1" customWidth="1"/>
    <col min="5" max="16384" width="9" style="49"/>
  </cols>
  <sheetData>
    <row r="1" spans="1:6" ht="16.5">
      <c r="A1" s="48" t="s">
        <v>109</v>
      </c>
      <c r="B1" s="48" t="s">
        <v>110</v>
      </c>
      <c r="C1" s="49">
        <v>1</v>
      </c>
      <c r="D1" s="48" t="s">
        <v>111</v>
      </c>
      <c r="E1" s="49">
        <v>15</v>
      </c>
    </row>
    <row r="2" spans="1:6" ht="16.5" thickBot="1"/>
    <row r="3" spans="1:6">
      <c r="A3" s="133" t="s">
        <v>135</v>
      </c>
      <c r="B3" s="49">
        <f ca="1">RANDBETWEEN($C$1,$E$1)</f>
        <v>11</v>
      </c>
      <c r="C3" s="49">
        <f t="shared" ref="B3:F4" ca="1" si="0">RANDBETWEEN($C$1,$E$1)</f>
        <v>1</v>
      </c>
      <c r="D3" s="49">
        <f t="shared" ca="1" si="0"/>
        <v>12</v>
      </c>
      <c r="E3" s="49">
        <f t="shared" ca="1" si="0"/>
        <v>3</v>
      </c>
      <c r="F3" s="49">
        <f t="shared" ca="1" si="0"/>
        <v>13</v>
      </c>
    </row>
    <row r="4" spans="1:6" ht="16.5" thickBot="1">
      <c r="A4" s="134"/>
      <c r="B4" s="49">
        <f t="shared" ca="1" si="0"/>
        <v>11</v>
      </c>
      <c r="C4" s="49">
        <f t="shared" ca="1" si="0"/>
        <v>5</v>
      </c>
      <c r="D4" s="49">
        <f t="shared" ca="1" si="0"/>
        <v>6</v>
      </c>
      <c r="E4" s="49">
        <f t="shared" ca="1" si="0"/>
        <v>12</v>
      </c>
      <c r="F4" s="49">
        <f t="shared" ca="1" si="0"/>
        <v>13</v>
      </c>
    </row>
    <row r="6" spans="1:6" ht="16.5">
      <c r="A6" s="48" t="s">
        <v>112</v>
      </c>
      <c r="B6" s="48" t="s">
        <v>110</v>
      </c>
      <c r="C6" s="49">
        <v>101</v>
      </c>
      <c r="D6" s="48" t="s">
        <v>111</v>
      </c>
      <c r="E6" s="49">
        <v>2500</v>
      </c>
    </row>
    <row r="7" spans="1:6" ht="16.5" thickBot="1"/>
    <row r="8" spans="1:6">
      <c r="A8" s="135" t="s">
        <v>136</v>
      </c>
      <c r="B8" s="49">
        <f t="shared" ref="B8:F17" ca="1" si="1">RANDBETWEEN($C$6,$E$6)</f>
        <v>2266</v>
      </c>
      <c r="C8" s="49">
        <f t="shared" ca="1" si="1"/>
        <v>225</v>
      </c>
      <c r="D8" s="49">
        <f t="shared" ca="1" si="1"/>
        <v>1857</v>
      </c>
      <c r="E8" s="49">
        <f t="shared" ca="1" si="1"/>
        <v>1149</v>
      </c>
      <c r="F8" s="49">
        <f t="shared" ca="1" si="1"/>
        <v>1947</v>
      </c>
    </row>
    <row r="9" spans="1:6">
      <c r="A9" s="136"/>
      <c r="B9" s="49">
        <f t="shared" ca="1" si="1"/>
        <v>1207</v>
      </c>
      <c r="C9" s="49">
        <f t="shared" ca="1" si="1"/>
        <v>510</v>
      </c>
      <c r="D9" s="49">
        <f t="shared" ca="1" si="1"/>
        <v>2374</v>
      </c>
      <c r="E9" s="49">
        <f t="shared" ca="1" si="1"/>
        <v>1802</v>
      </c>
      <c r="F9" s="49">
        <f t="shared" ca="1" si="1"/>
        <v>1276</v>
      </c>
    </row>
    <row r="10" spans="1:6">
      <c r="A10" s="136"/>
      <c r="B10" s="49">
        <f t="shared" ca="1" si="1"/>
        <v>230</v>
      </c>
      <c r="C10" s="49">
        <f t="shared" ca="1" si="1"/>
        <v>1853</v>
      </c>
      <c r="D10" s="49">
        <f t="shared" ca="1" si="1"/>
        <v>1065</v>
      </c>
      <c r="E10" s="49">
        <f t="shared" ca="1" si="1"/>
        <v>1374</v>
      </c>
      <c r="F10" s="49">
        <f t="shared" ca="1" si="1"/>
        <v>2457</v>
      </c>
    </row>
    <row r="11" spans="1:6">
      <c r="A11" s="136"/>
      <c r="B11" s="49">
        <f t="shared" ca="1" si="1"/>
        <v>2038</v>
      </c>
      <c r="C11" s="49">
        <f t="shared" ca="1" si="1"/>
        <v>1359</v>
      </c>
      <c r="D11" s="49">
        <f t="shared" ca="1" si="1"/>
        <v>1436</v>
      </c>
      <c r="E11" s="49">
        <f t="shared" ca="1" si="1"/>
        <v>711</v>
      </c>
      <c r="F11" s="49">
        <f t="shared" ca="1" si="1"/>
        <v>351</v>
      </c>
    </row>
    <row r="12" spans="1:6">
      <c r="A12" s="136"/>
      <c r="B12" s="49">
        <f t="shared" ca="1" si="1"/>
        <v>2126</v>
      </c>
      <c r="C12" s="49">
        <f t="shared" ca="1" si="1"/>
        <v>2263</v>
      </c>
      <c r="D12" s="49">
        <f t="shared" ca="1" si="1"/>
        <v>1917</v>
      </c>
      <c r="E12" s="49">
        <f t="shared" ca="1" si="1"/>
        <v>618</v>
      </c>
      <c r="F12" s="49">
        <f t="shared" ca="1" si="1"/>
        <v>331</v>
      </c>
    </row>
    <row r="13" spans="1:6">
      <c r="A13" s="136"/>
      <c r="B13" s="49">
        <f t="shared" ca="1" si="1"/>
        <v>2115</v>
      </c>
      <c r="C13" s="49">
        <f t="shared" ca="1" si="1"/>
        <v>146</v>
      </c>
      <c r="D13" s="49">
        <f t="shared" ca="1" si="1"/>
        <v>2022</v>
      </c>
      <c r="E13" s="49">
        <f t="shared" ca="1" si="1"/>
        <v>1372</v>
      </c>
      <c r="F13" s="49">
        <f t="shared" ca="1" si="1"/>
        <v>985</v>
      </c>
    </row>
    <row r="14" spans="1:6">
      <c r="A14" s="136"/>
      <c r="B14" s="49">
        <f t="shared" ca="1" si="1"/>
        <v>290</v>
      </c>
      <c r="C14" s="49">
        <f t="shared" ca="1" si="1"/>
        <v>2248</v>
      </c>
      <c r="D14" s="49">
        <f t="shared" ca="1" si="1"/>
        <v>1058</v>
      </c>
      <c r="E14" s="49">
        <f t="shared" ca="1" si="1"/>
        <v>408</v>
      </c>
      <c r="F14" s="49">
        <f t="shared" ca="1" si="1"/>
        <v>933</v>
      </c>
    </row>
    <row r="15" spans="1:6">
      <c r="A15" s="136"/>
      <c r="B15" s="49">
        <f t="shared" ca="1" si="1"/>
        <v>1234</v>
      </c>
      <c r="C15" s="49">
        <f t="shared" ca="1" si="1"/>
        <v>2253</v>
      </c>
      <c r="D15" s="49">
        <f t="shared" ca="1" si="1"/>
        <v>2161</v>
      </c>
      <c r="E15" s="49">
        <f t="shared" ca="1" si="1"/>
        <v>2198</v>
      </c>
      <c r="F15" s="49">
        <f t="shared" ca="1" si="1"/>
        <v>1976</v>
      </c>
    </row>
    <row r="16" spans="1:6">
      <c r="A16" s="136"/>
      <c r="B16" s="49">
        <f t="shared" ca="1" si="1"/>
        <v>168</v>
      </c>
      <c r="C16" s="49">
        <f t="shared" ca="1" si="1"/>
        <v>2146</v>
      </c>
      <c r="D16" s="49">
        <f t="shared" ca="1" si="1"/>
        <v>1538</v>
      </c>
      <c r="E16" s="49">
        <f t="shared" ca="1" si="1"/>
        <v>1795</v>
      </c>
      <c r="F16" s="49">
        <f t="shared" ca="1" si="1"/>
        <v>477</v>
      </c>
    </row>
    <row r="17" spans="1:6" ht="16.5" thickBot="1">
      <c r="A17" s="137"/>
      <c r="B17" s="49">
        <f t="shared" ca="1" si="1"/>
        <v>2253</v>
      </c>
      <c r="C17" s="49">
        <f t="shared" ca="1" si="1"/>
        <v>1443</v>
      </c>
      <c r="D17" s="49">
        <f t="shared" ca="1" si="1"/>
        <v>1489</v>
      </c>
      <c r="E17" s="49">
        <f t="shared" ca="1" si="1"/>
        <v>1814</v>
      </c>
      <c r="F17" s="49">
        <f t="shared" ca="1" si="1"/>
        <v>796</v>
      </c>
    </row>
  </sheetData>
  <mergeCells count="2">
    <mergeCell ref="A3:A4"/>
    <mergeCell ref="A8:A17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0"/>
  </sheetPr>
  <dimension ref="A1:E6"/>
  <sheetViews>
    <sheetView workbookViewId="0">
      <selection activeCell="D2" sqref="D2"/>
    </sheetView>
  </sheetViews>
  <sheetFormatPr defaultRowHeight="15.75"/>
  <cols>
    <col min="1" max="2" width="10.25" style="49" bestFit="1" customWidth="1"/>
    <col min="3" max="3" width="9" style="49"/>
    <col min="4" max="4" width="10.25" style="49" bestFit="1" customWidth="1"/>
    <col min="5" max="16384" width="9" style="49"/>
  </cols>
  <sheetData>
    <row r="1" spans="1:5" ht="16.5">
      <c r="A1" s="48" t="s">
        <v>109</v>
      </c>
      <c r="B1" s="48" t="s">
        <v>110</v>
      </c>
      <c r="C1" s="49">
        <v>1</v>
      </c>
      <c r="D1" s="48" t="s">
        <v>111</v>
      </c>
      <c r="E1" s="49">
        <v>100</v>
      </c>
    </row>
    <row r="6" spans="1:5" ht="16.5">
      <c r="A6" s="48" t="s">
        <v>112</v>
      </c>
      <c r="B6" s="48" t="s">
        <v>110</v>
      </c>
      <c r="C6" s="49">
        <v>101</v>
      </c>
      <c r="D6" s="48" t="s">
        <v>111</v>
      </c>
      <c r="E6" s="49">
        <v>2500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9"/>
  <sheetViews>
    <sheetView zoomScale="145" zoomScaleNormal="145" workbookViewId="0">
      <selection activeCell="G4" sqref="G4:J7"/>
    </sheetView>
  </sheetViews>
  <sheetFormatPr defaultRowHeight="16.5"/>
  <sheetData>
    <row r="1" spans="2:10">
      <c r="B1" s="52" t="s">
        <v>132</v>
      </c>
      <c r="C1" s="51">
        <v>1</v>
      </c>
      <c r="D1" s="52" t="s">
        <v>133</v>
      </c>
      <c r="E1" s="51">
        <v>20</v>
      </c>
    </row>
    <row r="4" spans="2:10">
      <c r="B4" s="53">
        <f ca="1">IF(COUNTIF($B$4:$E$7,B4)&gt;1,RANDBETWEEN($C$1,$E$1),B4)</f>
        <v>4</v>
      </c>
      <c r="C4" s="53">
        <f t="shared" ref="C4:E7" ca="1" si="0">IF(COUNTIF($B$4:$E$7,C4)&gt;1,RANDBETWEEN($C$1,$E$1),C4)</f>
        <v>6</v>
      </c>
      <c r="D4" s="53">
        <f t="shared" ca="1" si="0"/>
        <v>14</v>
      </c>
      <c r="E4" s="53">
        <f t="shared" ca="1" si="0"/>
        <v>10</v>
      </c>
      <c r="G4" s="51">
        <f ca="1">IF(COUNTIF($G$4:$J$7,G4)&gt;1,RANDBETWEEN($C$1,$E$1),G4)</f>
        <v>14</v>
      </c>
      <c r="H4" s="51">
        <f t="shared" ref="H4:J7" ca="1" si="1">IF(COUNTIF($G$4:$J$7,H4)&gt;1,RANDBETWEEN($C$1,$E$1),H4)</f>
        <v>12</v>
      </c>
      <c r="I4" s="51">
        <f t="shared" ca="1" si="1"/>
        <v>18</v>
      </c>
      <c r="J4" s="51">
        <f t="shared" ca="1" si="1"/>
        <v>2</v>
      </c>
    </row>
    <row r="5" spans="2:10">
      <c r="B5" s="53">
        <f t="shared" ref="B5:B7" ca="1" si="2">IF(COUNTIF($B$4:$E$7,B5)&gt;1,RANDBETWEEN($C$1,$E$1),B5)</f>
        <v>12</v>
      </c>
      <c r="C5" s="53">
        <f t="shared" ca="1" si="0"/>
        <v>13</v>
      </c>
      <c r="D5" s="53">
        <f t="shared" ca="1" si="0"/>
        <v>7</v>
      </c>
      <c r="E5" s="53">
        <f t="shared" ca="1" si="0"/>
        <v>2</v>
      </c>
      <c r="G5" s="51">
        <f t="shared" ref="G5:G7" ca="1" si="3">IF(COUNTIF($G$4:$J$7,G5)&gt;1,RANDBETWEEN($C$1,$E$1),G5)</f>
        <v>20</v>
      </c>
      <c r="H5" s="51">
        <f t="shared" ca="1" si="1"/>
        <v>15</v>
      </c>
      <c r="I5" s="51">
        <f t="shared" ca="1" si="1"/>
        <v>9</v>
      </c>
      <c r="J5" s="51">
        <f t="shared" ca="1" si="1"/>
        <v>8</v>
      </c>
    </row>
    <row r="6" spans="2:10">
      <c r="B6" s="53">
        <f t="shared" ca="1" si="2"/>
        <v>18</v>
      </c>
      <c r="C6" s="53">
        <f t="shared" ca="1" si="0"/>
        <v>20</v>
      </c>
      <c r="D6" s="53">
        <f t="shared" ca="1" si="0"/>
        <v>9</v>
      </c>
      <c r="E6" s="53">
        <f t="shared" ca="1" si="0"/>
        <v>15</v>
      </c>
      <c r="G6" s="51">
        <f t="shared" ca="1" si="3"/>
        <v>13</v>
      </c>
      <c r="H6" s="51">
        <f t="shared" ca="1" si="1"/>
        <v>10</v>
      </c>
      <c r="I6" s="51">
        <f t="shared" ca="1" si="1"/>
        <v>11</v>
      </c>
      <c r="J6" s="51">
        <f t="shared" ca="1" si="1"/>
        <v>17</v>
      </c>
    </row>
    <row r="7" spans="2:10">
      <c r="B7" s="53">
        <f t="shared" ca="1" si="2"/>
        <v>1</v>
      </c>
      <c r="C7" s="53">
        <f t="shared" ca="1" si="0"/>
        <v>17</v>
      </c>
      <c r="D7" s="53">
        <f t="shared" ca="1" si="0"/>
        <v>3</v>
      </c>
      <c r="E7" s="53">
        <f t="shared" ca="1" si="0"/>
        <v>19</v>
      </c>
      <c r="G7" s="51">
        <f t="shared" ca="1" si="3"/>
        <v>16</v>
      </c>
      <c r="H7" s="51">
        <f t="shared" ca="1" si="1"/>
        <v>3</v>
      </c>
      <c r="I7" s="51">
        <f t="shared" ca="1" si="1"/>
        <v>4</v>
      </c>
      <c r="J7" s="51">
        <f t="shared" ca="1" si="1"/>
        <v>5</v>
      </c>
    </row>
    <row r="9" spans="2:10">
      <c r="B9" s="50" t="s">
        <v>131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"/>
  <sheetViews>
    <sheetView topLeftCell="B13" zoomScale="130" zoomScaleNormal="130" workbookViewId="0">
      <selection activeCell="L15" sqref="L15:L19"/>
    </sheetView>
  </sheetViews>
  <sheetFormatPr defaultRowHeight="15.75"/>
  <cols>
    <col min="1" max="1" width="15.75" style="88" bestFit="1" customWidth="1"/>
    <col min="2" max="2" width="14.5" style="88" bestFit="1" customWidth="1"/>
    <col min="3" max="3" width="9.375" style="88" customWidth="1"/>
    <col min="4" max="6" width="8.625" style="88" customWidth="1"/>
    <col min="7" max="7" width="9.25" style="88" customWidth="1"/>
    <col min="8" max="8" width="8.625" style="88" customWidth="1"/>
    <col min="9" max="10" width="9" style="88"/>
    <col min="11" max="11" width="12.625" style="88" customWidth="1"/>
    <col min="12" max="16384" width="9" style="88"/>
  </cols>
  <sheetData>
    <row r="1" spans="1:13" ht="16.5">
      <c r="A1" s="87" t="s">
        <v>156</v>
      </c>
      <c r="B1" s="87" t="s">
        <v>157</v>
      </c>
      <c r="C1" s="87" t="s">
        <v>158</v>
      </c>
      <c r="D1" s="87" t="s">
        <v>159</v>
      </c>
      <c r="G1" s="89"/>
      <c r="H1" s="90" t="s">
        <v>160</v>
      </c>
      <c r="I1" s="87" t="s">
        <v>161</v>
      </c>
      <c r="J1" s="87" t="s">
        <v>157</v>
      </c>
      <c r="K1" s="87" t="s">
        <v>158</v>
      </c>
      <c r="L1" s="87" t="s">
        <v>162</v>
      </c>
    </row>
    <row r="2" spans="1:13" ht="16.5">
      <c r="A2" s="88">
        <v>17</v>
      </c>
      <c r="B2" s="88">
        <v>3</v>
      </c>
      <c r="C2" s="122">
        <f>INT(A2/B2)</f>
        <v>5</v>
      </c>
      <c r="D2" s="122">
        <f>MOD(A2,B2)</f>
        <v>2</v>
      </c>
      <c r="E2" s="88" t="s">
        <v>163</v>
      </c>
      <c r="I2" s="88">
        <v>17</v>
      </c>
      <c r="J2" s="88">
        <v>3</v>
      </c>
      <c r="K2" s="122">
        <f>INT(I2/J2)</f>
        <v>5</v>
      </c>
    </row>
    <row r="3" spans="1:13" ht="16.5">
      <c r="A3" s="88">
        <v>16</v>
      </c>
      <c r="B3" s="88">
        <v>4</v>
      </c>
      <c r="C3" s="122">
        <f>INT(A3/B3)</f>
        <v>4</v>
      </c>
      <c r="D3" s="122">
        <f>MOD(A3,B3)</f>
        <v>0</v>
      </c>
      <c r="E3" s="88" t="s">
        <v>164</v>
      </c>
      <c r="I3" s="88">
        <v>16</v>
      </c>
      <c r="J3" s="88">
        <v>4</v>
      </c>
    </row>
    <row r="4" spans="1:13" ht="16.5">
      <c r="C4" s="88" t="s">
        <v>165</v>
      </c>
    </row>
    <row r="7" spans="1:13" ht="16.5">
      <c r="A7" s="87" t="s">
        <v>161</v>
      </c>
      <c r="B7" s="87" t="s">
        <v>157</v>
      </c>
      <c r="C7" s="87" t="s">
        <v>166</v>
      </c>
      <c r="I7" s="87" t="s">
        <v>156</v>
      </c>
      <c r="J7" s="87" t="s">
        <v>167</v>
      </c>
      <c r="K7" s="87" t="s">
        <v>168</v>
      </c>
    </row>
    <row r="8" spans="1:13" ht="16.5">
      <c r="A8" s="88">
        <v>137</v>
      </c>
      <c r="B8" s="88">
        <v>4</v>
      </c>
      <c r="C8" s="123" t="str">
        <f>IF(MOD(A8,B8)=0,"可整除","否")</f>
        <v>否</v>
      </c>
      <c r="D8" s="88" t="s">
        <v>169</v>
      </c>
      <c r="I8" s="88">
        <v>137</v>
      </c>
      <c r="J8" s="88">
        <v>4</v>
      </c>
      <c r="K8" s="91"/>
    </row>
    <row r="9" spans="1:13" ht="16.5">
      <c r="A9" s="88">
        <v>25</v>
      </c>
      <c r="B9" s="88">
        <v>5</v>
      </c>
      <c r="C9" s="123" t="str">
        <f>IF(MOD(A9,B9)=0,"可整除","否")</f>
        <v>可整除</v>
      </c>
      <c r="D9" s="88" t="s">
        <v>170</v>
      </c>
      <c r="I9" s="88">
        <v>25</v>
      </c>
      <c r="J9" s="88">
        <v>5</v>
      </c>
      <c r="K9" s="91"/>
    </row>
    <row r="10" spans="1:13" ht="16.5">
      <c r="A10" s="88">
        <v>1679</v>
      </c>
      <c r="B10" s="88">
        <v>3</v>
      </c>
      <c r="C10" s="123" t="str">
        <f>IF(MOD(A10,B10)=0,"可整除","否")</f>
        <v>否</v>
      </c>
      <c r="D10" s="88" t="s">
        <v>171</v>
      </c>
      <c r="I10" s="88">
        <v>1679</v>
      </c>
      <c r="J10" s="88">
        <v>3</v>
      </c>
      <c r="K10" s="91"/>
    </row>
    <row r="11" spans="1:13" ht="16.5">
      <c r="A11" s="88">
        <v>36</v>
      </c>
      <c r="B11" s="88">
        <v>6</v>
      </c>
      <c r="C11" s="123" t="str">
        <f>IF(MOD(A11,B11)=0,"可整除","否")</f>
        <v>可整除</v>
      </c>
      <c r="D11" s="88" t="s">
        <v>172</v>
      </c>
      <c r="I11" s="88">
        <v>36</v>
      </c>
      <c r="J11" s="88">
        <v>6</v>
      </c>
      <c r="K11" s="91"/>
    </row>
    <row r="14" spans="1:13" ht="16.5">
      <c r="A14" s="87" t="s">
        <v>173</v>
      </c>
      <c r="B14" s="87" t="s">
        <v>174</v>
      </c>
      <c r="C14" s="87" t="s">
        <v>175</v>
      </c>
      <c r="D14" s="87" t="s">
        <v>176</v>
      </c>
      <c r="I14" s="87" t="s">
        <v>173</v>
      </c>
      <c r="J14" s="87" t="s">
        <v>174</v>
      </c>
      <c r="K14" s="87" t="s">
        <v>177</v>
      </c>
      <c r="L14" s="87" t="s">
        <v>178</v>
      </c>
    </row>
    <row r="15" spans="1:13" ht="16.5">
      <c r="A15" s="92">
        <v>2.2569444444444447E-3</v>
      </c>
      <c r="B15" s="122">
        <f>A15*24*60*60</f>
        <v>195</v>
      </c>
      <c r="C15" s="122">
        <f>INT(B15/6)+IF(MOD(B15,6)=0,0,1)</f>
        <v>33</v>
      </c>
      <c r="D15" s="124">
        <f>C15*0.36</f>
        <v>11.879999999999999</v>
      </c>
      <c r="E15" s="87" t="s">
        <v>179</v>
      </c>
      <c r="I15" s="92">
        <v>2.2569444444444447E-3</v>
      </c>
      <c r="J15" s="130">
        <f>I15*24*60*60</f>
        <v>195</v>
      </c>
      <c r="K15" s="88">
        <f>ROUNDUP(J15/6,0)</f>
        <v>33</v>
      </c>
      <c r="L15" s="88">
        <f>K15*0.36</f>
        <v>11.879999999999999</v>
      </c>
      <c r="M15" s="87" t="s">
        <v>180</v>
      </c>
    </row>
    <row r="16" spans="1:13">
      <c r="A16" s="92">
        <v>7.083333333333333E-3</v>
      </c>
      <c r="B16" s="122">
        <f>A16*24*60*60</f>
        <v>612</v>
      </c>
      <c r="C16" s="122">
        <f>INT(B16/6)+IF(MOD(B16,6)=0,0,1)</f>
        <v>102</v>
      </c>
      <c r="D16" s="124">
        <f>C16*0.36</f>
        <v>36.72</v>
      </c>
      <c r="I16" s="92">
        <v>7.083333333333333E-3</v>
      </c>
      <c r="J16" s="130">
        <f t="shared" ref="J16:J19" si="0">I16*24*60*60</f>
        <v>612</v>
      </c>
      <c r="K16" s="88">
        <f t="shared" ref="K16:K19" si="1">ROUNDUP(J16/6,0)</f>
        <v>102</v>
      </c>
      <c r="L16" s="88">
        <f t="shared" ref="L16:L19" si="2">K16*0.36</f>
        <v>36.72</v>
      </c>
    </row>
    <row r="17" spans="1:17">
      <c r="A17" s="92">
        <v>1.4247685185185184E-2</v>
      </c>
      <c r="B17" s="122">
        <f>A17*24*60*60</f>
        <v>1231</v>
      </c>
      <c r="C17" s="122">
        <f>INT(B17/6)+IF(MOD(B17,6)=0,0,1)</f>
        <v>206</v>
      </c>
      <c r="D17" s="124">
        <f>C17*0.36</f>
        <v>74.16</v>
      </c>
      <c r="I17" s="92">
        <v>1.4247685185185184E-2</v>
      </c>
      <c r="J17" s="130">
        <f t="shared" si="0"/>
        <v>1231</v>
      </c>
      <c r="K17" s="88">
        <f t="shared" si="1"/>
        <v>206</v>
      </c>
      <c r="L17" s="88">
        <f t="shared" si="2"/>
        <v>74.16</v>
      </c>
    </row>
    <row r="18" spans="1:17">
      <c r="A18" s="92">
        <v>3.6574074074074074E-3</v>
      </c>
      <c r="B18" s="122">
        <f>A18*24*60*60</f>
        <v>316</v>
      </c>
      <c r="C18" s="122">
        <f>INT(B18/6)+IF(MOD(B18,6)=0,0,1)</f>
        <v>53</v>
      </c>
      <c r="D18" s="124">
        <f>C18*0.36</f>
        <v>19.079999999999998</v>
      </c>
      <c r="I18" s="92">
        <v>3.6574074074074074E-3</v>
      </c>
      <c r="J18" s="130">
        <f t="shared" si="0"/>
        <v>316</v>
      </c>
      <c r="K18" s="88">
        <f t="shared" si="1"/>
        <v>53</v>
      </c>
      <c r="L18" s="88">
        <f t="shared" si="2"/>
        <v>19.079999999999998</v>
      </c>
    </row>
    <row r="19" spans="1:17">
      <c r="A19" s="92">
        <v>4.8611111111111112E-3</v>
      </c>
      <c r="B19" s="122">
        <f>A19*24*60*60</f>
        <v>420</v>
      </c>
      <c r="C19" s="122">
        <f>INT(B19/6)+IF(MOD(B19,6)=0,0,1)</f>
        <v>70</v>
      </c>
      <c r="D19" s="124">
        <f>C19*0.36</f>
        <v>25.2</v>
      </c>
      <c r="I19" s="92">
        <v>4.8611111111111112E-3</v>
      </c>
      <c r="J19" s="130">
        <f t="shared" si="0"/>
        <v>420</v>
      </c>
      <c r="K19" s="88">
        <f t="shared" si="1"/>
        <v>70</v>
      </c>
      <c r="L19" s="88">
        <f t="shared" si="2"/>
        <v>25.2</v>
      </c>
    </row>
    <row r="20" spans="1:17">
      <c r="A20" s="92"/>
      <c r="D20" s="93"/>
      <c r="I20" s="92"/>
    </row>
    <row r="21" spans="1:17">
      <c r="A21" s="130">
        <f ca="1">NOW()</f>
        <v>44396.447228935183</v>
      </c>
      <c r="B21" s="130">
        <f ca="1">A21-TODAY()</f>
        <v>0.44722893518337514</v>
      </c>
      <c r="C21" s="88">
        <f ca="1">B21*24*60</f>
        <v>644.00966666406021</v>
      </c>
      <c r="D21" s="93"/>
      <c r="I21" s="92"/>
    </row>
    <row r="23" spans="1:17" ht="16.5" thickBot="1"/>
    <row r="24" spans="1:17" ht="17.25" thickTop="1">
      <c r="A24" s="140" t="s">
        <v>181</v>
      </c>
      <c r="B24" s="138" t="s">
        <v>182</v>
      </c>
      <c r="C24" s="138"/>
      <c r="D24" s="138"/>
      <c r="E24" s="138"/>
      <c r="F24" s="138" t="s">
        <v>183</v>
      </c>
      <c r="G24" s="138"/>
      <c r="H24" s="139"/>
      <c r="J24" s="140" t="s">
        <v>181</v>
      </c>
      <c r="K24" s="138" t="s">
        <v>182</v>
      </c>
      <c r="L24" s="138"/>
      <c r="M24" s="138"/>
      <c r="N24" s="138"/>
      <c r="O24" s="138" t="s">
        <v>183</v>
      </c>
      <c r="P24" s="138"/>
      <c r="Q24" s="139"/>
    </row>
    <row r="25" spans="1:17" ht="16.5">
      <c r="A25" s="141"/>
      <c r="B25" s="94">
        <v>1000</v>
      </c>
      <c r="C25" s="94">
        <v>500</v>
      </c>
      <c r="D25" s="94">
        <v>100</v>
      </c>
      <c r="E25" s="94">
        <v>50</v>
      </c>
      <c r="F25" s="94">
        <v>10</v>
      </c>
      <c r="G25" s="94">
        <v>5</v>
      </c>
      <c r="H25" s="95">
        <v>1</v>
      </c>
      <c r="J25" s="141"/>
      <c r="K25" s="94">
        <v>1000</v>
      </c>
      <c r="L25" s="94">
        <v>500</v>
      </c>
      <c r="M25" s="94">
        <v>100</v>
      </c>
      <c r="N25" s="94">
        <v>50</v>
      </c>
      <c r="O25" s="94">
        <v>10</v>
      </c>
      <c r="P25" s="94">
        <v>5</v>
      </c>
      <c r="Q25" s="95">
        <v>1</v>
      </c>
    </row>
    <row r="26" spans="1:17">
      <c r="A26" s="96">
        <v>32685</v>
      </c>
      <c r="B26" s="125">
        <f>INT($A26/B$25)</f>
        <v>32</v>
      </c>
      <c r="C26" s="126">
        <f t="shared" ref="C26:H30" si="3">INT(MOD($A26,B$25)/C$25)</f>
        <v>1</v>
      </c>
      <c r="D26" s="126">
        <f t="shared" si="3"/>
        <v>1</v>
      </c>
      <c r="E26" s="126">
        <f t="shared" si="3"/>
        <v>1</v>
      </c>
      <c r="F26" s="126">
        <f t="shared" si="3"/>
        <v>3</v>
      </c>
      <c r="G26" s="126">
        <f t="shared" si="3"/>
        <v>1</v>
      </c>
      <c r="H26" s="127">
        <f t="shared" si="3"/>
        <v>0</v>
      </c>
      <c r="J26" s="96">
        <v>32685</v>
      </c>
      <c r="K26" s="97"/>
      <c r="L26" s="98"/>
      <c r="M26" s="98"/>
      <c r="N26" s="98"/>
      <c r="O26" s="98"/>
      <c r="P26" s="98"/>
      <c r="Q26" s="99"/>
    </row>
    <row r="27" spans="1:17">
      <c r="A27" s="96">
        <v>48131</v>
      </c>
      <c r="B27" s="125">
        <f>INT($A27/B$25)</f>
        <v>48</v>
      </c>
      <c r="C27" s="126">
        <f t="shared" si="3"/>
        <v>0</v>
      </c>
      <c r="D27" s="126">
        <f t="shared" si="3"/>
        <v>1</v>
      </c>
      <c r="E27" s="126">
        <f t="shared" si="3"/>
        <v>0</v>
      </c>
      <c r="F27" s="126">
        <f t="shared" si="3"/>
        <v>3</v>
      </c>
      <c r="G27" s="126">
        <f t="shared" si="3"/>
        <v>0</v>
      </c>
      <c r="H27" s="127">
        <f t="shared" si="3"/>
        <v>1</v>
      </c>
      <c r="J27" s="96">
        <v>48131</v>
      </c>
      <c r="K27" s="97"/>
      <c r="L27" s="98"/>
      <c r="M27" s="98"/>
      <c r="N27" s="98"/>
      <c r="O27" s="98"/>
      <c r="P27" s="98"/>
      <c r="Q27" s="99"/>
    </row>
    <row r="28" spans="1:17">
      <c r="A28" s="96">
        <v>56868</v>
      </c>
      <c r="B28" s="125">
        <f>INT($A28/B$25)</f>
        <v>56</v>
      </c>
      <c r="C28" s="126">
        <f t="shared" si="3"/>
        <v>1</v>
      </c>
      <c r="D28" s="126">
        <f t="shared" si="3"/>
        <v>3</v>
      </c>
      <c r="E28" s="126">
        <f t="shared" si="3"/>
        <v>1</v>
      </c>
      <c r="F28" s="126">
        <f t="shared" si="3"/>
        <v>1</v>
      </c>
      <c r="G28" s="126">
        <f t="shared" si="3"/>
        <v>1</v>
      </c>
      <c r="H28" s="127">
        <f t="shared" si="3"/>
        <v>3</v>
      </c>
      <c r="J28" s="96">
        <v>56868</v>
      </c>
      <c r="K28" s="97"/>
      <c r="L28" s="98"/>
      <c r="M28" s="98"/>
      <c r="N28" s="98"/>
      <c r="O28" s="98"/>
      <c r="P28" s="98"/>
      <c r="Q28" s="99"/>
    </row>
    <row r="29" spans="1:17">
      <c r="A29" s="96">
        <v>12345</v>
      </c>
      <c r="B29" s="125">
        <f>INT($A29/B$25)</f>
        <v>12</v>
      </c>
      <c r="C29" s="126">
        <f t="shared" si="3"/>
        <v>0</v>
      </c>
      <c r="D29" s="126">
        <f t="shared" si="3"/>
        <v>3</v>
      </c>
      <c r="E29" s="126">
        <f t="shared" si="3"/>
        <v>0</v>
      </c>
      <c r="F29" s="126">
        <f t="shared" si="3"/>
        <v>4</v>
      </c>
      <c r="G29" s="126">
        <f t="shared" si="3"/>
        <v>1</v>
      </c>
      <c r="H29" s="127">
        <f t="shared" si="3"/>
        <v>0</v>
      </c>
      <c r="J29" s="96">
        <v>12345</v>
      </c>
      <c r="K29" s="97"/>
      <c r="L29" s="98"/>
      <c r="M29" s="98"/>
      <c r="N29" s="98"/>
      <c r="O29" s="98"/>
      <c r="P29" s="98"/>
      <c r="Q29" s="99"/>
    </row>
    <row r="30" spans="1:17">
      <c r="A30" s="100">
        <v>25000</v>
      </c>
      <c r="B30" s="125">
        <f>INT($A30/B$25)</f>
        <v>25</v>
      </c>
      <c r="C30" s="126">
        <f t="shared" si="3"/>
        <v>0</v>
      </c>
      <c r="D30" s="126">
        <f t="shared" si="3"/>
        <v>0</v>
      </c>
      <c r="E30" s="126">
        <f t="shared" si="3"/>
        <v>0</v>
      </c>
      <c r="F30" s="126">
        <f t="shared" si="3"/>
        <v>0</v>
      </c>
      <c r="G30" s="126">
        <f t="shared" si="3"/>
        <v>0</v>
      </c>
      <c r="H30" s="127">
        <f t="shared" si="3"/>
        <v>0</v>
      </c>
      <c r="J30" s="100">
        <v>25000</v>
      </c>
      <c r="K30" s="97"/>
      <c r="L30" s="98"/>
      <c r="M30" s="98"/>
      <c r="N30" s="98"/>
      <c r="O30" s="98"/>
      <c r="P30" s="98"/>
      <c r="Q30" s="99"/>
    </row>
    <row r="31" spans="1:17" ht="17.25" thickBot="1">
      <c r="A31" s="101" t="s">
        <v>184</v>
      </c>
      <c r="B31" s="128">
        <f t="shared" ref="B31:H31" si="4">SUM(B26:B30)</f>
        <v>173</v>
      </c>
      <c r="C31" s="128">
        <f t="shared" si="4"/>
        <v>2</v>
      </c>
      <c r="D31" s="128">
        <f t="shared" si="4"/>
        <v>8</v>
      </c>
      <c r="E31" s="128">
        <f t="shared" si="4"/>
        <v>2</v>
      </c>
      <c r="F31" s="128">
        <f t="shared" si="4"/>
        <v>11</v>
      </c>
      <c r="G31" s="128">
        <f t="shared" si="4"/>
        <v>3</v>
      </c>
      <c r="H31" s="129">
        <f t="shared" si="4"/>
        <v>4</v>
      </c>
      <c r="J31" s="101" t="s">
        <v>184</v>
      </c>
      <c r="K31" s="102"/>
      <c r="L31" s="102"/>
      <c r="M31" s="102"/>
      <c r="N31" s="102"/>
      <c r="O31" s="102"/>
      <c r="P31" s="102"/>
      <c r="Q31" s="103"/>
    </row>
    <row r="32" spans="1:17" ht="16.5" thickTop="1">
      <c r="A32" s="104"/>
      <c r="J32" s="104"/>
    </row>
    <row r="33" spans="1:14" ht="16.5">
      <c r="A33" s="104"/>
      <c r="B33" s="87" t="s">
        <v>185</v>
      </c>
      <c r="E33" s="105"/>
      <c r="J33" s="104"/>
      <c r="K33" s="87" t="s">
        <v>185</v>
      </c>
      <c r="N33" s="105"/>
    </row>
    <row r="34" spans="1:14">
      <c r="B34" s="88">
        <v>1800</v>
      </c>
      <c r="C34" s="122" t="str">
        <f>IF(OR(AND(MOD(B34,4)=0,MOD(B34,100)&lt;&gt;0),MOD(B34,400)=0),"閏年","平年")</f>
        <v>平年</v>
      </c>
      <c r="K34" s="88">
        <v>1800</v>
      </c>
    </row>
    <row r="35" spans="1:14" ht="16.5">
      <c r="A35" s="89"/>
      <c r="B35" s="88">
        <v>1996</v>
      </c>
      <c r="C35" s="122" t="str">
        <f>IF(OR(AND(MOD(B35,4)=0,MOD(B35,100)&lt;&gt;0),MOD(B35,400)=0),"閏年","平年")</f>
        <v>閏年</v>
      </c>
      <c r="J35" s="89"/>
      <c r="K35" s="88">
        <v>1996</v>
      </c>
    </row>
    <row r="36" spans="1:14">
      <c r="B36" s="88">
        <v>1997</v>
      </c>
      <c r="C36" s="122" t="str">
        <f>IF(OR(AND(MOD(B36,4)=0,MOD(B36,100)&lt;&gt;0),MOD(B36,400)=0),"閏年","平年")</f>
        <v>平年</v>
      </c>
      <c r="K36" s="88">
        <v>1997</v>
      </c>
    </row>
    <row r="37" spans="1:14">
      <c r="B37" s="88">
        <v>2000</v>
      </c>
      <c r="C37" s="122" t="str">
        <f>IF(OR(AND(MOD(B37,4)=0,MOD(B37,100)&lt;&gt;0),MOD(B37,400)=0),"閏年","平年")</f>
        <v>閏年</v>
      </c>
      <c r="K37" s="88">
        <v>2000</v>
      </c>
    </row>
    <row r="40" spans="1:14" ht="16.5">
      <c r="B40" s="106" t="s">
        <v>186</v>
      </c>
    </row>
  </sheetData>
  <mergeCells count="6">
    <mergeCell ref="O24:Q24"/>
    <mergeCell ref="A24:A25"/>
    <mergeCell ref="B24:E24"/>
    <mergeCell ref="F24:H24"/>
    <mergeCell ref="J24:J25"/>
    <mergeCell ref="K24:N24"/>
  </mergeCells>
  <phoneticPr fontId="2" type="noConversion"/>
  <hyperlinks>
    <hyperlink ref="B40" r:id="rId1" xr:uid="{00000000-0004-0000-0600-000000000000}"/>
  </hyperlinks>
  <pageMargins left="0.75" right="0.75" top="1" bottom="1" header="0.5" footer="0.5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"/>
  <sheetViews>
    <sheetView workbookViewId="0">
      <selection activeCell="D12" sqref="D12"/>
    </sheetView>
  </sheetViews>
  <sheetFormatPr defaultRowHeight="15.75"/>
  <cols>
    <col min="1" max="1" width="11.625" style="88" bestFit="1" customWidth="1"/>
    <col min="2" max="2" width="14.25" style="88" customWidth="1"/>
    <col min="3" max="7" width="9" style="88"/>
    <col min="8" max="8" width="11.625" style="88" bestFit="1" customWidth="1"/>
    <col min="9" max="10" width="9.5" style="88" bestFit="1" customWidth="1"/>
    <col min="11" max="16384" width="9" style="88"/>
  </cols>
  <sheetData>
    <row r="1" spans="1:10" ht="16.5">
      <c r="A1" s="87" t="s">
        <v>156</v>
      </c>
      <c r="B1" s="87" t="s">
        <v>157</v>
      </c>
      <c r="C1" s="87" t="s">
        <v>158</v>
      </c>
      <c r="G1" s="90" t="s">
        <v>160</v>
      </c>
      <c r="H1" s="87" t="s">
        <v>156</v>
      </c>
      <c r="I1" s="87" t="s">
        <v>157</v>
      </c>
      <c r="J1" s="87" t="s">
        <v>158</v>
      </c>
    </row>
    <row r="2" spans="1:10" ht="16.5">
      <c r="A2" s="88">
        <v>8</v>
      </c>
      <c r="B2" s="88">
        <v>3</v>
      </c>
      <c r="C2" s="88">
        <f>INT(A2/B2)</f>
        <v>2</v>
      </c>
      <c r="D2" s="88" t="s">
        <v>187</v>
      </c>
      <c r="H2" s="88">
        <v>8</v>
      </c>
      <c r="I2" s="88">
        <v>3</v>
      </c>
    </row>
    <row r="3" spans="1:10" ht="16.5">
      <c r="A3" s="88">
        <v>-15</v>
      </c>
      <c r="B3" s="88">
        <v>2</v>
      </c>
      <c r="C3" s="88">
        <f>INT(A3/B3)</f>
        <v>-8</v>
      </c>
      <c r="D3" s="107" t="s">
        <v>188</v>
      </c>
      <c r="H3" s="88">
        <v>-15</v>
      </c>
      <c r="I3" s="88">
        <v>2</v>
      </c>
    </row>
    <row r="6" spans="1:10" ht="16.5">
      <c r="A6" s="87" t="s">
        <v>189</v>
      </c>
      <c r="B6" s="88">
        <v>123.456</v>
      </c>
      <c r="H6" s="87" t="s">
        <v>189</v>
      </c>
      <c r="I6" s="88">
        <v>123.456</v>
      </c>
    </row>
    <row r="7" spans="1:10" ht="16.5">
      <c r="A7" s="87" t="s">
        <v>190</v>
      </c>
      <c r="B7" s="88">
        <f>INT(B6)</f>
        <v>123</v>
      </c>
      <c r="C7" s="107" t="s">
        <v>191</v>
      </c>
      <c r="H7" s="87" t="s">
        <v>190</v>
      </c>
    </row>
    <row r="8" spans="1:10" ht="16.5">
      <c r="A8" s="87" t="s">
        <v>192</v>
      </c>
      <c r="B8" s="88">
        <f>B6-INT(B6)</f>
        <v>0.45600000000000307</v>
      </c>
      <c r="C8" s="107" t="s">
        <v>193</v>
      </c>
      <c r="H8" s="87" t="s">
        <v>192</v>
      </c>
    </row>
    <row r="11" spans="1:10" ht="16.5">
      <c r="A11" s="87" t="s">
        <v>189</v>
      </c>
      <c r="B11" s="108">
        <v>37351.902025925898</v>
      </c>
      <c r="H11" s="87" t="s">
        <v>189</v>
      </c>
      <c r="I11" s="108">
        <v>37351.902025925898</v>
      </c>
    </row>
    <row r="12" spans="1:10" ht="16.5">
      <c r="A12" s="87" t="s">
        <v>194</v>
      </c>
      <c r="B12" s="109">
        <f>B11</f>
        <v>37351.902025925898</v>
      </c>
      <c r="C12" s="88" t="s">
        <v>195</v>
      </c>
      <c r="H12" s="87" t="s">
        <v>194</v>
      </c>
      <c r="I12" s="109"/>
    </row>
    <row r="13" spans="1:10" ht="16.5">
      <c r="A13" s="87" t="s">
        <v>196</v>
      </c>
      <c r="B13" s="110">
        <f>INT(B11)</f>
        <v>37351</v>
      </c>
      <c r="C13" s="88" t="s">
        <v>197</v>
      </c>
      <c r="H13" s="87" t="s">
        <v>196</v>
      </c>
      <c r="I13" s="110"/>
    </row>
    <row r="14" spans="1:10" ht="16.5">
      <c r="A14" s="87" t="s">
        <v>198</v>
      </c>
      <c r="B14" s="111">
        <f>B11-INT(B11)</f>
        <v>0.90202592589776032</v>
      </c>
      <c r="C14" s="88" t="s">
        <v>199</v>
      </c>
      <c r="H14" s="87" t="s">
        <v>198</v>
      </c>
      <c r="I14" s="11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>
      <selection activeCell="A17" sqref="A17"/>
    </sheetView>
  </sheetViews>
  <sheetFormatPr defaultRowHeight="16.5"/>
  <cols>
    <col min="1" max="2" width="9.375" customWidth="1"/>
  </cols>
  <sheetData>
    <row r="1" spans="1:2">
      <c r="A1" s="29" t="s">
        <v>63</v>
      </c>
      <c r="B1" s="29" t="s">
        <v>64</v>
      </c>
    </row>
    <row r="2" spans="1:2">
      <c r="A2" s="30">
        <v>100000</v>
      </c>
      <c r="B2" s="30">
        <v>7000</v>
      </c>
    </row>
    <row r="3" spans="1:2">
      <c r="A3" s="30">
        <v>200000</v>
      </c>
      <c r="B3" s="30">
        <v>14000</v>
      </c>
    </row>
    <row r="4" spans="1:2">
      <c r="A4" s="30">
        <v>300000</v>
      </c>
      <c r="B4" s="30">
        <v>21000</v>
      </c>
    </row>
    <row r="5" spans="1:2">
      <c r="A5" s="30">
        <v>400000</v>
      </c>
      <c r="B5" s="30">
        <v>28000</v>
      </c>
    </row>
    <row r="6" spans="1:2" ht="17.25" thickBot="1"/>
    <row r="7" spans="1:2" ht="17.25" thickBot="1">
      <c r="A7" s="31">
        <f>SUMIF(A2:A5,"&gt;160000",B2:B5)</f>
        <v>63000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具名範圍</vt:lpstr>
      </vt:variant>
      <vt:variant>
        <vt:i4>3</vt:i4>
      </vt:variant>
    </vt:vector>
  </HeadingPairs>
  <TitlesOfParts>
    <vt:vector size="20" baseType="lpstr">
      <vt:lpstr>ABS</vt:lpstr>
      <vt:lpstr>ABS_平均絕對差</vt:lpstr>
      <vt:lpstr>SQRT</vt:lpstr>
      <vt:lpstr>RANDBETWEEN</vt:lpstr>
      <vt:lpstr>RANDBETWEEN亂數練習</vt:lpstr>
      <vt:lpstr>產生不重覆的亂數組合</vt:lpstr>
      <vt:lpstr>MOD求餘數</vt:lpstr>
      <vt:lpstr>INT求整數</vt:lpstr>
      <vt:lpstr>SUMIF</vt:lpstr>
      <vt:lpstr>SUMIF-S1</vt:lpstr>
      <vt:lpstr>SUMIF-S2</vt:lpstr>
      <vt:lpstr>ROUND</vt:lpstr>
      <vt:lpstr>ROUND_S</vt:lpstr>
      <vt:lpstr>LARGE</vt:lpstr>
      <vt:lpstr>SMALL</vt:lpstr>
      <vt:lpstr>RANK</vt:lpstr>
      <vt:lpstr>RANK-S</vt:lpstr>
      <vt:lpstr>年齡</vt:lpstr>
      <vt:lpstr>性別</vt:lpstr>
      <vt:lpstr>薪資</vt:lpstr>
    </vt:vector>
  </TitlesOfParts>
  <Company>TamShui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2002-10-03T22:01:29Z</dcterms:created>
  <dcterms:modified xsi:type="dcterms:W3CDTF">2021-07-19T02:44:00Z</dcterms:modified>
</cp:coreProperties>
</file>