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函數的應用\Samples\"/>
    </mc:Choice>
  </mc:AlternateContent>
  <xr:revisionPtr revIDLastSave="0" documentId="13_ncr:1_{D676A37B-3CDF-4A7D-93F9-3AB14A3CCA88}" xr6:coauthVersionLast="47" xr6:coauthVersionMax="47" xr10:uidLastSave="{00000000-0000-0000-0000-000000000000}"/>
  <bookViews>
    <workbookView xWindow="-120" yWindow="-120" windowWidth="21840" windowHeight="13290" tabRatio="951" firstSheet="11" activeTab="18" xr2:uid="{00000000-000D-0000-FFFF-FFFF00000000}"/>
  </bookViews>
  <sheets>
    <sheet name="基本說明" sheetId="13" r:id="rId1"/>
    <sheet name="YEAR" sheetId="14" r:id="rId2"/>
    <sheet name="DAY" sheetId="20" r:id="rId3"/>
    <sheet name="EOMONTH " sheetId="21" r:id="rId4"/>
    <sheet name="停車時間" sheetId="15" r:id="rId5"/>
    <sheet name="基金" sheetId="16" r:id="rId6"/>
    <sheet name="DATEDIF" sheetId="17" r:id="rId7"/>
    <sheet name="DATE" sheetId="1" r:id="rId8"/>
    <sheet name="DATE應用範例" sheetId="4" r:id="rId9"/>
    <sheet name="DATEDIF1" sheetId="2" r:id="rId10"/>
    <sheet name="DATEDIF2" sheetId="9" r:id="rId11"/>
    <sheet name="DATEDIF年齡" sheetId="19" r:id="rId12"/>
    <sheet name="DATEDIF應用範例" sheetId="3" r:id="rId13"/>
    <sheet name="EDATE" sheetId="7" r:id="rId14"/>
    <sheet name="EOMONTH" sheetId="8" r:id="rId15"/>
    <sheet name="WORKDAY" sheetId="10" r:id="rId16"/>
    <sheet name="WORKDAY應用範例" sheetId="12" r:id="rId17"/>
    <sheet name="NETWORKDAYS" sheetId="11" r:id="rId18"/>
    <sheet name="WEEKDAY_上班時數" sheetId="24" r:id="rId19"/>
    <sheet name="日曆" sheetId="25" r:id="rId20"/>
  </sheets>
  <externalReferences>
    <externalReference r:id="rId21"/>
    <externalReference r:id="rId22"/>
  </externalReferences>
  <definedNames>
    <definedName name="_xlnm._FilterDatabase" localSheetId="7" hidden="1">DATE!#REF!</definedName>
    <definedName name="AMOUNT" localSheetId="9">#REF!</definedName>
    <definedName name="AMOUNT" localSheetId="10">#REF!</definedName>
    <definedName name="AMOUNT">#REF!</definedName>
    <definedName name="Amt">#REF!</definedName>
    <definedName name="CategoryList">[1]!類別[類別]</definedName>
    <definedName name="_xlnm.Criteria" localSheetId="7">DATE!#REF!</definedName>
    <definedName name="_xlnm.Criteria" localSheetId="11">DATEDIF年齡!#REF!</definedName>
    <definedName name="EmployeeList">[1]!員工[員工]</definedName>
    <definedName name="_xlnm.Extract" localSheetId="11">DATEDIF年齡!#REF!</definedName>
    <definedName name="FlagPercent">[1]專案追蹤器!$F$2</definedName>
    <definedName name="一月">日曆!$A$2:$A$32</definedName>
    <definedName name="七月">日曆!$G$2:$G$32</definedName>
    <definedName name="九月">日曆!$I$2:$I$32</definedName>
    <definedName name="二月">日曆!$B$2:$B$32</definedName>
    <definedName name="八月">日曆!$H$2:$H$32</definedName>
    <definedName name="十一月">日曆!$K$2:$K$32</definedName>
    <definedName name="十二月">日曆!$L$2:$L$32</definedName>
    <definedName name="十月">日曆!$J$2:$J$32</definedName>
    <definedName name="三月">日曆!$C$2:$C$32</definedName>
    <definedName name="五月">日曆!$E$2:$E$32</definedName>
    <definedName name="六月">日曆!$F$2:$F$32</definedName>
    <definedName name="四月">日曆!$D$2:$D$32</definedName>
    <definedName name="國定假日">[2]國定假日!$B$2:$B$20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5" l="1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B2" i="25"/>
  <c r="B3" i="25" s="1"/>
  <c r="B4" i="25" s="1"/>
  <c r="B5" i="25" s="1"/>
  <c r="B6" i="25" s="1"/>
  <c r="B7" i="25" s="1"/>
  <c r="B8" i="25" s="1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14" i="24"/>
  <c r="K5" i="12"/>
  <c r="G2" i="12"/>
  <c r="D4" i="10"/>
  <c r="D6" i="10"/>
  <c r="A5" i="21"/>
  <c r="A4" i="21"/>
  <c r="B5" i="20"/>
  <c r="B4" i="20"/>
  <c r="B3" i="20"/>
  <c r="L34" i="16"/>
  <c r="K34" i="16"/>
  <c r="K33" i="16"/>
  <c r="L32" i="16"/>
  <c r="K32" i="16"/>
  <c r="L31" i="16"/>
  <c r="K31" i="16"/>
  <c r="L30" i="16"/>
  <c r="K30" i="16"/>
  <c r="O25" i="16"/>
  <c r="N25" i="16"/>
  <c r="M25" i="16"/>
  <c r="L25" i="16"/>
  <c r="K25" i="16"/>
  <c r="J25" i="16"/>
  <c r="H25" i="16"/>
  <c r="G25" i="16"/>
  <c r="F25" i="16"/>
  <c r="E3" i="16"/>
  <c r="E8" i="15"/>
  <c r="D8" i="15"/>
  <c r="C8" i="15"/>
  <c r="F8" i="15" s="1"/>
  <c r="G8" i="15" s="1"/>
  <c r="E7" i="15"/>
  <c r="F7" i="15" s="1"/>
  <c r="G7" i="15" s="1"/>
  <c r="D7" i="15"/>
  <c r="C7" i="15"/>
  <c r="F6" i="15"/>
  <c r="G6" i="15" s="1"/>
  <c r="E6" i="15"/>
  <c r="D6" i="15"/>
  <c r="C6" i="15"/>
  <c r="E5" i="15"/>
  <c r="D5" i="15"/>
  <c r="C5" i="15"/>
  <c r="F5" i="15" s="1"/>
  <c r="G5" i="15" s="1"/>
  <c r="E4" i="15"/>
  <c r="D4" i="15"/>
  <c r="C4" i="15"/>
  <c r="F4" i="15" s="1"/>
  <c r="G4" i="15" s="1"/>
  <c r="E3" i="15"/>
  <c r="F3" i="15" s="1"/>
  <c r="G3" i="15" s="1"/>
  <c r="D3" i="15"/>
  <c r="C3" i="15"/>
  <c r="C12" i="14"/>
  <c r="C11" i="14"/>
  <c r="C10" i="14"/>
  <c r="C9" i="14"/>
  <c r="C8" i="14"/>
  <c r="C7" i="14"/>
  <c r="C6" i="14"/>
  <c r="C5" i="14"/>
  <c r="C4" i="14"/>
  <c r="B1" i="14"/>
  <c r="B9" i="13"/>
  <c r="B8" i="13"/>
  <c r="C7" i="13"/>
  <c r="C6" i="13"/>
  <c r="C5" i="13"/>
  <c r="C4" i="13"/>
  <c r="C3" i="13"/>
  <c r="C1" i="13"/>
  <c r="D1" i="13" s="1"/>
  <c r="B1" i="13"/>
  <c r="C2" i="24" a="1"/>
  <c r="C13" i="24" a="1"/>
  <c r="D12" i="24" a="1"/>
  <c r="C11" i="24" a="1"/>
  <c r="D10" i="24" a="1"/>
  <c r="C9" i="24" a="1"/>
  <c r="D8" i="24" a="1"/>
  <c r="C7" i="24" a="1"/>
  <c r="D6" i="24" a="1"/>
  <c r="C5" i="24" a="1"/>
  <c r="D4" i="24" a="1"/>
  <c r="C3" i="24" a="1"/>
  <c r="D2" i="24" a="1"/>
  <c r="D13" i="24" a="1"/>
  <c r="C12" i="24" a="1"/>
  <c r="C10" i="24" a="1"/>
  <c r="D7" i="24" a="1"/>
  <c r="C6" i="24" a="1"/>
  <c r="D3" i="24" a="1"/>
  <c r="D11" i="24" a="1"/>
  <c r="D9" i="24" a="1"/>
  <c r="C8" i="24" a="1"/>
  <c r="D5" i="24" a="1"/>
  <c r="C4" i="24" a="1"/>
  <c r="C4" i="24" l="1"/>
  <c r="D5" i="24"/>
  <c r="C8" i="24"/>
  <c r="D9" i="24"/>
  <c r="D11" i="24"/>
  <c r="D3" i="24"/>
  <c r="C6" i="24"/>
  <c r="D7" i="24"/>
  <c r="C10" i="24"/>
  <c r="C12" i="24"/>
  <c r="D13" i="24"/>
  <c r="D2" i="24"/>
  <c r="C3" i="24"/>
  <c r="D4" i="24"/>
  <c r="C5" i="24"/>
  <c r="D6" i="24"/>
  <c r="C7" i="24"/>
  <c r="D8" i="24"/>
  <c r="C9" i="24"/>
  <c r="D10" i="24"/>
  <c r="C11" i="24"/>
  <c r="D12" i="24"/>
  <c r="C13" i="24"/>
  <c r="C2" i="24"/>
  <c r="C2" i="25"/>
  <c r="G34" i="12"/>
  <c r="G35" i="12"/>
  <c r="G36" i="12"/>
  <c r="G37" i="12"/>
  <c r="G38" i="12"/>
  <c r="G39" i="12"/>
  <c r="G40" i="12"/>
  <c r="G41" i="12"/>
  <c r="G42" i="12"/>
  <c r="G43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5" i="12"/>
  <c r="F5" i="12"/>
  <c r="D13" i="7"/>
  <c r="D15" i="7" s="1"/>
  <c r="E13" i="7"/>
  <c r="E15" i="7" s="1"/>
  <c r="F13" i="7"/>
  <c r="F15" i="7" s="1"/>
  <c r="G13" i="7"/>
  <c r="H13" i="7"/>
  <c r="H15" i="7" s="1"/>
  <c r="I13" i="7"/>
  <c r="I15" i="7" s="1"/>
  <c r="J13" i="7"/>
  <c r="J15" i="7" s="1"/>
  <c r="K13" i="7"/>
  <c r="L13" i="7"/>
  <c r="L15" i="7" s="1"/>
  <c r="M13" i="7"/>
  <c r="M15" i="7" s="1"/>
  <c r="N13" i="7"/>
  <c r="N15" i="7" s="1"/>
  <c r="D14" i="7"/>
  <c r="E14" i="7"/>
  <c r="F14" i="7"/>
  <c r="G14" i="7"/>
  <c r="G15" i="7" s="1"/>
  <c r="H14" i="7"/>
  <c r="I14" i="7"/>
  <c r="J14" i="7"/>
  <c r="K14" i="7"/>
  <c r="K15" i="7" s="1"/>
  <c r="L14" i="7"/>
  <c r="M14" i="7"/>
  <c r="N14" i="7"/>
  <c r="C14" i="7"/>
  <c r="C15" i="7" s="1"/>
  <c r="C13" i="7"/>
  <c r="F4" i="24"/>
  <c r="E4" i="24"/>
  <c r="F10" i="24"/>
  <c r="E10" i="24"/>
  <c r="E3" i="24"/>
  <c r="F3" i="24"/>
  <c r="E7" i="24"/>
  <c r="F7" i="24"/>
  <c r="E11" i="24"/>
  <c r="F11" i="24"/>
  <c r="F12" i="24"/>
  <c r="E12" i="24"/>
  <c r="F8" i="24"/>
  <c r="E8" i="24"/>
  <c r="E6" i="24"/>
  <c r="F6" i="24"/>
  <c r="E5" i="24"/>
  <c r="F5" i="24"/>
  <c r="E9" i="24"/>
  <c r="F9" i="24"/>
  <c r="E13" i="24"/>
  <c r="F13" i="24"/>
  <c r="E2" i="24"/>
  <c r="F2" i="24"/>
  <c r="E14" i="24" l="1"/>
  <c r="C14" i="24"/>
  <c r="D14" i="24"/>
  <c r="D2" i="25"/>
  <c r="C3" i="25"/>
  <c r="C4" i="25" s="1"/>
  <c r="C5" i="25" s="1"/>
  <c r="C6" i="25" s="1"/>
  <c r="C7" i="25" s="1"/>
  <c r="C8" i="25" s="1"/>
  <c r="C9" i="25" s="1"/>
  <c r="C10" i="25" s="1"/>
  <c r="C11" i="25" s="1"/>
  <c r="C12" i="25" s="1"/>
  <c r="C13" i="25" s="1"/>
  <c r="C14" i="25" s="1"/>
  <c r="C15" i="25" s="1"/>
  <c r="C16" i="25" s="1"/>
  <c r="C17" i="25" s="1"/>
  <c r="C18" i="25" s="1"/>
  <c r="C19" i="25" s="1"/>
  <c r="C20" i="25" s="1"/>
  <c r="C21" i="25" s="1"/>
  <c r="C22" i="25" s="1"/>
  <c r="C23" i="25" s="1"/>
  <c r="C24" i="25" s="1"/>
  <c r="C25" i="25" s="1"/>
  <c r="C26" i="25" s="1"/>
  <c r="C27" i="25" s="1"/>
  <c r="C28" i="25" s="1"/>
  <c r="C29" i="25" s="1"/>
  <c r="C30" i="25" s="1"/>
  <c r="C31" i="25" s="1"/>
  <c r="C32" i="25" s="1"/>
  <c r="A2" i="11"/>
  <c r="A3" i="11"/>
  <c r="A4" i="11"/>
  <c r="D2" i="10"/>
  <c r="B4" i="10"/>
  <c r="B5" i="10"/>
  <c r="B6" i="10"/>
  <c r="B7" i="10"/>
  <c r="B8" i="10"/>
  <c r="B5" i="9"/>
  <c r="B6" i="9"/>
  <c r="B7" i="9"/>
  <c r="B8" i="9"/>
  <c r="B9" i="9"/>
  <c r="B10" i="9"/>
  <c r="B13" i="9"/>
  <c r="C16" i="9" s="1"/>
  <c r="K13" i="9"/>
  <c r="C2" i="8"/>
  <c r="D2" i="8"/>
  <c r="C3" i="8"/>
  <c r="D3" i="8"/>
  <c r="C2" i="7"/>
  <c r="C3" i="7"/>
  <c r="E2" i="25" l="1"/>
  <c r="D3" i="25"/>
  <c r="D4" i="25" s="1"/>
  <c r="D5" i="25" s="1"/>
  <c r="D6" i="25" s="1"/>
  <c r="D7" i="25" s="1"/>
  <c r="D8" i="25" s="1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C21" i="9"/>
  <c r="E20" i="9"/>
  <c r="D18" i="9"/>
  <c r="C18" i="9"/>
  <c r="D20" i="9"/>
  <c r="E17" i="9"/>
  <c r="C20" i="9"/>
  <c r="D17" i="9"/>
  <c r="E21" i="9"/>
  <c r="C19" i="9"/>
  <c r="D16" i="9"/>
  <c r="E19" i="9"/>
  <c r="C17" i="9"/>
  <c r="D19" i="9"/>
  <c r="E16" i="9"/>
  <c r="D21" i="9"/>
  <c r="E18" i="9"/>
  <c r="E3" i="25" l="1"/>
  <c r="E4" i="25" s="1"/>
  <c r="E5" i="25" s="1"/>
  <c r="E6" i="25" s="1"/>
  <c r="E7" i="25" s="1"/>
  <c r="E8" i="25" s="1"/>
  <c r="E9" i="25" s="1"/>
  <c r="E10" i="25" s="1"/>
  <c r="E11" i="25" s="1"/>
  <c r="E12" i="25" s="1"/>
  <c r="E13" i="25" s="1"/>
  <c r="E14" i="25" s="1"/>
  <c r="E15" i="25" s="1"/>
  <c r="E16" i="25" s="1"/>
  <c r="E17" i="25" s="1"/>
  <c r="E18" i="25" s="1"/>
  <c r="E19" i="25" s="1"/>
  <c r="E20" i="25" s="1"/>
  <c r="E21" i="25" s="1"/>
  <c r="E22" i="25" s="1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F2" i="25"/>
  <c r="B1" i="3"/>
  <c r="D9" i="3" s="1"/>
  <c r="G2" i="25" l="1"/>
  <c r="F3" i="25"/>
  <c r="F4" i="25" s="1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C5" i="3"/>
  <c r="C6" i="3"/>
  <c r="C7" i="3"/>
  <c r="C8" i="3"/>
  <c r="C9" i="3"/>
  <c r="C4" i="3"/>
  <c r="D5" i="3"/>
  <c r="D6" i="3"/>
  <c r="D7" i="3"/>
  <c r="D8" i="3"/>
  <c r="D4" i="4"/>
  <c r="H2" i="25" l="1"/>
  <c r="G3" i="25"/>
  <c r="G4" i="25" s="1"/>
  <c r="G5" i="25" s="1"/>
  <c r="G6" i="25" s="1"/>
  <c r="G7" i="25" s="1"/>
  <c r="G8" i="25" s="1"/>
  <c r="G9" i="25" s="1"/>
  <c r="G10" i="25" s="1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 s="1"/>
  <c r="G27" i="25" s="1"/>
  <c r="G28" i="25" s="1"/>
  <c r="G29" i="25" s="1"/>
  <c r="G30" i="25" s="1"/>
  <c r="G31" i="25" s="1"/>
  <c r="G32" i="25" s="1"/>
  <c r="B10" i="2"/>
  <c r="B9" i="2"/>
  <c r="B8" i="2"/>
  <c r="B7" i="2"/>
  <c r="B6" i="2"/>
  <c r="B5" i="2"/>
  <c r="D2" i="1"/>
  <c r="D3" i="1"/>
  <c r="I2" i="25" l="1"/>
  <c r="H3" i="25"/>
  <c r="H4" i="25" s="1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I3" i="25" l="1"/>
  <c r="I4" i="25" s="1"/>
  <c r="I5" i="25" s="1"/>
  <c r="I6" i="25" s="1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J2" i="25"/>
  <c r="J3" i="25" l="1"/>
  <c r="J4" i="25" s="1"/>
  <c r="J5" i="25" s="1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K2" i="25"/>
  <c r="L2" i="25" l="1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K3" i="25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beginner</author>
  </authors>
  <commentList>
    <comment ref="B1" authorId="0" shapeId="0" xr:uid="{CDF9E64D-03DE-485F-BEF4-1FCF4862DC98}">
      <text>
        <r>
          <rPr>
            <b/>
            <sz val="9"/>
            <color indexed="81"/>
            <rFont val="新細明體"/>
            <family val="1"/>
            <charset val="136"/>
          </rPr>
          <t>beginner:</t>
        </r>
        <r>
          <rPr>
            <sz val="9"/>
            <color indexed="81"/>
            <rFont val="新細明體"/>
            <family val="1"/>
            <charset val="136"/>
          </rPr>
          <t xml:space="preserve">
在日期前後加雙引號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蘇孟緯</author>
  </authors>
  <commentList>
    <comment ref="C1" authorId="0" shapeId="0" xr:uid="{5C4CE1D3-6356-4941-A135-FF0B2162EC3B}">
      <text>
        <r>
          <rPr>
            <b/>
            <sz val="9"/>
            <color indexed="81"/>
            <rFont val="細明體"/>
            <family val="3"/>
            <charset val="136"/>
          </rPr>
          <t>蘇孟緯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克服使用</t>
        </r>
        <r>
          <rPr>
            <sz val="9"/>
            <color indexed="81"/>
            <rFont val="Tahoma"/>
            <family val="2"/>
          </rPr>
          <t>SUM</t>
        </r>
        <r>
          <rPr>
            <sz val="9"/>
            <color indexed="81"/>
            <rFont val="細明體"/>
            <family val="3"/>
            <charset val="136"/>
          </rPr>
          <t>時，陣列公式中有文字的加總錯誤結果</t>
        </r>
        <r>
          <rPr>
            <sz val="9"/>
            <color indexed="81"/>
            <rFont val="Tahoma"/>
            <family val="2"/>
          </rPr>
          <t>{=SUM(IFERROR(IF(WEEKDAY(INDIRECT(A3),2)=6,1,0),0))}</t>
        </r>
      </text>
    </comment>
    <comment ref="C2" authorId="0" shapeId="0" xr:uid="{A2305205-A368-4617-BFC4-BC5CAD63BAEC}">
      <text>
        <r>
          <rPr>
            <b/>
            <sz val="9"/>
            <color indexed="81"/>
            <rFont val="細明體"/>
            <family val="3"/>
            <charset val="136"/>
          </rPr>
          <t>蘇孟緯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若使用SUM函數，是否會有相同的結果？</t>
        </r>
      </text>
    </comment>
  </commentList>
</comments>
</file>

<file path=xl/sharedStrings.xml><?xml version="1.0" encoding="utf-8"?>
<sst xmlns="http://schemas.openxmlformats.org/spreadsheetml/2006/main" count="867" uniqueCount="394">
  <si>
    <t>練習：</t>
  </si>
  <si>
    <t>年</t>
    <phoneticPr fontId="1" type="noConversion"/>
  </si>
  <si>
    <t>月</t>
    <phoneticPr fontId="1" type="noConversion"/>
  </si>
  <si>
    <t>日</t>
    <phoneticPr fontId="1" type="noConversion"/>
  </si>
  <si>
    <t>日期</t>
    <phoneticPr fontId="1" type="noConversion"/>
  </si>
  <si>
    <t>開始日期</t>
    <phoneticPr fontId="1" type="noConversion"/>
  </si>
  <si>
    <t>結束日期</t>
    <phoneticPr fontId="1" type="noConversion"/>
  </si>
  <si>
    <t>單位</t>
    <phoneticPr fontId="1" type="noConversion"/>
  </si>
  <si>
    <t>差距</t>
    <phoneticPr fontId="1" type="noConversion"/>
  </si>
  <si>
    <t>Y</t>
    <phoneticPr fontId="1" type="noConversion"/>
  </si>
  <si>
    <r>
      <t xml:space="preserve">  </t>
    </r>
    <r>
      <rPr>
        <sz val="12"/>
        <rFont val="細明體"/>
        <family val="3"/>
        <charset val="136"/>
      </rPr>
      <t>整年，即已滿幾年</t>
    </r>
    <phoneticPr fontId="1" type="noConversion"/>
  </si>
  <si>
    <t>M</t>
    <phoneticPr fontId="1" type="noConversion"/>
  </si>
  <si>
    <r>
      <t xml:space="preserve">  </t>
    </r>
    <r>
      <rPr>
        <sz val="12"/>
        <rFont val="細明體"/>
        <family val="3"/>
        <charset val="136"/>
      </rPr>
      <t>整月，即已滿幾月</t>
    </r>
    <phoneticPr fontId="1" type="noConversion"/>
  </si>
  <si>
    <t>D</t>
    <phoneticPr fontId="1" type="noConversion"/>
  </si>
  <si>
    <r>
      <t xml:space="preserve">  </t>
    </r>
    <r>
      <rPr>
        <sz val="12"/>
        <rFont val="細明體"/>
        <family val="3"/>
        <charset val="136"/>
      </rPr>
      <t>天數</t>
    </r>
    <phoneticPr fontId="1" type="noConversion"/>
  </si>
  <si>
    <t>MD</t>
    <phoneticPr fontId="1" type="noConversion"/>
  </si>
  <si>
    <r>
      <t xml:space="preserve">  </t>
    </r>
    <r>
      <rPr>
        <sz val="12"/>
        <rFont val="新細明體"/>
        <family val="1"/>
        <charset val="136"/>
      </rPr>
      <t>天數的差</t>
    </r>
    <r>
      <rPr>
        <sz val="12"/>
        <rFont val="Times New Roman"/>
        <family val="1"/>
      </rPr>
      <t>(2+30-5)</t>
    </r>
    <r>
      <rPr>
        <sz val="12"/>
        <rFont val="新細明體"/>
        <family val="1"/>
        <charset val="136"/>
      </rPr>
      <t>，忽略日期中的月和年</t>
    </r>
    <phoneticPr fontId="1" type="noConversion"/>
  </si>
  <si>
    <t>YM</t>
    <phoneticPr fontId="1" type="noConversion"/>
  </si>
  <si>
    <r>
      <t xml:space="preserve">  </t>
    </r>
    <r>
      <rPr>
        <sz val="12"/>
        <rFont val="新細明體"/>
        <family val="1"/>
        <charset val="136"/>
      </rPr>
      <t>月數的差</t>
    </r>
    <r>
      <rPr>
        <sz val="12"/>
        <rFont val="Times New Roman"/>
        <family val="1"/>
      </rPr>
      <t>(5/5</t>
    </r>
    <r>
      <rPr>
        <sz val="12"/>
        <rFont val="新細明體"/>
        <family val="1"/>
        <charset val="136"/>
      </rPr>
      <t>到</t>
    </r>
    <r>
      <rPr>
        <sz val="12"/>
        <rFont val="Times New Roman"/>
        <family val="1"/>
      </rPr>
      <t>7/2</t>
    </r>
    <r>
      <rPr>
        <sz val="12"/>
        <rFont val="新細明體"/>
        <family val="1"/>
        <charset val="136"/>
      </rPr>
      <t>已滿幾個月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，忽略日期中的日和年</t>
    </r>
    <phoneticPr fontId="1" type="noConversion"/>
  </si>
  <si>
    <t>YD</t>
    <phoneticPr fontId="1" type="noConversion"/>
  </si>
  <si>
    <r>
      <t xml:space="preserve">  </t>
    </r>
    <r>
      <rPr>
        <sz val="12"/>
        <rFont val="新細明體"/>
        <family val="1"/>
        <charset val="136"/>
      </rPr>
      <t>天數的差</t>
    </r>
    <r>
      <rPr>
        <sz val="12"/>
        <rFont val="Times New Roman"/>
        <family val="1"/>
      </rPr>
      <t>(5/5</t>
    </r>
    <r>
      <rPr>
        <sz val="12"/>
        <rFont val="新細明體"/>
        <family val="1"/>
        <charset val="136"/>
      </rPr>
      <t>到</t>
    </r>
    <r>
      <rPr>
        <sz val="12"/>
        <rFont val="Times New Roman"/>
        <family val="1"/>
      </rPr>
      <t>7/2</t>
    </r>
    <r>
      <rPr>
        <sz val="12"/>
        <rFont val="新細明體"/>
        <family val="1"/>
        <charset val="136"/>
      </rPr>
      <t>已滿幾天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，忽略日期中的年</t>
    </r>
    <phoneticPr fontId="1" type="noConversion"/>
  </si>
  <si>
    <t>DATE特定日期的序列值</t>
    <phoneticPr fontId="7" type="noConversion"/>
  </si>
  <si>
    <t>年</t>
    <phoneticPr fontId="7" type="noConversion"/>
  </si>
  <si>
    <t>月</t>
    <phoneticPr fontId="7" type="noConversion"/>
  </si>
  <si>
    <t>日</t>
    <phoneticPr fontId="7" type="noConversion"/>
  </si>
  <si>
    <t>結果</t>
    <phoneticPr fontId="7" type="noConversion"/>
  </si>
  <si>
    <t>類型</t>
  </si>
  <si>
    <t>基金</t>
  </si>
  <si>
    <t>項目</t>
  </si>
  <si>
    <t>基金成立日</t>
    <phoneticPr fontId="7" type="noConversion"/>
  </si>
  <si>
    <t>日期校正</t>
    <phoneticPr fontId="7" type="noConversion"/>
  </si>
  <si>
    <t>基金規模</t>
  </si>
  <si>
    <t>受益權單位數</t>
  </si>
  <si>
    <t>單位淨值</t>
  </si>
  <si>
    <t>總受益</t>
  </si>
  <si>
    <t>本月申購</t>
  </si>
  <si>
    <t xml:space="preserve"> 本月買回</t>
  </si>
  <si>
    <t>定時定額</t>
  </si>
  <si>
    <t>DDO01</t>
  </si>
  <si>
    <t>建弘基金</t>
  </si>
  <si>
    <t>DDO10</t>
  </si>
  <si>
    <t>福元基金</t>
  </si>
  <si>
    <t>DFO01</t>
  </si>
  <si>
    <t>泛太基金</t>
  </si>
  <si>
    <t>DDO02</t>
  </si>
  <si>
    <t>雙福基金</t>
  </si>
  <si>
    <t>DDO05</t>
  </si>
  <si>
    <t>廣福基金</t>
  </si>
  <si>
    <t>DDO03</t>
  </si>
  <si>
    <t>全家福基金</t>
  </si>
  <si>
    <t>DDO04</t>
  </si>
  <si>
    <t>萬得福基金</t>
  </si>
  <si>
    <t>DFO02</t>
  </si>
  <si>
    <t>馬來西亞基金</t>
  </si>
  <si>
    <t>DDO06</t>
  </si>
  <si>
    <t>福王基金</t>
  </si>
  <si>
    <t>DDO07</t>
  </si>
  <si>
    <t>台灣債券基金</t>
  </si>
  <si>
    <t>DDO08</t>
  </si>
  <si>
    <t>店頭市場基金</t>
  </si>
  <si>
    <t>DIO01</t>
  </si>
  <si>
    <t>全球台商基金</t>
  </si>
  <si>
    <t>DDO09</t>
  </si>
  <si>
    <t>小型基金</t>
  </si>
  <si>
    <t>DDO11</t>
  </si>
  <si>
    <t>電子基金</t>
  </si>
  <si>
    <t>DDO12</t>
  </si>
  <si>
    <t>價值基金</t>
  </si>
  <si>
    <t>DIO02</t>
  </si>
  <si>
    <t>亞洲科技基金</t>
  </si>
  <si>
    <t>FDO01</t>
  </si>
  <si>
    <t>台北基金</t>
  </si>
  <si>
    <t>FDO02</t>
  </si>
  <si>
    <t>新台北基金</t>
  </si>
  <si>
    <t>目前日期</t>
    <phoneticPr fontId="7" type="noConversion"/>
  </si>
  <si>
    <t>姓名</t>
    <phoneticPr fontId="7" type="noConversion"/>
  </si>
  <si>
    <t>生日</t>
    <phoneticPr fontId="7" type="noConversion"/>
  </si>
  <si>
    <t>幾歲</t>
    <phoneticPr fontId="7" type="noConversion"/>
  </si>
  <si>
    <t>幾個月</t>
    <phoneticPr fontId="7" type="noConversion"/>
  </si>
  <si>
    <t>吳美慧</t>
    <phoneticPr fontId="7" type="noConversion"/>
  </si>
  <si>
    <t>林嘉昇</t>
    <phoneticPr fontId="7" type="noConversion"/>
  </si>
  <si>
    <t>葉幼民</t>
    <phoneticPr fontId="7" type="noConversion"/>
  </si>
  <si>
    <t>王雪芬</t>
    <phoneticPr fontId="7" type="noConversion"/>
  </si>
  <si>
    <t>梁義光</t>
    <phoneticPr fontId="7" type="noConversion"/>
  </si>
  <si>
    <t>吳美珍</t>
    <phoneticPr fontId="7" type="noConversion"/>
  </si>
  <si>
    <t>一月</t>
    <phoneticPr fontId="7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</si>
  <si>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</si>
  <si>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</si>
  <si>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</si>
  <si>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</si>
  <si>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</si>
  <si>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</si>
  <si>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</si>
  <si>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</si>
  <si>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</si>
  <si>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</si>
  <si>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  <phoneticPr fontId="7" type="noConversion"/>
  </si>
  <si>
    <t>月份</t>
    <phoneticPr fontId="7" type="noConversion"/>
  </si>
  <si>
    <t>國定假日天數</t>
    <phoneticPr fontId="7" type="noConversion"/>
  </si>
  <si>
    <t>週六天數</t>
    <phoneticPr fontId="7" type="noConversion"/>
  </si>
  <si>
    <t>週日天數</t>
    <phoneticPr fontId="7" type="noConversion"/>
  </si>
  <si>
    <t>上班天數</t>
    <phoneticPr fontId="7" type="noConversion"/>
  </si>
  <si>
    <t>十二月</t>
  </si>
  <si>
    <t>合計</t>
    <phoneticPr fontId="7" type="noConversion"/>
  </si>
  <si>
    <t>新日期</t>
    <phoneticPr fontId="1" type="noConversion"/>
  </si>
  <si>
    <t>幾月前/後</t>
    <phoneticPr fontId="1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</si>
  <si>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=EDATE(A3,B3)</t>
    </r>
    <phoneticPr fontId="1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</si>
  <si>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=EDATE(A2,B2)</t>
    </r>
    <phoneticPr fontId="1" type="noConversion"/>
  </si>
  <si>
    <t>月底日期</t>
    <phoneticPr fontId="1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</si>
  <si>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  EOMONTH(A3,B3)</t>
    </r>
    <phoneticPr fontId="1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</si>
  <si>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=EOMONTH(A2,B2)</t>
    </r>
    <phoneticPr fontId="1" type="noConversion"/>
  </si>
  <si>
    <t>孫國華</t>
  </si>
  <si>
    <t>呂姿瑩</t>
    <phoneticPr fontId="1" type="noConversion"/>
  </si>
  <si>
    <t>吳育仁</t>
  </si>
  <si>
    <t>王嘉育</t>
  </si>
  <si>
    <t>林淑芬</t>
  </si>
  <si>
    <t>李碧莊</t>
  </si>
  <si>
    <t>到職日期</t>
    <phoneticPr fontId="1" type="noConversion"/>
  </si>
  <si>
    <t>員工姓名</t>
    <phoneticPr fontId="1" type="noConversion"/>
  </si>
  <si>
    <t>年資</t>
    <phoneticPr fontId="1" type="noConversion"/>
  </si>
  <si>
    <t>目前日期</t>
    <phoneticPr fontId="1" type="noConversion"/>
  </si>
  <si>
    <t>完成前天數</t>
  </si>
  <si>
    <t>開始日期</t>
  </si>
  <si>
    <t>描述 (結果)</t>
  </si>
  <si>
    <t>公式</t>
  </si>
  <si>
    <r>
      <rPr>
        <b/>
        <sz val="14"/>
        <color rgb="FF363636"/>
        <rFont val="細明體"/>
        <family val="3"/>
        <charset val="136"/>
      </rPr>
      <t>描述</t>
    </r>
    <r>
      <rPr>
        <sz val="14"/>
        <color rgb="FF363636"/>
        <rFont val="Segoe UI Light"/>
        <family val="2"/>
      </rPr>
      <t/>
    </r>
    <phoneticPr fontId="1" type="noConversion"/>
  </si>
  <si>
    <t>資料</t>
  </si>
  <si>
    <t>結果</t>
  </si>
  <si>
    <t>函數</t>
  </si>
  <si>
    <t>每月最後一天：</t>
    <phoneticPr fontId="1" type="noConversion"/>
  </si>
  <si>
    <t>每月第一天：</t>
    <phoneticPr fontId="1" type="noConversion"/>
  </si>
  <si>
    <t>每月天數：</t>
    <phoneticPr fontId="1" type="noConversion"/>
  </si>
  <si>
    <t>工期天數</t>
    <phoneticPr fontId="1" type="noConversion"/>
  </si>
  <si>
    <t>序號</t>
    <phoneticPr fontId="1" type="noConversion"/>
  </si>
  <si>
    <t>星期</t>
    <phoneticPr fontId="1" type="noConversion"/>
  </si>
  <si>
    <t>日期的計算</t>
    <phoneticPr fontId="7" type="noConversion"/>
  </si>
  <si>
    <t>日期的函數</t>
    <phoneticPr fontId="7" type="noConversion"/>
  </si>
  <si>
    <t>抓電腦日期</t>
    <phoneticPr fontId="7" type="noConversion"/>
  </si>
  <si>
    <t>Today()</t>
    <phoneticPr fontId="7" type="noConversion"/>
  </si>
  <si>
    <t>抓電腦日期及時間</t>
    <phoneticPr fontId="7" type="noConversion"/>
  </si>
  <si>
    <t>Now()</t>
    <phoneticPr fontId="7" type="noConversion"/>
  </si>
  <si>
    <t>擷取日期中'年'的數字</t>
    <phoneticPr fontId="7" type="noConversion"/>
  </si>
  <si>
    <t>Year("2009/6/2")</t>
    <phoneticPr fontId="7" type="noConversion"/>
  </si>
  <si>
    <t>擷取日期中'月'的數字</t>
    <phoneticPr fontId="7" type="noConversion"/>
  </si>
  <si>
    <t>Month("2009/6/2")</t>
    <phoneticPr fontId="7" type="noConversion"/>
  </si>
  <si>
    <t>擷取日期中'日'的數字</t>
    <phoneticPr fontId="7" type="noConversion"/>
  </si>
  <si>
    <t>Day("2009/6/2")</t>
    <phoneticPr fontId="7" type="noConversion"/>
  </si>
  <si>
    <t>計算年齡</t>
    <phoneticPr fontId="7" type="noConversion"/>
  </si>
  <si>
    <t>出生到今天的天數</t>
    <phoneticPr fontId="7" type="noConversion"/>
  </si>
  <si>
    <t>今天日期</t>
    <phoneticPr fontId="1" type="noConversion"/>
  </si>
  <si>
    <t>實際年資</t>
    <phoneticPr fontId="1" type="noConversion"/>
  </si>
  <si>
    <t>刑思棻</t>
    <phoneticPr fontId="7" type="noConversion"/>
  </si>
  <si>
    <t>楊正豪</t>
    <phoneticPr fontId="7" type="noConversion"/>
  </si>
  <si>
    <t>黃雅玲</t>
    <phoneticPr fontId="7" type="noConversion"/>
  </si>
  <si>
    <t>高慧玲</t>
    <phoneticPr fontId="7" type="noConversion"/>
  </si>
  <si>
    <t>林君玲</t>
    <phoneticPr fontId="7" type="noConversion"/>
  </si>
  <si>
    <t>葛紀廷</t>
    <phoneticPr fontId="7" type="noConversion"/>
  </si>
  <si>
    <t>蔡佳蓉</t>
    <phoneticPr fontId="7" type="noConversion"/>
  </si>
  <si>
    <t>林育申</t>
    <phoneticPr fontId="7" type="noConversion"/>
  </si>
  <si>
    <t>黃建程</t>
    <phoneticPr fontId="7" type="noConversion"/>
  </si>
  <si>
    <t>停車時間</t>
    <phoneticPr fontId="7" type="noConversion"/>
  </si>
  <si>
    <t>進入時間</t>
    <phoneticPr fontId="7" type="noConversion"/>
  </si>
  <si>
    <t>離開時間</t>
    <phoneticPr fontId="7" type="noConversion"/>
  </si>
  <si>
    <t>天</t>
    <phoneticPr fontId="7" type="noConversion"/>
  </si>
  <si>
    <t>時</t>
    <phoneticPr fontId="7" type="noConversion"/>
  </si>
  <si>
    <t>分</t>
    <phoneticPr fontId="7" type="noConversion"/>
  </si>
  <si>
    <t>總小時數</t>
    <phoneticPr fontId="7" type="noConversion"/>
  </si>
  <si>
    <t>費用</t>
    <phoneticPr fontId="7" type="noConversion"/>
  </si>
  <si>
    <t>代號</t>
  </si>
  <si>
    <t>基金名稱</t>
  </si>
  <si>
    <t>成立日</t>
  </si>
  <si>
    <r>
      <t>(</t>
    </r>
    <r>
      <rPr>
        <sz val="12"/>
        <rFont val="新細明體"/>
        <family val="1"/>
        <charset val="136"/>
      </rPr>
      <t>單位</t>
    </r>
    <r>
      <rPr>
        <sz val="12"/>
        <rFont val="Times New Roman"/>
        <family val="1"/>
      </rPr>
      <t>:</t>
    </r>
    <r>
      <rPr>
        <sz val="12"/>
        <rFont val="新細明體"/>
        <family val="1"/>
        <charset val="136"/>
      </rPr>
      <t>新台幣元</t>
    </r>
    <r>
      <rPr>
        <sz val="12"/>
        <rFont val="Times New Roman"/>
        <family val="1"/>
      </rPr>
      <t>)</t>
    </r>
  </si>
  <si>
    <t>市場占有率</t>
  </si>
  <si>
    <r>
      <t>(</t>
    </r>
    <r>
      <rPr>
        <sz val="12"/>
        <rFont val="新細明體"/>
        <family val="1"/>
        <charset val="136"/>
      </rPr>
      <t>註</t>
    </r>
    <r>
      <rPr>
        <sz val="12"/>
        <rFont val="Times New Roman"/>
        <family val="1"/>
      </rPr>
      <t>1)</t>
    </r>
  </si>
  <si>
    <t>人數</t>
  </si>
  <si>
    <r>
      <t xml:space="preserve">總金額
</t>
    </r>
    <r>
      <rPr>
        <sz val="12"/>
        <rFont val="Times New Roman"/>
        <family val="1"/>
      </rPr>
      <t>(</t>
    </r>
    <r>
      <rPr>
        <sz val="12"/>
        <rFont val="Times New Roman"/>
        <family val="1"/>
      </rPr>
      <t>註</t>
    </r>
    <r>
      <rPr>
        <sz val="12"/>
        <rFont val="Times New Roman"/>
        <family val="1"/>
      </rPr>
      <t>2)</t>
    </r>
  </si>
  <si>
    <r>
      <t>總金額
(註</t>
    </r>
    <r>
      <rPr>
        <sz val="12"/>
        <rFont val="Times New Roman"/>
        <family val="1"/>
      </rPr>
      <t>3</t>
    </r>
    <r>
      <rPr>
        <sz val="12"/>
        <rFont val="新細明體"/>
        <family val="1"/>
        <charset val="136"/>
      </rPr>
      <t>)</t>
    </r>
  </si>
  <si>
    <r>
      <t xml:space="preserve">扣款次數
</t>
    </r>
    <r>
      <rPr>
        <sz val="12"/>
        <rFont val="Times New Roman"/>
        <family val="1"/>
      </rPr>
      <t>(</t>
    </r>
    <r>
      <rPr>
        <sz val="12"/>
        <rFont val="Times New Roman"/>
        <family val="1"/>
      </rPr>
      <t>註</t>
    </r>
    <r>
      <rPr>
        <sz val="12"/>
        <rFont val="Times New Roman"/>
        <family val="1"/>
      </rPr>
      <t>4)</t>
    </r>
  </si>
  <si>
    <r>
      <t xml:space="preserve">扣款人數
</t>
    </r>
    <r>
      <rPr>
        <sz val="12"/>
        <rFont val="Times New Roman"/>
        <family val="1"/>
      </rPr>
      <t>(註5)</t>
    </r>
  </si>
  <si>
    <r>
      <t xml:space="preserve">扣款金額
</t>
    </r>
    <r>
      <rPr>
        <sz val="12"/>
        <rFont val="Times New Roman"/>
        <family val="1"/>
      </rPr>
      <t>(註6)</t>
    </r>
  </si>
  <si>
    <t>建弘投信合計</t>
  </si>
  <si>
    <t>股票型</t>
  </si>
  <si>
    <t>債</t>
  </si>
  <si>
    <t>海外</t>
  </si>
  <si>
    <t>總規模</t>
  </si>
  <si>
    <t>總申贖</t>
    <phoneticPr fontId="1" type="noConversion"/>
  </si>
  <si>
    <t>Start_date</t>
  </si>
  <si>
    <t>End_date</t>
  </si>
  <si>
    <t>1/1/2001</t>
  </si>
  <si>
    <t>1/1/2003</t>
  </si>
  <si>
    <t>DATEDIF(Start_date,End_date,"Y")</t>
  </si>
  <si>
    <t>週期中的兩個整年 (2)</t>
  </si>
  <si>
    <t>6/1/2001</t>
  </si>
  <si>
    <t>8/15/2002</t>
  </si>
  <si>
    <t>DATEDIF(Start_date,End_date,"D")</t>
  </si>
  <si>
    <t>2001 年 6 月 1 日與 2002 年 8 月 15 日之間共有 440 天 (440)</t>
  </si>
  <si>
    <t>DATEDIF(Start_date,End_date,"YD")</t>
  </si>
  <si>
    <t>忽略日期中的年，6 月 1 日和 8 月 15 日之間共有 75 天 (75)</t>
  </si>
  <si>
    <t>DATEDIF(Start_date,End_date,"MD")</t>
  </si>
  <si>
    <t>忽略日期中的月和年，start_date 中的天數 (1) 與 end_date 中的天數 (15) 之間的差 (14)</t>
  </si>
  <si>
    <t>主題:</t>
  </si>
  <si>
    <t>員工代號</t>
  </si>
  <si>
    <t>姓名</t>
  </si>
  <si>
    <t>職稱</t>
  </si>
  <si>
    <t>部門</t>
  </si>
  <si>
    <t>事業部</t>
  </si>
  <si>
    <t>月薪</t>
  </si>
  <si>
    <t>到職日</t>
  </si>
  <si>
    <t>生日</t>
  </si>
  <si>
    <t>年齡</t>
    <phoneticPr fontId="1" type="noConversion"/>
  </si>
  <si>
    <t>鄭文瑩</t>
  </si>
  <si>
    <t>行政助理</t>
  </si>
  <si>
    <t>工程部</t>
  </si>
  <si>
    <t>印表機</t>
  </si>
  <si>
    <t>陳崇銘</t>
  </si>
  <si>
    <t>傳真機</t>
  </si>
  <si>
    <t>陳宏輝</t>
  </si>
  <si>
    <t>軟體工程師</t>
  </si>
  <si>
    <t>影印機</t>
  </si>
  <si>
    <t>康書澤</t>
  </si>
  <si>
    <t>蔡韻華</t>
  </si>
  <si>
    <t>助理工程師</t>
  </si>
  <si>
    <t>陳麗琴</t>
  </si>
  <si>
    <t>管理助理</t>
  </si>
  <si>
    <t>黃瑞元</t>
  </si>
  <si>
    <t>總工程師</t>
  </si>
  <si>
    <t>王重昌</t>
  </si>
  <si>
    <t>技術員</t>
  </si>
  <si>
    <t>林玲芬</t>
  </si>
  <si>
    <t>方敏玉</t>
  </si>
  <si>
    <t>呂時哲</t>
  </si>
  <si>
    <t>吳浩忠</t>
  </si>
  <si>
    <t>機械工程師</t>
  </si>
  <si>
    <t>徐文彥</t>
  </si>
  <si>
    <t>林俊偉</t>
  </si>
  <si>
    <t>王朝悟</t>
  </si>
  <si>
    <t>何惠玲</t>
  </si>
  <si>
    <t>工程部經理</t>
  </si>
  <si>
    <t>石麗琪</t>
  </si>
  <si>
    <t>陳武雄</t>
  </si>
  <si>
    <t>胡義偉</t>
  </si>
  <si>
    <t>李偉德</t>
  </si>
  <si>
    <t>蔡宏欣</t>
  </si>
  <si>
    <t>何秀雯</t>
  </si>
  <si>
    <t>楊志輝</t>
  </si>
  <si>
    <t>李安邦</t>
  </si>
  <si>
    <t>陳燕如</t>
  </si>
  <si>
    <t>梁明哲</t>
  </si>
  <si>
    <t>資深工程師</t>
  </si>
  <si>
    <t>江俊英</t>
  </si>
  <si>
    <t>劉文龍</t>
  </si>
  <si>
    <t>陳健志</t>
  </si>
  <si>
    <t>楊順德</t>
  </si>
  <si>
    <t>葉威漢</t>
  </si>
  <si>
    <t>蔡宜賢</t>
  </si>
  <si>
    <t>白鴻達</t>
  </si>
  <si>
    <t>楊宗芬</t>
  </si>
  <si>
    <t>洪婷婷</t>
  </si>
  <si>
    <t>林進財</t>
  </si>
  <si>
    <t>周志文</t>
  </si>
  <si>
    <t>康再添</t>
  </si>
  <si>
    <t>方勝安</t>
  </si>
  <si>
    <t>李建志</t>
  </si>
  <si>
    <t>張德鑫</t>
  </si>
  <si>
    <t>黃東慶</t>
  </si>
  <si>
    <t>設計助理</t>
  </si>
  <si>
    <t>企劃部</t>
  </si>
  <si>
    <t>林俊勇</t>
  </si>
  <si>
    <t>沈欣慧</t>
  </si>
  <si>
    <t>企劃專員</t>
  </si>
  <si>
    <t>莊惠伶</t>
  </si>
  <si>
    <t>陳國賢</t>
  </si>
  <si>
    <t>范淑君</t>
  </si>
  <si>
    <t>林芳如</t>
  </si>
  <si>
    <t>謝碧玉</t>
  </si>
  <si>
    <t>江學成</t>
  </si>
  <si>
    <t>產品業務專員</t>
  </si>
  <si>
    <t>行銷部</t>
  </si>
  <si>
    <t>楊靜娟</t>
  </si>
  <si>
    <t>產品經理</t>
  </si>
  <si>
    <t>高志霖</t>
  </si>
  <si>
    <t>彭家達</t>
  </si>
  <si>
    <t>張德良</t>
  </si>
  <si>
    <t>李慧宜</t>
  </si>
  <si>
    <t>鍾振榮</t>
  </si>
  <si>
    <t>李貞媛</t>
  </si>
  <si>
    <t>李克宏</t>
  </si>
  <si>
    <t>李建松</t>
  </si>
  <si>
    <t>林永強</t>
  </si>
  <si>
    <t>蘇啟民</t>
  </si>
  <si>
    <t>郭永隆</t>
  </si>
  <si>
    <t>行銷經理</t>
  </si>
  <si>
    <t>吳東輝</t>
  </si>
  <si>
    <t>曾文良</t>
  </si>
  <si>
    <t>張秀卿</t>
  </si>
  <si>
    <t>傅莉雅</t>
  </si>
  <si>
    <t>李嘉榮</t>
  </si>
  <si>
    <t>洪錦義</t>
  </si>
  <si>
    <t>賴誠和</t>
  </si>
  <si>
    <t>徐利拓</t>
  </si>
  <si>
    <t>張英明</t>
  </si>
  <si>
    <t>何信章</t>
  </si>
  <si>
    <t>陳俐蓉</t>
  </si>
  <si>
    <t>張韻貞</t>
  </si>
  <si>
    <t>廖祟倫</t>
  </si>
  <si>
    <t>黃文儒</t>
  </si>
  <si>
    <t>研究員</t>
  </si>
  <si>
    <t>研發部</t>
  </si>
  <si>
    <t>鍾堯暉</t>
  </si>
  <si>
    <t>楊淑娟</t>
  </si>
  <si>
    <t>蔡啟輝</t>
  </si>
  <si>
    <t>張桂香</t>
  </si>
  <si>
    <t>莊國祥</t>
  </si>
  <si>
    <t>呂澤仁</t>
  </si>
  <si>
    <t>首席研究員</t>
  </si>
  <si>
    <t>侯怡安</t>
  </si>
  <si>
    <t>黃信翔</t>
  </si>
  <si>
    <t>資深研究員</t>
  </si>
  <si>
    <t>林佑吉</t>
  </si>
  <si>
    <t>廖國仁</t>
  </si>
  <si>
    <t>李郁雪</t>
  </si>
  <si>
    <t>會計助理</t>
  </si>
  <si>
    <t>會計處</t>
  </si>
  <si>
    <t>林玉雯</t>
  </si>
  <si>
    <t>會計員</t>
  </si>
  <si>
    <t>朱心梅</t>
  </si>
  <si>
    <t>范士亞</t>
  </si>
  <si>
    <t>于昱緯</t>
  </si>
  <si>
    <t>許啟超</t>
  </si>
  <si>
    <t>陳永逸</t>
  </si>
  <si>
    <t>曾苑婷</t>
  </si>
  <si>
    <t>黃宗鑫</t>
  </si>
  <si>
    <t>葉永明</t>
  </si>
  <si>
    <t>陳昭蓉</t>
  </si>
  <si>
    <t>張如秀</t>
  </si>
  <si>
    <t>黃郁華</t>
  </si>
  <si>
    <t>王筱萍</t>
  </si>
  <si>
    <t>會計經理</t>
  </si>
  <si>
    <t>周國榮</t>
  </si>
  <si>
    <t>管理部</t>
  </si>
  <si>
    <t>吳妍琪</t>
  </si>
  <si>
    <t>柯緒德</t>
  </si>
  <si>
    <t>周芳瑤</t>
  </si>
  <si>
    <t>王應邦</t>
  </si>
  <si>
    <t>陳美欣</t>
  </si>
  <si>
    <t>宋志強</t>
  </si>
  <si>
    <t>李芷雲</t>
  </si>
  <si>
    <t>謝雅君</t>
  </si>
  <si>
    <t>黃松鈞</t>
  </si>
  <si>
    <t>管理部經理</t>
  </si>
  <si>
    <t>江麗美</t>
  </si>
  <si>
    <t>蕭文豐</t>
  </si>
  <si>
    <t>郭瑞勛</t>
  </si>
  <si>
    <t>總務經理</t>
  </si>
  <si>
    <t>林世彪</t>
  </si>
  <si>
    <t>DAY取出日期中的日數</t>
    <phoneticPr fontId="7" type="noConversion"/>
  </si>
  <si>
    <t>日期</t>
  </si>
  <si>
    <t>這個月最後一天的日期，比上述日期晚一個月 (February 29, 2008)</t>
  </si>
  <si>
    <t>這個月最後一天的日期，比上述日期早三個月 (October 31, 2007)</t>
  </si>
  <si>
    <r>
      <rPr>
        <sz val="14"/>
        <color rgb="FF363636"/>
        <rFont val="細明體"/>
        <family val="3"/>
        <charset val="136"/>
      </rPr>
      <t>開始日期</t>
    </r>
    <r>
      <rPr>
        <sz val="14"/>
        <color rgb="FF363636"/>
        <rFont val="Segoe UI Light"/>
        <family val="2"/>
      </rPr>
      <t xml:space="preserve"> 180 </t>
    </r>
    <r>
      <rPr>
        <sz val="14"/>
        <color rgb="FF363636"/>
        <rFont val="細明體"/>
        <family val="3"/>
        <charset val="136"/>
      </rPr>
      <t>天後的工作日</t>
    </r>
    <r>
      <rPr>
        <sz val="14"/>
        <color rgb="FF363636"/>
        <rFont val="Segoe UI Light"/>
        <family val="2"/>
      </rPr>
      <t xml:space="preserve"> (2020/6/10)</t>
    </r>
    <phoneticPr fontId="1" type="noConversion"/>
  </si>
  <si>
    <r>
      <rPr>
        <sz val="14"/>
        <color rgb="FF363636"/>
        <rFont val="細明體"/>
        <family val="3"/>
        <charset val="136"/>
      </rPr>
      <t>開始日期</t>
    </r>
    <r>
      <rPr>
        <sz val="14"/>
        <color rgb="FF363636"/>
        <rFont val="Segoe UI Light"/>
        <family val="2"/>
      </rPr>
      <t xml:space="preserve"> 180 </t>
    </r>
    <r>
      <rPr>
        <sz val="14"/>
        <color rgb="FF363636"/>
        <rFont val="細明體"/>
        <family val="3"/>
        <charset val="136"/>
      </rPr>
      <t>天後的工作日，不包括假日</t>
    </r>
    <r>
      <rPr>
        <sz val="14"/>
        <color rgb="FF363636"/>
        <rFont val="Segoe UI Light"/>
        <family val="2"/>
      </rPr>
      <t xml:space="preserve"> (2020/11/8)</t>
    </r>
    <phoneticPr fontId="1" type="noConversion"/>
  </si>
  <si>
    <r>
      <rPr>
        <sz val="14"/>
        <color rgb="FF363636"/>
        <rFont val="細明體"/>
        <family val="3"/>
        <charset val="136"/>
      </rPr>
      <t>開始日期</t>
    </r>
    <r>
      <rPr>
        <sz val="14"/>
        <color rgb="FF363636"/>
        <rFont val="Segoe UI Light"/>
        <family val="2"/>
      </rPr>
      <t xml:space="preserve"> 180 </t>
    </r>
    <r>
      <rPr>
        <sz val="14"/>
        <color rgb="FF363636"/>
        <rFont val="細明體"/>
        <family val="3"/>
        <charset val="136"/>
      </rPr>
      <t>天後的工作日，不包括假日且略過週六日</t>
    </r>
    <r>
      <rPr>
        <sz val="14"/>
        <color rgb="FF363636"/>
        <rFont val="Segoe UI Light"/>
        <family val="2"/>
      </rPr>
      <t xml:space="preserve"> (2020/1/4,202/07/18)</t>
    </r>
    <phoneticPr fontId="1" type="noConversion"/>
  </si>
  <si>
    <t>上班天數(另解)</t>
    <phoneticPr fontId="7" type="noConversion"/>
  </si>
  <si>
    <t>2022年台灣國定假日</t>
  </si>
  <si>
    <t>天</t>
  </si>
  <si>
    <t>國定假日</t>
  </si>
  <si>
    <t>1月1日</t>
  </si>
  <si>
    <t>星期六</t>
  </si>
  <si>
    <r>
      <rPr>
        <u/>
        <sz val="12"/>
        <color theme="10"/>
        <rFont val="Arial"/>
        <family val="2"/>
      </rPr>
      <t>元旦</t>
    </r>
  </si>
  <si>
    <r>
      <rPr>
        <u/>
        <sz val="12"/>
        <color theme="10"/>
        <rFont val="Arial"/>
        <family val="2"/>
      </rPr>
      <t>中華民國開國紀念日</t>
    </r>
  </si>
  <si>
    <t>1月31日 ～ 2月4日</t>
  </si>
  <si>
    <t>星期一 ～ 星期五</t>
  </si>
  <si>
    <r>
      <rPr>
        <u/>
        <sz val="12"/>
        <color theme="10"/>
        <rFont val="Arial"/>
        <family val="2"/>
      </rPr>
      <t>春節</t>
    </r>
  </si>
  <si>
    <t>2月28日</t>
  </si>
  <si>
    <t>星期一</t>
  </si>
  <si>
    <r>
      <t xml:space="preserve">228 </t>
    </r>
    <r>
      <rPr>
        <u/>
        <sz val="12"/>
        <color theme="10"/>
        <rFont val="Arial"/>
        <family val="2"/>
      </rPr>
      <t>紀念日</t>
    </r>
  </si>
  <si>
    <t>4月4日</t>
  </si>
  <si>
    <r>
      <rPr>
        <u/>
        <sz val="12"/>
        <color theme="10"/>
        <rFont val="Arial"/>
        <family val="2"/>
      </rPr>
      <t>兒童節</t>
    </r>
    <r>
      <rPr>
        <u/>
        <sz val="12"/>
        <color theme="10"/>
        <rFont val="Times New Roman"/>
        <family val="1"/>
      </rPr>
      <t xml:space="preserve"> (</t>
    </r>
    <r>
      <rPr>
        <u/>
        <sz val="12"/>
        <color theme="10"/>
        <rFont val="Arial"/>
        <family val="2"/>
      </rPr>
      <t>放假日</t>
    </r>
    <r>
      <rPr>
        <u/>
        <sz val="12"/>
        <color theme="10"/>
        <rFont val="Times New Roman"/>
        <family val="1"/>
      </rPr>
      <t>)</t>
    </r>
  </si>
  <si>
    <t>4月5日</t>
  </si>
  <si>
    <t>星期二</t>
  </si>
  <si>
    <r>
      <rPr>
        <u/>
        <sz val="12"/>
        <color theme="10"/>
        <rFont val="Arial"/>
        <family val="2"/>
      </rPr>
      <t>兒童節</t>
    </r>
  </si>
  <si>
    <r>
      <rPr>
        <u/>
        <sz val="12"/>
        <color theme="10"/>
        <rFont val="Arial"/>
        <family val="2"/>
      </rPr>
      <t>清明節</t>
    </r>
  </si>
  <si>
    <t>5月1日</t>
  </si>
  <si>
    <t>星期日</t>
  </si>
  <si>
    <r>
      <rPr>
        <u/>
        <sz val="12"/>
        <color theme="10"/>
        <rFont val="Arial"/>
        <family val="2"/>
      </rPr>
      <t>勞動節</t>
    </r>
    <r>
      <rPr>
        <u/>
        <sz val="12"/>
        <color theme="10"/>
        <rFont val="Times New Roman"/>
        <family val="1"/>
      </rPr>
      <t xml:space="preserve"> *</t>
    </r>
  </si>
  <si>
    <t>6月3日</t>
  </si>
  <si>
    <t>星期五</t>
  </si>
  <si>
    <r>
      <rPr>
        <u/>
        <sz val="12"/>
        <color theme="10"/>
        <rFont val="Arial"/>
        <family val="2"/>
      </rPr>
      <t>端午節</t>
    </r>
  </si>
  <si>
    <t>9月9日</t>
  </si>
  <si>
    <r>
      <rPr>
        <u/>
        <sz val="12"/>
        <color theme="10"/>
        <rFont val="Arial"/>
        <family val="2"/>
      </rPr>
      <t>中秋節</t>
    </r>
    <r>
      <rPr>
        <u/>
        <sz val="12"/>
        <color theme="10"/>
        <rFont val="Times New Roman"/>
        <family val="1"/>
      </rPr>
      <t xml:space="preserve"> (</t>
    </r>
    <r>
      <rPr>
        <u/>
        <sz val="12"/>
        <color theme="10"/>
        <rFont val="Arial"/>
        <family val="2"/>
      </rPr>
      <t>放假日</t>
    </r>
    <r>
      <rPr>
        <u/>
        <sz val="12"/>
        <color theme="10"/>
        <rFont val="Times New Roman"/>
        <family val="1"/>
      </rPr>
      <t>)</t>
    </r>
  </si>
  <si>
    <t>9月10日</t>
  </si>
  <si>
    <r>
      <rPr>
        <u/>
        <sz val="12"/>
        <color theme="10"/>
        <rFont val="Arial"/>
        <family val="2"/>
      </rPr>
      <t>中秋節</t>
    </r>
  </si>
  <si>
    <t>10月10日</t>
  </si>
  <si>
    <r>
      <rPr>
        <u/>
        <sz val="12"/>
        <color theme="10"/>
        <rFont val="Arial"/>
        <family val="2"/>
      </rPr>
      <t>中華民國國慶日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</si>
</sst>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76" formatCode="#,##0_);[Red]\(#,##0\)"/>
    <numFmt numFmtId="177" formatCode="_-* #,##0.0_-;\-* #,##0.0_-;_-* &quot;-&quot;??_-;_-@_-"/>
    <numFmt numFmtId="178" formatCode="0.00_);[Red]\(0.00\)"/>
    <numFmt numFmtId="179" formatCode="_-* #,##0_-;\-* #,##0_-;_-* &quot;-&quot;??_-;_-@_-"/>
    <numFmt numFmtId="180" formatCode="_(* #,##0.00_);_(* \(#,##0.00\);_(* &quot;-&quot;??_);_(@_)"/>
    <numFmt numFmtId="181" formatCode="_(* #,##0_);_(* \(#,##0\);_(* &quot;-&quot;??_);_(@_)"/>
    <numFmt numFmtId="182" formatCode="0.0000_);[Red]\(0.0000\)"/>
    <numFmt numFmtId="183" formatCode="#,##0.0_);[Red]\(#,##0.0\)"/>
    <numFmt numFmtId="184" formatCode="[$-404]e\.mm\.dd\(aaa\)"/>
    <numFmt numFmtId="185" formatCode="[$-404]aaaa;@"/>
    <numFmt numFmtId="186" formatCode="yyyy/mm/dd"/>
    <numFmt numFmtId="187" formatCode="[DBNum1][$-404]General&quot;月&quot;"/>
    <numFmt numFmtId="188" formatCode="0_);[Red]\(0\)"/>
    <numFmt numFmtId="189" formatCode="&quot;$&quot;#,##0.00_);[Red]\(&quot;$&quot;#,##0.00\)"/>
    <numFmt numFmtId="190" formatCode="&quot;$&quot;#,##0_);[Red]\(&quot;$&quot;#,##0\)"/>
  </numFmts>
  <fonts count="41">
    <font>
      <sz val="12"/>
      <name val="Times New Roman"/>
      <family val="1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2"/>
      <color indexed="9"/>
      <name val="細明體"/>
      <family val="3"/>
      <charset val="136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12"/>
      <name val="Arial Narrow"/>
      <family val="2"/>
    </font>
    <font>
      <sz val="12"/>
      <name val="華康仿宋體W5(P)"/>
      <family val="1"/>
      <charset val="136"/>
    </font>
    <font>
      <b/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theme="3"/>
      <name val="新細明體"/>
      <family val="2"/>
      <scheme val="minor"/>
    </font>
    <font>
      <sz val="14"/>
      <color rgb="FF363636"/>
      <name val="Segoe UI Light"/>
      <family val="2"/>
    </font>
    <font>
      <sz val="14"/>
      <color rgb="FF363636"/>
      <name val="Segoe UI Light"/>
      <family val="3"/>
      <charset val="136"/>
    </font>
    <font>
      <sz val="14"/>
      <color rgb="FF363636"/>
      <name val="細明體"/>
      <family val="3"/>
      <charset val="136"/>
    </font>
    <font>
      <b/>
      <sz val="14"/>
      <color rgb="FF363636"/>
      <name val="Segoe UI Light"/>
      <family val="2"/>
    </font>
    <font>
      <sz val="10"/>
      <color rgb="FF363636"/>
      <name val="Segoe UI Light"/>
      <family val="2"/>
    </font>
    <font>
      <b/>
      <sz val="14"/>
      <color rgb="FF363636"/>
      <name val="Segoe UI Light"/>
      <family val="3"/>
      <charset val="136"/>
    </font>
    <font>
      <b/>
      <sz val="14"/>
      <color rgb="FF363636"/>
      <name val="細明體"/>
      <family val="3"/>
      <charset val="136"/>
    </font>
    <font>
      <sz val="14"/>
      <name val="SimSun"/>
      <charset val="134"/>
    </font>
    <font>
      <sz val="14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name val="CFShouSung"/>
      <family val="1"/>
    </font>
    <font>
      <sz val="10"/>
      <name val="MS Sans Serif"/>
      <family val="2"/>
    </font>
    <font>
      <b/>
      <sz val="12"/>
      <color indexed="18"/>
      <name val="細明體"/>
      <family val="3"/>
      <charset val="136"/>
    </font>
    <font>
      <b/>
      <sz val="10"/>
      <name val="MS Sans Serif"/>
      <family val="2"/>
    </font>
    <font>
      <sz val="10"/>
      <name val="細明體"/>
      <family val="3"/>
      <charset val="136"/>
    </font>
    <font>
      <u/>
      <sz val="12"/>
      <color theme="10"/>
      <name val="Times New Roman"/>
      <family val="1"/>
    </font>
    <font>
      <sz val="24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theme="10"/>
      <name val="Arial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thick">
        <color indexed="51"/>
      </top>
      <bottom style="dashed">
        <color indexed="51"/>
      </bottom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dashed">
        <color indexed="51"/>
      </bottom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thick">
        <color indexed="51"/>
      </bottom>
      <diagonal/>
    </border>
    <border>
      <left style="thick">
        <color indexed="44"/>
      </left>
      <right style="double">
        <color indexed="44"/>
      </right>
      <top style="thick">
        <color indexed="44"/>
      </top>
      <bottom style="double">
        <color indexed="44"/>
      </bottom>
      <diagonal/>
    </border>
    <border>
      <left style="double">
        <color indexed="44"/>
      </left>
      <right style="double">
        <color indexed="44"/>
      </right>
      <top style="thick">
        <color indexed="44"/>
      </top>
      <bottom style="double">
        <color indexed="44"/>
      </bottom>
      <diagonal/>
    </border>
    <border>
      <left style="double">
        <color indexed="44"/>
      </left>
      <right style="thick">
        <color indexed="44"/>
      </right>
      <top style="thick">
        <color indexed="44"/>
      </top>
      <bottom style="double">
        <color indexed="44"/>
      </bottom>
      <diagonal/>
    </border>
    <border>
      <left style="thick">
        <color indexed="44"/>
      </left>
      <right style="double">
        <color indexed="44"/>
      </right>
      <top style="double">
        <color indexed="44"/>
      </top>
      <bottom style="double">
        <color indexed="44"/>
      </bottom>
      <diagonal/>
    </border>
    <border>
      <left style="double">
        <color indexed="44"/>
      </left>
      <right style="double">
        <color indexed="44"/>
      </right>
      <top style="double">
        <color indexed="44"/>
      </top>
      <bottom style="double">
        <color indexed="44"/>
      </bottom>
      <diagonal/>
    </border>
    <border>
      <left style="double">
        <color indexed="44"/>
      </left>
      <right style="thick">
        <color indexed="44"/>
      </right>
      <top style="double">
        <color indexed="44"/>
      </top>
      <bottom style="double">
        <color indexed="44"/>
      </bottom>
      <diagonal/>
    </border>
    <border>
      <left style="thick">
        <color indexed="44"/>
      </left>
      <right style="double">
        <color indexed="44"/>
      </right>
      <top style="double">
        <color indexed="44"/>
      </top>
      <bottom style="thick">
        <color indexed="44"/>
      </bottom>
      <diagonal/>
    </border>
    <border>
      <left style="double">
        <color indexed="44"/>
      </left>
      <right style="double">
        <color indexed="44"/>
      </right>
      <top style="double">
        <color indexed="44"/>
      </top>
      <bottom style="thick">
        <color indexed="44"/>
      </bottom>
      <diagonal/>
    </border>
    <border>
      <left style="double">
        <color indexed="44"/>
      </left>
      <right style="thick">
        <color indexed="44"/>
      </right>
      <top style="double">
        <color indexed="44"/>
      </top>
      <bottom style="thick">
        <color indexed="4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24"/>
      </left>
      <right style="thin">
        <color indexed="24"/>
      </right>
      <top style="medium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medium">
        <color indexed="24"/>
      </top>
      <bottom style="thin">
        <color indexed="24"/>
      </bottom>
      <diagonal/>
    </border>
    <border>
      <left style="thin">
        <color indexed="24"/>
      </left>
      <right style="medium">
        <color indexed="24"/>
      </right>
      <top style="medium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medium">
        <color indexed="24"/>
      </right>
      <top/>
      <bottom/>
      <diagonal/>
    </border>
    <border>
      <left style="medium">
        <color indexed="24"/>
      </left>
      <right style="thin">
        <color indexed="24"/>
      </right>
      <top/>
      <bottom style="medium">
        <color indexed="24"/>
      </bottom>
      <diagonal/>
    </border>
    <border>
      <left style="thin">
        <color indexed="24"/>
      </left>
      <right style="thin">
        <color indexed="24"/>
      </right>
      <top/>
      <bottom style="medium">
        <color indexed="24"/>
      </bottom>
      <diagonal/>
    </border>
    <border>
      <left style="thin">
        <color indexed="24"/>
      </left>
      <right style="medium">
        <color indexed="24"/>
      </right>
      <top/>
      <bottom style="medium">
        <color indexed="2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8">
    <xf numFmtId="0" fontId="0" fillId="0" borderId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43" fontId="5" fillId="0" borderId="0" applyFont="0" applyFill="0" applyBorder="0" applyAlignment="0" applyProtection="0">
      <alignment vertical="center"/>
    </xf>
    <xf numFmtId="0" fontId="27" fillId="0" borderId="0" applyBorder="0">
      <alignment horizontal="center"/>
    </xf>
    <xf numFmtId="0" fontId="28" fillId="0" borderId="0"/>
    <xf numFmtId="18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87">
    <xf numFmtId="0" fontId="0" fillId="0" borderId="0" xfId="0"/>
    <xf numFmtId="0" fontId="2" fillId="0" borderId="0" xfId="0" applyFont="1"/>
    <xf numFmtId="0" fontId="3" fillId="2" borderId="0" xfId="0" applyFont="1" applyFill="1"/>
    <xf numFmtId="14" fontId="0" fillId="0" borderId="0" xfId="0" applyNumberFormat="1"/>
    <xf numFmtId="0" fontId="2" fillId="0" borderId="0" xfId="0" applyFont="1" applyAlignment="1">
      <alignment horizontal="right"/>
    </xf>
    <xf numFmtId="14" fontId="4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4" borderId="1" xfId="3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/>
    </xf>
    <xf numFmtId="176" fontId="5" fillId="4" borderId="1" xfId="4" applyNumberFormat="1" applyFont="1" applyFill="1" applyBorder="1" applyAlignment="1">
      <alignment horizontal="center"/>
    </xf>
    <xf numFmtId="10" fontId="5" fillId="4" borderId="1" xfId="2" applyNumberFormat="1" applyFont="1" applyFill="1" applyBorder="1" applyAlignment="1">
      <alignment horizontal="center" vertical="center"/>
    </xf>
    <xf numFmtId="177" fontId="5" fillId="4" borderId="1" xfId="4" applyNumberFormat="1" applyFont="1" applyFill="1" applyBorder="1" applyAlignment="1">
      <alignment horizontal="center"/>
    </xf>
    <xf numFmtId="178" fontId="5" fillId="4" borderId="1" xfId="4" applyNumberFormat="1" applyFont="1" applyFill="1" applyBorder="1" applyAlignment="1">
      <alignment horizontal="center"/>
    </xf>
    <xf numFmtId="179" fontId="5" fillId="4" borderId="1" xfId="4" applyNumberFormat="1" applyFont="1" applyFill="1" applyBorder="1" applyAlignment="1">
      <alignment horizontal="center" vertical="center"/>
    </xf>
    <xf numFmtId="179" fontId="5" fillId="4" borderId="1" xfId="4" applyNumberFormat="1" applyFont="1" applyFill="1" applyBorder="1" applyAlignment="1">
      <alignment horizontal="center"/>
    </xf>
    <xf numFmtId="181" fontId="5" fillId="4" borderId="1" xfId="5" applyNumberFormat="1" applyFont="1" applyFill="1" applyBorder="1" applyAlignment="1">
      <alignment horizontal="center"/>
    </xf>
    <xf numFmtId="0" fontId="9" fillId="0" borderId="1" xfId="3" applyFont="1" applyBorder="1" applyAlignment="1">
      <alignment horizontal="center"/>
    </xf>
    <xf numFmtId="0" fontId="9" fillId="0" borderId="1" xfId="3" applyFont="1" applyBorder="1"/>
    <xf numFmtId="0" fontId="10" fillId="0" borderId="1" xfId="3" applyFont="1" applyBorder="1"/>
    <xf numFmtId="14" fontId="9" fillId="0" borderId="1" xfId="3" applyNumberFormat="1" applyFont="1" applyBorder="1" applyAlignment="1">
      <alignment horizontal="center"/>
    </xf>
    <xf numFmtId="176" fontId="9" fillId="0" borderId="1" xfId="4" applyNumberFormat="1" applyFont="1" applyBorder="1" applyAlignment="1">
      <alignment horizontal="right"/>
    </xf>
    <xf numFmtId="10" fontId="9" fillId="0" borderId="1" xfId="4" applyNumberFormat="1" applyFont="1" applyBorder="1" applyAlignment="1">
      <alignment horizontal="right"/>
    </xf>
    <xf numFmtId="177" fontId="9" fillId="0" borderId="1" xfId="4" applyNumberFormat="1" applyFont="1" applyBorder="1" applyAlignment="1">
      <alignment horizontal="right"/>
    </xf>
    <xf numFmtId="178" fontId="9" fillId="0" borderId="1" xfId="4" applyNumberFormat="1" applyFont="1" applyBorder="1" applyAlignment="1">
      <alignment horizontal="right"/>
    </xf>
    <xf numFmtId="179" fontId="9" fillId="0" borderId="1" xfId="4" applyNumberFormat="1" applyFont="1" applyBorder="1" applyAlignment="1">
      <alignment horizontal="right"/>
    </xf>
    <xf numFmtId="181" fontId="9" fillId="0" borderId="1" xfId="5" applyNumberFormat="1" applyFont="1" applyBorder="1" applyAlignment="1">
      <alignment horizontal="right"/>
    </xf>
    <xf numFmtId="181" fontId="9" fillId="0" borderId="1" xfId="5" applyNumberFormat="1" applyFont="1" applyBorder="1" applyAlignment="1">
      <alignment horizontal="right" vertical="center"/>
    </xf>
    <xf numFmtId="179" fontId="9" fillId="0" borderId="1" xfId="1" applyNumberFormat="1" applyFont="1" applyBorder="1" applyAlignment="1">
      <alignment horizontal="right"/>
    </xf>
    <xf numFmtId="182" fontId="9" fillId="0" borderId="1" xfId="4" applyNumberFormat="1" applyFont="1" applyBorder="1" applyAlignment="1">
      <alignment horizontal="right"/>
    </xf>
    <xf numFmtId="183" fontId="9" fillId="0" borderId="1" xfId="6" applyNumberFormat="1" applyFont="1" applyBorder="1" applyAlignment="1">
      <alignment vertical="center"/>
    </xf>
    <xf numFmtId="0" fontId="9" fillId="0" borderId="1" xfId="6" applyFont="1" applyBorder="1" applyAlignment="1"/>
    <xf numFmtId="0" fontId="10" fillId="0" borderId="1" xfId="6" applyFont="1" applyBorder="1"/>
    <xf numFmtId="49" fontId="9" fillId="0" borderId="1" xfId="6" applyNumberFormat="1" applyFont="1" applyBorder="1" applyAlignment="1">
      <alignment horizontal="justify" vertical="center"/>
    </xf>
    <xf numFmtId="49" fontId="10" fillId="0" borderId="1" xfId="6" applyNumberFormat="1" applyFont="1" applyBorder="1" applyAlignment="1">
      <alignment horizontal="justify" vertical="center"/>
    </xf>
    <xf numFmtId="0" fontId="11" fillId="0" borderId="0" xfId="7" applyFont="1"/>
    <xf numFmtId="57" fontId="0" fillId="0" borderId="0" xfId="7" applyNumberFormat="1" applyFont="1"/>
    <xf numFmtId="0" fontId="0" fillId="0" borderId="0" xfId="7" applyFont="1"/>
    <xf numFmtId="0" fontId="11" fillId="0" borderId="0" xfId="7" applyFont="1" applyAlignment="1">
      <alignment horizontal="right"/>
    </xf>
    <xf numFmtId="0" fontId="12" fillId="6" borderId="2" xfId="7" applyFont="1" applyFill="1" applyBorder="1" applyAlignment="1">
      <alignment horizontal="center" vertical="center"/>
    </xf>
    <xf numFmtId="0" fontId="12" fillId="6" borderId="3" xfId="7" applyFont="1" applyFill="1" applyBorder="1" applyAlignment="1">
      <alignment horizontal="center" vertical="center"/>
    </xf>
    <xf numFmtId="0" fontId="12" fillId="6" borderId="4" xfId="7" applyFont="1" applyFill="1" applyBorder="1" applyAlignment="1">
      <alignment horizontal="center" vertical="center"/>
    </xf>
    <xf numFmtId="0" fontId="5" fillId="0" borderId="0" xfId="7"/>
    <xf numFmtId="184" fontId="5" fillId="0" borderId="5" xfId="7" applyNumberFormat="1" applyBorder="1" applyAlignment="1">
      <alignment horizontal="center" vertical="center"/>
    </xf>
    <xf numFmtId="184" fontId="5" fillId="0" borderId="6" xfId="7" applyNumberFormat="1" applyBorder="1" applyAlignment="1">
      <alignment horizontal="center" vertical="center"/>
    </xf>
    <xf numFmtId="184" fontId="5" fillId="0" borderId="7" xfId="7" applyNumberFormat="1" applyBorder="1" applyAlignment="1">
      <alignment horizontal="center" vertical="center"/>
    </xf>
    <xf numFmtId="184" fontId="5" fillId="0" borderId="8" xfId="7" applyNumberFormat="1" applyBorder="1" applyAlignment="1">
      <alignment horizontal="center" vertical="center"/>
    </xf>
    <xf numFmtId="184" fontId="5" fillId="0" borderId="9" xfId="7" applyNumberFormat="1" applyBorder="1" applyAlignment="1">
      <alignment horizontal="center" vertical="center"/>
    </xf>
    <xf numFmtId="184" fontId="5" fillId="0" borderId="10" xfId="7" applyNumberFormat="1" applyBorder="1" applyAlignment="1">
      <alignment horizontal="center" vertical="center"/>
    </xf>
    <xf numFmtId="0" fontId="5" fillId="0" borderId="0" xfId="7" applyAlignment="1">
      <alignment horizontal="center"/>
    </xf>
    <xf numFmtId="14" fontId="5" fillId="0" borderId="0" xfId="7" applyNumberFormat="1" applyAlignment="1">
      <alignment horizontal="center"/>
    </xf>
    <xf numFmtId="0" fontId="12" fillId="7" borderId="11" xfId="7" applyFont="1" applyFill="1" applyBorder="1" applyAlignment="1">
      <alignment horizontal="center" vertical="center"/>
    </xf>
    <xf numFmtId="0" fontId="12" fillId="7" borderId="12" xfId="7" applyFont="1" applyFill="1" applyBorder="1" applyAlignment="1">
      <alignment horizontal="center" vertical="center"/>
    </xf>
    <xf numFmtId="0" fontId="12" fillId="7" borderId="13" xfId="7" applyFont="1" applyFill="1" applyBorder="1" applyAlignment="1">
      <alignment horizontal="center" vertical="center"/>
    </xf>
    <xf numFmtId="0" fontId="5" fillId="0" borderId="0" xfId="7" applyAlignment="1">
      <alignment vertical="center"/>
    </xf>
    <xf numFmtId="0" fontId="11" fillId="8" borderId="14" xfId="7" applyFont="1" applyFill="1" applyBorder="1" applyAlignment="1">
      <alignment horizontal="center" vertical="center"/>
    </xf>
    <xf numFmtId="0" fontId="5" fillId="9" borderId="15" xfId="7" applyFill="1" applyBorder="1" applyAlignment="1">
      <alignment horizontal="center" vertical="center"/>
    </xf>
    <xf numFmtId="0" fontId="11" fillId="3" borderId="17" xfId="7" applyFont="1" applyFill="1" applyBorder="1" applyAlignment="1">
      <alignment horizontal="center" vertical="center"/>
    </xf>
    <xf numFmtId="0" fontId="5" fillId="3" borderId="18" xfId="7" applyFill="1" applyBorder="1" applyAlignment="1">
      <alignment horizontal="center" vertical="center"/>
    </xf>
    <xf numFmtId="0" fontId="5" fillId="3" borderId="19" xfId="7" applyFill="1" applyBorder="1" applyAlignment="1">
      <alignment horizontal="center" vertical="center"/>
    </xf>
    <xf numFmtId="0" fontId="5" fillId="0" borderId="0" xfId="7" applyAlignment="1">
      <alignment horizontal="center" vertical="center"/>
    </xf>
    <xf numFmtId="14" fontId="0" fillId="0" borderId="0" xfId="0" quotePrefix="1" applyNumberForma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3" fillId="0" borderId="0" xfId="8">
      <alignment vertical="center"/>
    </xf>
    <xf numFmtId="14" fontId="14" fillId="0" borderId="0" xfId="8" applyNumberFormat="1" applyFont="1">
      <alignment vertical="center"/>
    </xf>
    <xf numFmtId="185" fontId="14" fillId="0" borderId="1" xfId="8" applyNumberFormat="1" applyFont="1" applyBorder="1" applyAlignment="1">
      <alignment horizontal="left" vertical="center"/>
    </xf>
    <xf numFmtId="186" fontId="14" fillId="0" borderId="1" xfId="8" applyNumberFormat="1" applyFont="1" applyBorder="1">
      <alignment vertical="center"/>
    </xf>
    <xf numFmtId="0" fontId="14" fillId="0" borderId="0" xfId="8" applyFont="1">
      <alignment vertical="center"/>
    </xf>
    <xf numFmtId="0" fontId="15" fillId="0" borderId="0" xfId="8" applyFont="1">
      <alignment vertical="center"/>
    </xf>
    <xf numFmtId="186" fontId="17" fillId="0" borderId="1" xfId="8" applyNumberFormat="1" applyFont="1" applyBorder="1">
      <alignment vertical="center"/>
    </xf>
    <xf numFmtId="0" fontId="18" fillId="0" borderId="0" xfId="8" applyFont="1">
      <alignment vertical="center"/>
    </xf>
    <xf numFmtId="0" fontId="14" fillId="0" borderId="1" xfId="8" applyFont="1" applyBorder="1" applyAlignment="1">
      <alignment horizontal="left" vertical="center"/>
    </xf>
    <xf numFmtId="0" fontId="14" fillId="0" borderId="1" xfId="8" applyFont="1" applyBorder="1">
      <alignment vertical="center"/>
    </xf>
    <xf numFmtId="0" fontId="17" fillId="0" borderId="0" xfId="8" applyFont="1">
      <alignment vertical="center"/>
    </xf>
    <xf numFmtId="0" fontId="19" fillId="11" borderId="1" xfId="8" applyFont="1" applyFill="1" applyBorder="1" applyAlignment="1">
      <alignment horizontal="center" vertical="center"/>
    </xf>
    <xf numFmtId="0" fontId="17" fillId="11" borderId="1" xfId="8" applyFont="1" applyFill="1" applyBorder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9">
      <alignment vertical="center"/>
    </xf>
    <xf numFmtId="188" fontId="5" fillId="0" borderId="0" xfId="9" applyNumberFormat="1">
      <alignment vertical="center"/>
    </xf>
    <xf numFmtId="14" fontId="5" fillId="0" borderId="0" xfId="9" applyNumberFormat="1">
      <alignment vertical="center"/>
    </xf>
    <xf numFmtId="0" fontId="5" fillId="0" borderId="0" xfId="9" applyAlignment="1">
      <alignment horizontal="left" vertical="center" indent="1"/>
    </xf>
    <xf numFmtId="22" fontId="5" fillId="0" borderId="0" xfId="9" applyNumberFormat="1">
      <alignment vertical="center"/>
    </xf>
    <xf numFmtId="18" fontId="5" fillId="0" borderId="0" xfId="9" applyNumberFormat="1">
      <alignment vertical="center"/>
    </xf>
    <xf numFmtId="0" fontId="5" fillId="0" borderId="0" xfId="9" applyAlignment="1">
      <alignment horizontal="left" vertical="center"/>
    </xf>
    <xf numFmtId="0" fontId="2" fillId="0" borderId="0" xfId="7" applyFont="1" applyAlignment="1">
      <alignment horizontal="left"/>
    </xf>
    <xf numFmtId="14" fontId="0" fillId="0" borderId="0" xfId="7" applyNumberFormat="1" applyFont="1"/>
    <xf numFmtId="0" fontId="2" fillId="0" borderId="0" xfId="7" applyFont="1" applyAlignment="1">
      <alignment horizontal="right"/>
    </xf>
    <xf numFmtId="0" fontId="0" fillId="0" borderId="0" xfId="7" applyFont="1" applyAlignment="1">
      <alignment horizontal="center"/>
    </xf>
    <xf numFmtId="0" fontId="0" fillId="0" borderId="0" xfId="7" applyFont="1" applyAlignment="1">
      <alignment horizontal="right"/>
    </xf>
    <xf numFmtId="22" fontId="0" fillId="0" borderId="0" xfId="7" applyNumberFormat="1" applyFont="1"/>
    <xf numFmtId="1" fontId="0" fillId="0" borderId="0" xfId="7" applyNumberFormat="1" applyFont="1"/>
    <xf numFmtId="3" fontId="0" fillId="0" borderId="0" xfId="7" applyNumberFormat="1" applyFont="1"/>
    <xf numFmtId="0" fontId="5" fillId="12" borderId="1" xfId="3" applyFill="1" applyBorder="1" applyAlignment="1">
      <alignment horizontal="center"/>
    </xf>
    <xf numFmtId="176" fontId="5" fillId="12" borderId="1" xfId="4" applyNumberFormat="1" applyFont="1" applyFill="1" applyBorder="1" applyAlignment="1">
      <alignment horizontal="center"/>
    </xf>
    <xf numFmtId="10" fontId="5" fillId="12" borderId="1" xfId="10" applyNumberFormat="1" applyFont="1" applyFill="1" applyBorder="1" applyAlignment="1">
      <alignment horizontal="center" vertical="center"/>
    </xf>
    <xf numFmtId="177" fontId="5" fillId="12" borderId="1" xfId="4" applyNumberFormat="1" applyFont="1" applyFill="1" applyBorder="1" applyAlignment="1">
      <alignment horizontal="center"/>
    </xf>
    <xf numFmtId="178" fontId="5" fillId="12" borderId="1" xfId="4" applyNumberFormat="1" applyFont="1" applyFill="1" applyBorder="1" applyAlignment="1">
      <alignment horizontal="center"/>
    </xf>
    <xf numFmtId="179" fontId="5" fillId="12" borderId="1" xfId="4" applyNumberFormat="1" applyFont="1" applyFill="1" applyBorder="1" applyAlignment="1">
      <alignment horizontal="center" vertical="center"/>
    </xf>
    <xf numFmtId="179" fontId="5" fillId="12" borderId="1" xfId="4" applyNumberFormat="1" applyFont="1" applyFill="1" applyBorder="1" applyAlignment="1">
      <alignment horizontal="center"/>
    </xf>
    <xf numFmtId="181" fontId="5" fillId="12" borderId="1" xfId="5" applyNumberFormat="1" applyFont="1" applyFill="1" applyBorder="1" applyAlignment="1">
      <alignment horizontal="center"/>
    </xf>
    <xf numFmtId="0" fontId="5" fillId="12" borderId="0" xfId="11" applyFont="1" applyFill="1" applyAlignment="1">
      <alignment horizontal="center"/>
    </xf>
    <xf numFmtId="0" fontId="5" fillId="12" borderId="1" xfId="3" applyFill="1" applyBorder="1" applyAlignment="1">
      <alignment horizontal="center" vertical="center"/>
    </xf>
    <xf numFmtId="176" fontId="6" fillId="12" borderId="1" xfId="4" applyNumberFormat="1" applyFont="1" applyFill="1" applyBorder="1" applyAlignment="1">
      <alignment horizontal="center" vertical="center"/>
    </xf>
    <xf numFmtId="177" fontId="6" fillId="12" borderId="1" xfId="4" applyNumberFormat="1" applyFont="1" applyFill="1" applyBorder="1" applyAlignment="1">
      <alignment horizontal="center" vertical="center"/>
    </xf>
    <xf numFmtId="178" fontId="5" fillId="12" borderId="1" xfId="4" applyNumberFormat="1" applyFont="1" applyFill="1" applyBorder="1" applyAlignment="1">
      <alignment horizontal="center" vertical="center"/>
    </xf>
    <xf numFmtId="179" fontId="5" fillId="12" borderId="1" xfId="4" applyNumberFormat="1" applyFont="1" applyFill="1" applyBorder="1" applyAlignment="1">
      <alignment horizontal="center" vertical="center" wrapText="1"/>
    </xf>
    <xf numFmtId="181" fontId="5" fillId="12" borderId="1" xfId="5" applyNumberFormat="1" applyFont="1" applyFill="1" applyBorder="1" applyAlignment="1">
      <alignment horizontal="center" vertical="center" wrapText="1"/>
    </xf>
    <xf numFmtId="0" fontId="5" fillId="12" borderId="0" xfId="11" applyFont="1" applyFill="1" applyAlignment="1">
      <alignment horizontal="center" vertical="center"/>
    </xf>
    <xf numFmtId="0" fontId="22" fillId="0" borderId="0" xfId="3" applyFont="1" applyAlignment="1">
      <alignment vertical="center"/>
    </xf>
    <xf numFmtId="179" fontId="9" fillId="0" borderId="1" xfId="12" applyNumberFormat="1" applyFont="1" applyBorder="1" applyAlignment="1">
      <alignment horizontal="right"/>
    </xf>
    <xf numFmtId="0" fontId="9" fillId="0" borderId="1" xfId="6" applyFont="1" applyBorder="1"/>
    <xf numFmtId="178" fontId="9" fillId="0" borderId="20" xfId="4" applyNumberFormat="1" applyFont="1" applyBorder="1" applyAlignment="1">
      <alignment horizontal="right"/>
    </xf>
    <xf numFmtId="178" fontId="9" fillId="0" borderId="23" xfId="4" applyNumberFormat="1" applyFont="1" applyBorder="1" applyAlignment="1">
      <alignment horizontal="right"/>
    </xf>
    <xf numFmtId="176" fontId="9" fillId="13" borderId="24" xfId="4" applyNumberFormat="1" applyFont="1" applyFill="1" applyBorder="1" applyAlignment="1">
      <alignment horizontal="right"/>
    </xf>
    <xf numFmtId="10" fontId="9" fillId="13" borderId="24" xfId="10" applyNumberFormat="1" applyFont="1" applyFill="1" applyBorder="1" applyAlignment="1">
      <alignment horizontal="right"/>
    </xf>
    <xf numFmtId="0" fontId="5" fillId="0" borderId="0" xfId="11" applyFont="1"/>
    <xf numFmtId="0" fontId="5" fillId="0" borderId="25" xfId="11" applyFont="1" applyBorder="1"/>
    <xf numFmtId="0" fontId="5" fillId="0" borderId="0" xfId="6"/>
    <xf numFmtId="0" fontId="5" fillId="0" borderId="1" xfId="6" applyBorder="1"/>
    <xf numFmtId="179" fontId="25" fillId="13" borderId="1" xfId="12" applyNumberFormat="1" applyFont="1" applyFill="1" applyBorder="1" applyAlignment="1"/>
    <xf numFmtId="179" fontId="25" fillId="14" borderId="1" xfId="12" applyNumberFormat="1" applyFont="1" applyFill="1" applyBorder="1" applyAlignment="1"/>
    <xf numFmtId="179" fontId="25" fillId="15" borderId="1" xfId="12" applyNumberFormat="1" applyFont="1" applyFill="1" applyBorder="1" applyAlignment="1"/>
    <xf numFmtId="179" fontId="26" fillId="0" borderId="1" xfId="12" applyNumberFormat="1" applyFont="1" applyBorder="1" applyAlignment="1"/>
    <xf numFmtId="0" fontId="11" fillId="16" borderId="0" xfId="9" applyFont="1" applyFill="1" applyAlignment="1">
      <alignment vertical="top"/>
    </xf>
    <xf numFmtId="0" fontId="5" fillId="0" borderId="0" xfId="9" applyAlignment="1">
      <alignment vertical="top"/>
    </xf>
    <xf numFmtId="0" fontId="5" fillId="0" borderId="26" xfId="9" applyBorder="1" applyAlignment="1">
      <alignment vertical="top"/>
    </xf>
    <xf numFmtId="0" fontId="2" fillId="0" borderId="0" xfId="13" applyFont="1" applyAlignment="1">
      <alignment horizontal="right"/>
    </xf>
    <xf numFmtId="0" fontId="2" fillId="0" borderId="0" xfId="14" applyFont="1" applyAlignment="1">
      <alignment horizontal="right"/>
    </xf>
    <xf numFmtId="0" fontId="29" fillId="0" borderId="0" xfId="14" quotePrefix="1" applyFont="1" applyAlignment="1">
      <alignment horizontal="left"/>
    </xf>
    <xf numFmtId="0" fontId="4" fillId="0" borderId="0" xfId="14" applyFont="1" applyAlignment="1">
      <alignment horizontal="center"/>
    </xf>
    <xf numFmtId="0" fontId="4" fillId="0" borderId="0" xfId="14" applyFont="1"/>
    <xf numFmtId="190" fontId="4" fillId="0" borderId="0" xfId="15" applyNumberFormat="1" applyFont="1"/>
    <xf numFmtId="30" fontId="4" fillId="0" borderId="0" xfId="14" applyNumberFormat="1" applyFont="1"/>
    <xf numFmtId="0" fontId="2" fillId="0" borderId="0" xfId="14" applyFont="1" applyAlignment="1">
      <alignment horizontal="center"/>
    </xf>
    <xf numFmtId="0" fontId="3" fillId="17" borderId="27" xfId="16" applyFont="1" applyFill="1" applyBorder="1" applyAlignment="1">
      <alignment horizontal="center" vertical="center" wrapText="1"/>
    </xf>
    <xf numFmtId="0" fontId="3" fillId="17" borderId="28" xfId="16" applyFont="1" applyFill="1" applyBorder="1" applyAlignment="1">
      <alignment horizontal="center" vertical="center"/>
    </xf>
    <xf numFmtId="0" fontId="3" fillId="17" borderId="28" xfId="16" quotePrefix="1" applyFont="1" applyFill="1" applyBorder="1" applyAlignment="1">
      <alignment horizontal="center" vertical="center"/>
    </xf>
    <xf numFmtId="30" fontId="3" fillId="17" borderId="28" xfId="16" applyNumberFormat="1" applyFont="1" applyFill="1" applyBorder="1" applyAlignment="1">
      <alignment horizontal="center" vertical="center"/>
    </xf>
    <xf numFmtId="0" fontId="3" fillId="17" borderId="29" xfId="16" applyFont="1" applyFill="1" applyBorder="1" applyAlignment="1">
      <alignment horizontal="center" vertical="center"/>
    </xf>
    <xf numFmtId="30" fontId="2" fillId="0" borderId="0" xfId="14" applyNumberFormat="1" applyFont="1" applyAlignment="1">
      <alignment horizontal="center"/>
    </xf>
    <xf numFmtId="0" fontId="4" fillId="0" borderId="30" xfId="14" applyFont="1" applyBorder="1" applyAlignment="1">
      <alignment horizontal="center"/>
    </xf>
    <xf numFmtId="0" fontId="4" fillId="0" borderId="31" xfId="14" applyFont="1" applyBorder="1" applyAlignment="1">
      <alignment horizontal="center"/>
    </xf>
    <xf numFmtId="0" fontId="4" fillId="0" borderId="31" xfId="14" applyFont="1" applyBorder="1"/>
    <xf numFmtId="0" fontId="4" fillId="0" borderId="31" xfId="14" quotePrefix="1" applyFont="1" applyBorder="1" applyAlignment="1">
      <alignment horizontal="left"/>
    </xf>
    <xf numFmtId="190" fontId="4" fillId="0" borderId="31" xfId="14" quotePrefix="1" applyNumberFormat="1" applyFont="1" applyBorder="1" applyAlignment="1">
      <alignment horizontal="center"/>
    </xf>
    <xf numFmtId="190" fontId="4" fillId="0" borderId="31" xfId="15" applyNumberFormat="1" applyFont="1" applyBorder="1"/>
    <xf numFmtId="57" fontId="4" fillId="0" borderId="31" xfId="14" applyNumberFormat="1" applyFont="1" applyBorder="1"/>
    <xf numFmtId="57" fontId="4" fillId="0" borderId="32" xfId="14" applyNumberFormat="1" applyFont="1" applyBorder="1"/>
    <xf numFmtId="0" fontId="31" fillId="0" borderId="0" xfId="14" applyFont="1"/>
    <xf numFmtId="0" fontId="4" fillId="0" borderId="31" xfId="14" applyFont="1" applyBorder="1" applyAlignment="1" applyProtection="1">
      <alignment horizontal="center"/>
      <protection locked="0"/>
    </xf>
    <xf numFmtId="0" fontId="4" fillId="0" borderId="31" xfId="14" quotePrefix="1" applyFont="1" applyBorder="1" applyAlignment="1">
      <alignment horizontal="center"/>
    </xf>
    <xf numFmtId="0" fontId="4" fillId="0" borderId="31" xfId="14" applyFont="1" applyBorder="1" applyAlignment="1">
      <alignment horizontal="left"/>
    </xf>
    <xf numFmtId="0" fontId="4" fillId="0" borderId="33" xfId="14" applyFont="1" applyBorder="1" applyAlignment="1">
      <alignment horizontal="center"/>
    </xf>
    <xf numFmtId="0" fontId="4" fillId="0" borderId="34" xfId="14" applyFont="1" applyBorder="1" applyAlignment="1">
      <alignment horizontal="center"/>
    </xf>
    <xf numFmtId="0" fontId="4" fillId="0" borderId="34" xfId="14" applyFont="1" applyBorder="1"/>
    <xf numFmtId="0" fontId="4" fillId="0" borderId="34" xfId="14" quotePrefix="1" applyFont="1" applyBorder="1" applyAlignment="1">
      <alignment horizontal="left"/>
    </xf>
    <xf numFmtId="0" fontId="4" fillId="0" borderId="34" xfId="14" quotePrefix="1" applyFont="1" applyBorder="1" applyAlignment="1">
      <alignment horizontal="center"/>
    </xf>
    <xf numFmtId="190" fontId="4" fillId="0" borderId="34" xfId="15" applyNumberFormat="1" applyFont="1" applyBorder="1"/>
    <xf numFmtId="57" fontId="4" fillId="0" borderId="34" xfId="14" applyNumberFormat="1" applyFont="1" applyBorder="1"/>
    <xf numFmtId="57" fontId="4" fillId="0" borderId="35" xfId="14" applyNumberFormat="1" applyFont="1" applyBorder="1"/>
    <xf numFmtId="0" fontId="26" fillId="0" borderId="0" xfId="9" applyFont="1">
      <alignment vertical="center"/>
    </xf>
    <xf numFmtId="0" fontId="11" fillId="0" borderId="0" xfId="9" applyFont="1" applyAlignment="1">
      <alignment horizontal="center" vertical="center" wrapText="1"/>
    </xf>
    <xf numFmtId="14" fontId="5" fillId="0" borderId="0" xfId="9" applyNumberFormat="1" applyAlignment="1">
      <alignment vertical="top" wrapText="1"/>
    </xf>
    <xf numFmtId="14" fontId="5" fillId="0" borderId="0" xfId="9" applyNumberFormat="1" applyAlignment="1">
      <alignment vertical="top"/>
    </xf>
    <xf numFmtId="0" fontId="8" fillId="3" borderId="0" xfId="9" applyFont="1" applyFill="1" applyAlignment="1">
      <alignment horizontal="center" vertical="center"/>
    </xf>
    <xf numFmtId="0" fontId="11" fillId="0" borderId="0" xfId="7" applyFont="1" applyAlignment="1">
      <alignment horizontal="center"/>
    </xf>
    <xf numFmtId="0" fontId="10" fillId="0" borderId="21" xfId="3" applyFont="1" applyBorder="1" applyAlignment="1">
      <alignment horizontal="center"/>
    </xf>
    <xf numFmtId="0" fontId="10" fillId="0" borderId="22" xfId="3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3" fillId="0" borderId="0" xfId="0" applyFont="1" applyAlignment="1">
      <alignment vertical="center"/>
    </xf>
    <xf numFmtId="0" fontId="5" fillId="10" borderId="16" xfId="7" applyFill="1" applyBorder="1" applyAlignment="1">
      <alignment horizontal="center" vertical="center"/>
    </xf>
    <xf numFmtId="0" fontId="34" fillId="18" borderId="36" xfId="0" applyFont="1" applyFill="1" applyBorder="1" applyAlignment="1">
      <alignment horizontal="left" vertical="center" wrapText="1"/>
    </xf>
    <xf numFmtId="0" fontId="35" fillId="19" borderId="37" xfId="0" applyFont="1" applyFill="1" applyBorder="1" applyAlignment="1">
      <alignment horizontal="left" vertical="top" wrapText="1"/>
    </xf>
    <xf numFmtId="0" fontId="32" fillId="19" borderId="37" xfId="17" applyFill="1" applyBorder="1" applyAlignment="1">
      <alignment horizontal="left" vertical="top" wrapText="1"/>
    </xf>
  </cellXfs>
  <cellStyles count="18">
    <cellStyle name="Heading" xfId="16" xr:uid="{E76CAFD0-55B9-4949-B82D-7C2ECC874724}"/>
    <cellStyle name="一般" xfId="0" builtinId="0"/>
    <cellStyle name="一般 2" xfId="7" xr:uid="{00000000-0005-0000-0000-000001000000}"/>
    <cellStyle name="一般 2 2" xfId="8" xr:uid="{D1C4FBC6-B1E8-46F2-A1CE-B4A62AE01130}"/>
    <cellStyle name="一般 3" xfId="9" xr:uid="{737FA7D4-DB9D-4753-8987-8B2FEE6F2739}"/>
    <cellStyle name="一般_fund-10" xfId="3" xr:uid="{00000000-0005-0000-0000-000002000000}"/>
    <cellStyle name="一般_西海岸事務機器公司人事資料清單" xfId="14" xr:uid="{D5630111-0C41-4008-B00E-A2A2932C4266}"/>
    <cellStyle name="一般_基金" xfId="6" xr:uid="{00000000-0005-0000-0000-000003000000}"/>
    <cellStyle name="一般_變動資料" xfId="11" xr:uid="{5448EC3F-78FE-4FC8-B8D5-CF1F60B12EE3}"/>
    <cellStyle name="千分位" xfId="1" builtinId="3"/>
    <cellStyle name="千分位 2" xfId="12" xr:uid="{3DA7B361-101B-4A94-B373-360EB4D2CE61}"/>
    <cellStyle name="千分位_9704" xfId="5" xr:uid="{00000000-0005-0000-0000-000005000000}"/>
    <cellStyle name="千分位_fund-10" xfId="4" xr:uid="{00000000-0005-0000-0000-000006000000}"/>
    <cellStyle name="百分比" xfId="2" builtinId="5"/>
    <cellStyle name="百分比 2" xfId="10" xr:uid="{876A3F47-067C-4B80-A1BC-B871B4F6DA22}"/>
    <cellStyle name="貨幣_西海岸事務機器公司人事資料清單" xfId="15" xr:uid="{8F8CB98B-92E9-4C3D-A7E8-89707263F7AD}"/>
    <cellStyle name="超連結" xfId="17" builtinId="8"/>
    <cellStyle name="標題文字" xfId="13" xr:uid="{7DE6DF0D-F7FA-44C7-AB44-A391CAFD782E}"/>
  </cellStyles>
  <dxfs count="3">
    <dxf>
      <font>
        <b/>
        <i val="0"/>
        <color rgb="FFFF0000"/>
      </font>
      <fill>
        <patternFill>
          <bgColor rgb="FFFFFF99"/>
        </patternFill>
      </fill>
    </dxf>
    <dxf>
      <font>
        <b/>
        <i val="0"/>
        <color rgb="FF0070C0"/>
      </font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4</xdr:row>
      <xdr:rowOff>19050</xdr:rowOff>
    </xdr:from>
    <xdr:to>
      <xdr:col>16</xdr:col>
      <xdr:colOff>514775</xdr:colOff>
      <xdr:row>16</xdr:row>
      <xdr:rowOff>124175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606A71F-30E1-4D96-B898-37A74AF5E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838200"/>
          <a:ext cx="3048425" cy="2505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107\&#23452;&#33459;-&#27861;&#22283;&#24052;&#40654;&#20154;&#22781;\&#31532;&#20116;&#22530;\3\Samples\&#23560;&#26696;&#36861;&#36452;&#22577;&#21578;-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103\&#35506;&#31243;&#37325;&#25972;\&#20013;&#40718;&#36001;&#26371;\documents-export-2013-12-31\Excel%202010&#29305;&#35347;&#25945;&#26448;%20&#31684;&#20363;&#21450;&#32722;&#38988;\&#31684;&#20363;&#35299;&#31572;\&#31532;14&#31456;\&#26085;&#26310;-WEEKDAY-&#35299;&#315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追蹤器"/>
      <sheetName val="專案追蹤器 (校正)"/>
      <sheetName val="設定"/>
      <sheetName val="Workday函數"/>
      <sheetName val="專案追蹤報告-M"/>
    </sheetNames>
    <sheetDataSet>
      <sheetData sheetId="0">
        <row r="2">
          <cell r="F2">
            <v>0.25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曆"/>
      <sheetName val="國定假日"/>
      <sheetName val="上班時數"/>
    </sheetNames>
    <sheetDataSet>
      <sheetData sheetId="0"/>
      <sheetData sheetId="1">
        <row r="2">
          <cell r="B2">
            <v>40909</v>
          </cell>
        </row>
        <row r="3">
          <cell r="B3">
            <v>40930</v>
          </cell>
        </row>
        <row r="4">
          <cell r="B4">
            <v>40931</v>
          </cell>
        </row>
        <row r="5">
          <cell r="B5">
            <v>40932</v>
          </cell>
        </row>
        <row r="6">
          <cell r="B6">
            <v>40933</v>
          </cell>
        </row>
        <row r="7">
          <cell r="B7">
            <v>40934</v>
          </cell>
        </row>
        <row r="8">
          <cell r="B8">
            <v>40935</v>
          </cell>
        </row>
        <row r="9">
          <cell r="B9">
            <v>40967</v>
          </cell>
        </row>
        <row r="10">
          <cell r="B10">
            <v>41003</v>
          </cell>
        </row>
        <row r="11">
          <cell r="B11">
            <v>41083</v>
          </cell>
        </row>
        <row r="12">
          <cell r="B12">
            <v>41182</v>
          </cell>
        </row>
        <row r="13">
          <cell r="B13">
            <v>41192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holidays.tw/zh/labour-day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publicholidays.tw/zh/chinese-new-year/" TargetMode="External"/><Relationship Id="rId7" Type="http://schemas.openxmlformats.org/officeDocument/2006/relationships/hyperlink" Target="https://publicholidays.tw/zh/qingming-festival/" TargetMode="External"/><Relationship Id="rId12" Type="http://schemas.openxmlformats.org/officeDocument/2006/relationships/hyperlink" Target="https://publicholidays.tw/zh/national-day/" TargetMode="External"/><Relationship Id="rId2" Type="http://schemas.openxmlformats.org/officeDocument/2006/relationships/hyperlink" Target="https://publicholidays.tw/zh/republic-day/" TargetMode="External"/><Relationship Id="rId1" Type="http://schemas.openxmlformats.org/officeDocument/2006/relationships/hyperlink" Target="https://publicholidays.tw/zh/new-years-day/" TargetMode="External"/><Relationship Id="rId6" Type="http://schemas.openxmlformats.org/officeDocument/2006/relationships/hyperlink" Target="https://publicholidays.tw/zh/childrens-day/" TargetMode="External"/><Relationship Id="rId11" Type="http://schemas.openxmlformats.org/officeDocument/2006/relationships/hyperlink" Target="https://publicholidays.tw/zh/mid-autumn-festival/" TargetMode="External"/><Relationship Id="rId5" Type="http://schemas.openxmlformats.org/officeDocument/2006/relationships/hyperlink" Target="https://publicholidays.tw/zh/childrens-day/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publicholidays.tw/zh/mid-autumn-festival/" TargetMode="External"/><Relationship Id="rId4" Type="http://schemas.openxmlformats.org/officeDocument/2006/relationships/hyperlink" Target="https://publicholidays.tw/zh/228-peace-memorial-day/" TargetMode="External"/><Relationship Id="rId9" Type="http://schemas.openxmlformats.org/officeDocument/2006/relationships/hyperlink" Target="https://publicholidays.tw/zh/dragon-boat-festival/" TargetMode="External"/><Relationship Id="rId14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98F8-9778-4508-8B06-3E4DBC5EE1CE}">
  <sheetPr codeName="工作表1"/>
  <dimension ref="A1:D9"/>
  <sheetViews>
    <sheetView workbookViewId="0">
      <selection activeCell="A5" sqref="A5"/>
    </sheetView>
  </sheetViews>
  <sheetFormatPr defaultRowHeight="16.5"/>
  <cols>
    <col min="1" max="1" width="22.625" style="89" customWidth="1"/>
    <col min="2" max="2" width="14.5" style="89" customWidth="1"/>
    <col min="3" max="3" width="13.875" style="89" bestFit="1" customWidth="1"/>
    <col min="4" max="4" width="9.5" style="89" bestFit="1" customWidth="1"/>
    <col min="5" max="256" width="9" style="89"/>
    <col min="257" max="257" width="22.625" style="89" customWidth="1"/>
    <col min="258" max="258" width="14.5" style="89" customWidth="1"/>
    <col min="259" max="259" width="13.875" style="89" bestFit="1" customWidth="1"/>
    <col min="260" max="260" width="9.5" style="89" bestFit="1" customWidth="1"/>
    <col min="261" max="512" width="9" style="89"/>
    <col min="513" max="513" width="22.625" style="89" customWidth="1"/>
    <col min="514" max="514" width="14.5" style="89" customWidth="1"/>
    <col min="515" max="515" width="13.875" style="89" bestFit="1" customWidth="1"/>
    <col min="516" max="516" width="9.5" style="89" bestFit="1" customWidth="1"/>
    <col min="517" max="768" width="9" style="89"/>
    <col min="769" max="769" width="22.625" style="89" customWidth="1"/>
    <col min="770" max="770" width="14.5" style="89" customWidth="1"/>
    <col min="771" max="771" width="13.875" style="89" bestFit="1" customWidth="1"/>
    <col min="772" max="772" width="9.5" style="89" bestFit="1" customWidth="1"/>
    <col min="773" max="1024" width="9" style="89"/>
    <col min="1025" max="1025" width="22.625" style="89" customWidth="1"/>
    <col min="1026" max="1026" width="14.5" style="89" customWidth="1"/>
    <col min="1027" max="1027" width="13.875" style="89" bestFit="1" customWidth="1"/>
    <col min="1028" max="1028" width="9.5" style="89" bestFit="1" customWidth="1"/>
    <col min="1029" max="1280" width="9" style="89"/>
    <col min="1281" max="1281" width="22.625" style="89" customWidth="1"/>
    <col min="1282" max="1282" width="14.5" style="89" customWidth="1"/>
    <col min="1283" max="1283" width="13.875" style="89" bestFit="1" customWidth="1"/>
    <col min="1284" max="1284" width="9.5" style="89" bestFit="1" customWidth="1"/>
    <col min="1285" max="1536" width="9" style="89"/>
    <col min="1537" max="1537" width="22.625" style="89" customWidth="1"/>
    <col min="1538" max="1538" width="14.5" style="89" customWidth="1"/>
    <col min="1539" max="1539" width="13.875" style="89" bestFit="1" customWidth="1"/>
    <col min="1540" max="1540" width="9.5" style="89" bestFit="1" customWidth="1"/>
    <col min="1541" max="1792" width="9" style="89"/>
    <col min="1793" max="1793" width="22.625" style="89" customWidth="1"/>
    <col min="1794" max="1794" width="14.5" style="89" customWidth="1"/>
    <col min="1795" max="1795" width="13.875" style="89" bestFit="1" customWidth="1"/>
    <col min="1796" max="1796" width="9.5" style="89" bestFit="1" customWidth="1"/>
    <col min="1797" max="2048" width="9" style="89"/>
    <col min="2049" max="2049" width="22.625" style="89" customWidth="1"/>
    <col min="2050" max="2050" width="14.5" style="89" customWidth="1"/>
    <col min="2051" max="2051" width="13.875" style="89" bestFit="1" customWidth="1"/>
    <col min="2052" max="2052" width="9.5" style="89" bestFit="1" customWidth="1"/>
    <col min="2053" max="2304" width="9" style="89"/>
    <col min="2305" max="2305" width="22.625" style="89" customWidth="1"/>
    <col min="2306" max="2306" width="14.5" style="89" customWidth="1"/>
    <col min="2307" max="2307" width="13.875" style="89" bestFit="1" customWidth="1"/>
    <col min="2308" max="2308" width="9.5" style="89" bestFit="1" customWidth="1"/>
    <col min="2309" max="2560" width="9" style="89"/>
    <col min="2561" max="2561" width="22.625" style="89" customWidth="1"/>
    <col min="2562" max="2562" width="14.5" style="89" customWidth="1"/>
    <col min="2563" max="2563" width="13.875" style="89" bestFit="1" customWidth="1"/>
    <col min="2564" max="2564" width="9.5" style="89" bestFit="1" customWidth="1"/>
    <col min="2565" max="2816" width="9" style="89"/>
    <col min="2817" max="2817" width="22.625" style="89" customWidth="1"/>
    <col min="2818" max="2818" width="14.5" style="89" customWidth="1"/>
    <col min="2819" max="2819" width="13.875" style="89" bestFit="1" customWidth="1"/>
    <col min="2820" max="2820" width="9.5" style="89" bestFit="1" customWidth="1"/>
    <col min="2821" max="3072" width="9" style="89"/>
    <col min="3073" max="3073" width="22.625" style="89" customWidth="1"/>
    <col min="3074" max="3074" width="14.5" style="89" customWidth="1"/>
    <col min="3075" max="3075" width="13.875" style="89" bestFit="1" customWidth="1"/>
    <col min="3076" max="3076" width="9.5" style="89" bestFit="1" customWidth="1"/>
    <col min="3077" max="3328" width="9" style="89"/>
    <col min="3329" max="3329" width="22.625" style="89" customWidth="1"/>
    <col min="3330" max="3330" width="14.5" style="89" customWidth="1"/>
    <col min="3331" max="3331" width="13.875" style="89" bestFit="1" customWidth="1"/>
    <col min="3332" max="3332" width="9.5" style="89" bestFit="1" customWidth="1"/>
    <col min="3333" max="3584" width="9" style="89"/>
    <col min="3585" max="3585" width="22.625" style="89" customWidth="1"/>
    <col min="3586" max="3586" width="14.5" style="89" customWidth="1"/>
    <col min="3587" max="3587" width="13.875" style="89" bestFit="1" customWidth="1"/>
    <col min="3588" max="3588" width="9.5" style="89" bestFit="1" customWidth="1"/>
    <col min="3589" max="3840" width="9" style="89"/>
    <col min="3841" max="3841" width="22.625" style="89" customWidth="1"/>
    <col min="3842" max="3842" width="14.5" style="89" customWidth="1"/>
    <col min="3843" max="3843" width="13.875" style="89" bestFit="1" customWidth="1"/>
    <col min="3844" max="3844" width="9.5" style="89" bestFit="1" customWidth="1"/>
    <col min="3845" max="4096" width="9" style="89"/>
    <col min="4097" max="4097" width="22.625" style="89" customWidth="1"/>
    <col min="4098" max="4098" width="14.5" style="89" customWidth="1"/>
    <col min="4099" max="4099" width="13.875" style="89" bestFit="1" customWidth="1"/>
    <col min="4100" max="4100" width="9.5" style="89" bestFit="1" customWidth="1"/>
    <col min="4101" max="4352" width="9" style="89"/>
    <col min="4353" max="4353" width="22.625" style="89" customWidth="1"/>
    <col min="4354" max="4354" width="14.5" style="89" customWidth="1"/>
    <col min="4355" max="4355" width="13.875" style="89" bestFit="1" customWidth="1"/>
    <col min="4356" max="4356" width="9.5" style="89" bestFit="1" customWidth="1"/>
    <col min="4357" max="4608" width="9" style="89"/>
    <col min="4609" max="4609" width="22.625" style="89" customWidth="1"/>
    <col min="4610" max="4610" width="14.5" style="89" customWidth="1"/>
    <col min="4611" max="4611" width="13.875" style="89" bestFit="1" customWidth="1"/>
    <col min="4612" max="4612" width="9.5" style="89" bestFit="1" customWidth="1"/>
    <col min="4613" max="4864" width="9" style="89"/>
    <col min="4865" max="4865" width="22.625" style="89" customWidth="1"/>
    <col min="4866" max="4866" width="14.5" style="89" customWidth="1"/>
    <col min="4867" max="4867" width="13.875" style="89" bestFit="1" customWidth="1"/>
    <col min="4868" max="4868" width="9.5" style="89" bestFit="1" customWidth="1"/>
    <col min="4869" max="5120" width="9" style="89"/>
    <col min="5121" max="5121" width="22.625" style="89" customWidth="1"/>
    <col min="5122" max="5122" width="14.5" style="89" customWidth="1"/>
    <col min="5123" max="5123" width="13.875" style="89" bestFit="1" customWidth="1"/>
    <col min="5124" max="5124" width="9.5" style="89" bestFit="1" customWidth="1"/>
    <col min="5125" max="5376" width="9" style="89"/>
    <col min="5377" max="5377" width="22.625" style="89" customWidth="1"/>
    <col min="5378" max="5378" width="14.5" style="89" customWidth="1"/>
    <col min="5379" max="5379" width="13.875" style="89" bestFit="1" customWidth="1"/>
    <col min="5380" max="5380" width="9.5" style="89" bestFit="1" customWidth="1"/>
    <col min="5381" max="5632" width="9" style="89"/>
    <col min="5633" max="5633" width="22.625" style="89" customWidth="1"/>
    <col min="5634" max="5634" width="14.5" style="89" customWidth="1"/>
    <col min="5635" max="5635" width="13.875" style="89" bestFit="1" customWidth="1"/>
    <col min="5636" max="5636" width="9.5" style="89" bestFit="1" customWidth="1"/>
    <col min="5637" max="5888" width="9" style="89"/>
    <col min="5889" max="5889" width="22.625" style="89" customWidth="1"/>
    <col min="5890" max="5890" width="14.5" style="89" customWidth="1"/>
    <col min="5891" max="5891" width="13.875" style="89" bestFit="1" customWidth="1"/>
    <col min="5892" max="5892" width="9.5" style="89" bestFit="1" customWidth="1"/>
    <col min="5893" max="6144" width="9" style="89"/>
    <col min="6145" max="6145" width="22.625" style="89" customWidth="1"/>
    <col min="6146" max="6146" width="14.5" style="89" customWidth="1"/>
    <col min="6147" max="6147" width="13.875" style="89" bestFit="1" customWidth="1"/>
    <col min="6148" max="6148" width="9.5" style="89" bestFit="1" customWidth="1"/>
    <col min="6149" max="6400" width="9" style="89"/>
    <col min="6401" max="6401" width="22.625" style="89" customWidth="1"/>
    <col min="6402" max="6402" width="14.5" style="89" customWidth="1"/>
    <col min="6403" max="6403" width="13.875" style="89" bestFit="1" customWidth="1"/>
    <col min="6404" max="6404" width="9.5" style="89" bestFit="1" customWidth="1"/>
    <col min="6405" max="6656" width="9" style="89"/>
    <col min="6657" max="6657" width="22.625" style="89" customWidth="1"/>
    <col min="6658" max="6658" width="14.5" style="89" customWidth="1"/>
    <col min="6659" max="6659" width="13.875" style="89" bestFit="1" customWidth="1"/>
    <col min="6660" max="6660" width="9.5" style="89" bestFit="1" customWidth="1"/>
    <col min="6661" max="6912" width="9" style="89"/>
    <col min="6913" max="6913" width="22.625" style="89" customWidth="1"/>
    <col min="6914" max="6914" width="14.5" style="89" customWidth="1"/>
    <col min="6915" max="6915" width="13.875" style="89" bestFit="1" customWidth="1"/>
    <col min="6916" max="6916" width="9.5" style="89" bestFit="1" customWidth="1"/>
    <col min="6917" max="7168" width="9" style="89"/>
    <col min="7169" max="7169" width="22.625" style="89" customWidth="1"/>
    <col min="7170" max="7170" width="14.5" style="89" customWidth="1"/>
    <col min="7171" max="7171" width="13.875" style="89" bestFit="1" customWidth="1"/>
    <col min="7172" max="7172" width="9.5" style="89" bestFit="1" customWidth="1"/>
    <col min="7173" max="7424" width="9" style="89"/>
    <col min="7425" max="7425" width="22.625" style="89" customWidth="1"/>
    <col min="7426" max="7426" width="14.5" style="89" customWidth="1"/>
    <col min="7427" max="7427" width="13.875" style="89" bestFit="1" customWidth="1"/>
    <col min="7428" max="7428" width="9.5" style="89" bestFit="1" customWidth="1"/>
    <col min="7429" max="7680" width="9" style="89"/>
    <col min="7681" max="7681" width="22.625" style="89" customWidth="1"/>
    <col min="7682" max="7682" width="14.5" style="89" customWidth="1"/>
    <col min="7683" max="7683" width="13.875" style="89" bestFit="1" customWidth="1"/>
    <col min="7684" max="7684" width="9.5" style="89" bestFit="1" customWidth="1"/>
    <col min="7685" max="7936" width="9" style="89"/>
    <col min="7937" max="7937" width="22.625" style="89" customWidth="1"/>
    <col min="7938" max="7938" width="14.5" style="89" customWidth="1"/>
    <col min="7939" max="7939" width="13.875" style="89" bestFit="1" customWidth="1"/>
    <col min="7940" max="7940" width="9.5" style="89" bestFit="1" customWidth="1"/>
    <col min="7941" max="8192" width="9" style="89"/>
    <col min="8193" max="8193" width="22.625" style="89" customWidth="1"/>
    <col min="8194" max="8194" width="14.5" style="89" customWidth="1"/>
    <col min="8195" max="8195" width="13.875" style="89" bestFit="1" customWidth="1"/>
    <col min="8196" max="8196" width="9.5" style="89" bestFit="1" customWidth="1"/>
    <col min="8197" max="8448" width="9" style="89"/>
    <col min="8449" max="8449" width="22.625" style="89" customWidth="1"/>
    <col min="8450" max="8450" width="14.5" style="89" customWidth="1"/>
    <col min="8451" max="8451" width="13.875" style="89" bestFit="1" customWidth="1"/>
    <col min="8452" max="8452" width="9.5" style="89" bestFit="1" customWidth="1"/>
    <col min="8453" max="8704" width="9" style="89"/>
    <col min="8705" max="8705" width="22.625" style="89" customWidth="1"/>
    <col min="8706" max="8706" width="14.5" style="89" customWidth="1"/>
    <col min="8707" max="8707" width="13.875" style="89" bestFit="1" customWidth="1"/>
    <col min="8708" max="8708" width="9.5" style="89" bestFit="1" customWidth="1"/>
    <col min="8709" max="8960" width="9" style="89"/>
    <col min="8961" max="8961" width="22.625" style="89" customWidth="1"/>
    <col min="8962" max="8962" width="14.5" style="89" customWidth="1"/>
    <col min="8963" max="8963" width="13.875" style="89" bestFit="1" customWidth="1"/>
    <col min="8964" max="8964" width="9.5" style="89" bestFit="1" customWidth="1"/>
    <col min="8965" max="9216" width="9" style="89"/>
    <col min="9217" max="9217" width="22.625" style="89" customWidth="1"/>
    <col min="9218" max="9218" width="14.5" style="89" customWidth="1"/>
    <col min="9219" max="9219" width="13.875" style="89" bestFit="1" customWidth="1"/>
    <col min="9220" max="9220" width="9.5" style="89" bestFit="1" customWidth="1"/>
    <col min="9221" max="9472" width="9" style="89"/>
    <col min="9473" max="9473" width="22.625" style="89" customWidth="1"/>
    <col min="9474" max="9474" width="14.5" style="89" customWidth="1"/>
    <col min="9475" max="9475" width="13.875" style="89" bestFit="1" customWidth="1"/>
    <col min="9476" max="9476" width="9.5" style="89" bestFit="1" customWidth="1"/>
    <col min="9477" max="9728" width="9" style="89"/>
    <col min="9729" max="9729" width="22.625" style="89" customWidth="1"/>
    <col min="9730" max="9730" width="14.5" style="89" customWidth="1"/>
    <col min="9731" max="9731" width="13.875" style="89" bestFit="1" customWidth="1"/>
    <col min="9732" max="9732" width="9.5" style="89" bestFit="1" customWidth="1"/>
    <col min="9733" max="9984" width="9" style="89"/>
    <col min="9985" max="9985" width="22.625" style="89" customWidth="1"/>
    <col min="9986" max="9986" width="14.5" style="89" customWidth="1"/>
    <col min="9987" max="9987" width="13.875" style="89" bestFit="1" customWidth="1"/>
    <col min="9988" max="9988" width="9.5" style="89" bestFit="1" customWidth="1"/>
    <col min="9989" max="10240" width="9" style="89"/>
    <col min="10241" max="10241" width="22.625" style="89" customWidth="1"/>
    <col min="10242" max="10242" width="14.5" style="89" customWidth="1"/>
    <col min="10243" max="10243" width="13.875" style="89" bestFit="1" customWidth="1"/>
    <col min="10244" max="10244" width="9.5" style="89" bestFit="1" customWidth="1"/>
    <col min="10245" max="10496" width="9" style="89"/>
    <col min="10497" max="10497" width="22.625" style="89" customWidth="1"/>
    <col min="10498" max="10498" width="14.5" style="89" customWidth="1"/>
    <col min="10499" max="10499" width="13.875" style="89" bestFit="1" customWidth="1"/>
    <col min="10500" max="10500" width="9.5" style="89" bestFit="1" customWidth="1"/>
    <col min="10501" max="10752" width="9" style="89"/>
    <col min="10753" max="10753" width="22.625" style="89" customWidth="1"/>
    <col min="10754" max="10754" width="14.5" style="89" customWidth="1"/>
    <col min="10755" max="10755" width="13.875" style="89" bestFit="1" customWidth="1"/>
    <col min="10756" max="10756" width="9.5" style="89" bestFit="1" customWidth="1"/>
    <col min="10757" max="11008" width="9" style="89"/>
    <col min="11009" max="11009" width="22.625" style="89" customWidth="1"/>
    <col min="11010" max="11010" width="14.5" style="89" customWidth="1"/>
    <col min="11011" max="11011" width="13.875" style="89" bestFit="1" customWidth="1"/>
    <col min="11012" max="11012" width="9.5" style="89" bestFit="1" customWidth="1"/>
    <col min="11013" max="11264" width="9" style="89"/>
    <col min="11265" max="11265" width="22.625" style="89" customWidth="1"/>
    <col min="11266" max="11266" width="14.5" style="89" customWidth="1"/>
    <col min="11267" max="11267" width="13.875" style="89" bestFit="1" customWidth="1"/>
    <col min="11268" max="11268" width="9.5" style="89" bestFit="1" customWidth="1"/>
    <col min="11269" max="11520" width="9" style="89"/>
    <col min="11521" max="11521" width="22.625" style="89" customWidth="1"/>
    <col min="11522" max="11522" width="14.5" style="89" customWidth="1"/>
    <col min="11523" max="11523" width="13.875" style="89" bestFit="1" customWidth="1"/>
    <col min="11524" max="11524" width="9.5" style="89" bestFit="1" customWidth="1"/>
    <col min="11525" max="11776" width="9" style="89"/>
    <col min="11777" max="11777" width="22.625" style="89" customWidth="1"/>
    <col min="11778" max="11778" width="14.5" style="89" customWidth="1"/>
    <col min="11779" max="11779" width="13.875" style="89" bestFit="1" customWidth="1"/>
    <col min="11780" max="11780" width="9.5" style="89" bestFit="1" customWidth="1"/>
    <col min="11781" max="12032" width="9" style="89"/>
    <col min="12033" max="12033" width="22.625" style="89" customWidth="1"/>
    <col min="12034" max="12034" width="14.5" style="89" customWidth="1"/>
    <col min="12035" max="12035" width="13.875" style="89" bestFit="1" customWidth="1"/>
    <col min="12036" max="12036" width="9.5" style="89" bestFit="1" customWidth="1"/>
    <col min="12037" max="12288" width="9" style="89"/>
    <col min="12289" max="12289" width="22.625" style="89" customWidth="1"/>
    <col min="12290" max="12290" width="14.5" style="89" customWidth="1"/>
    <col min="12291" max="12291" width="13.875" style="89" bestFit="1" customWidth="1"/>
    <col min="12292" max="12292" width="9.5" style="89" bestFit="1" customWidth="1"/>
    <col min="12293" max="12544" width="9" style="89"/>
    <col min="12545" max="12545" width="22.625" style="89" customWidth="1"/>
    <col min="12546" max="12546" width="14.5" style="89" customWidth="1"/>
    <col min="12547" max="12547" width="13.875" style="89" bestFit="1" customWidth="1"/>
    <col min="12548" max="12548" width="9.5" style="89" bestFit="1" customWidth="1"/>
    <col min="12549" max="12800" width="9" style="89"/>
    <col min="12801" max="12801" width="22.625" style="89" customWidth="1"/>
    <col min="12802" max="12802" width="14.5" style="89" customWidth="1"/>
    <col min="12803" max="12803" width="13.875" style="89" bestFit="1" customWidth="1"/>
    <col min="12804" max="12804" width="9.5" style="89" bestFit="1" customWidth="1"/>
    <col min="12805" max="13056" width="9" style="89"/>
    <col min="13057" max="13057" width="22.625" style="89" customWidth="1"/>
    <col min="13058" max="13058" width="14.5" style="89" customWidth="1"/>
    <col min="13059" max="13059" width="13.875" style="89" bestFit="1" customWidth="1"/>
    <col min="13060" max="13060" width="9.5" style="89" bestFit="1" customWidth="1"/>
    <col min="13061" max="13312" width="9" style="89"/>
    <col min="13313" max="13313" width="22.625" style="89" customWidth="1"/>
    <col min="13314" max="13314" width="14.5" style="89" customWidth="1"/>
    <col min="13315" max="13315" width="13.875" style="89" bestFit="1" customWidth="1"/>
    <col min="13316" max="13316" width="9.5" style="89" bestFit="1" customWidth="1"/>
    <col min="13317" max="13568" width="9" style="89"/>
    <col min="13569" max="13569" width="22.625" style="89" customWidth="1"/>
    <col min="13570" max="13570" width="14.5" style="89" customWidth="1"/>
    <col min="13571" max="13571" width="13.875" style="89" bestFit="1" customWidth="1"/>
    <col min="13572" max="13572" width="9.5" style="89" bestFit="1" customWidth="1"/>
    <col min="13573" max="13824" width="9" style="89"/>
    <col min="13825" max="13825" width="22.625" style="89" customWidth="1"/>
    <col min="13826" max="13826" width="14.5" style="89" customWidth="1"/>
    <col min="13827" max="13827" width="13.875" style="89" bestFit="1" customWidth="1"/>
    <col min="13828" max="13828" width="9.5" style="89" bestFit="1" customWidth="1"/>
    <col min="13829" max="14080" width="9" style="89"/>
    <col min="14081" max="14081" width="22.625" style="89" customWidth="1"/>
    <col min="14082" max="14082" width="14.5" style="89" customWidth="1"/>
    <col min="14083" max="14083" width="13.875" style="89" bestFit="1" customWidth="1"/>
    <col min="14084" max="14084" width="9.5" style="89" bestFit="1" customWidth="1"/>
    <col min="14085" max="14336" width="9" style="89"/>
    <col min="14337" max="14337" width="22.625" style="89" customWidth="1"/>
    <col min="14338" max="14338" width="14.5" style="89" customWidth="1"/>
    <col min="14339" max="14339" width="13.875" style="89" bestFit="1" customWidth="1"/>
    <col min="14340" max="14340" width="9.5" style="89" bestFit="1" customWidth="1"/>
    <col min="14341" max="14592" width="9" style="89"/>
    <col min="14593" max="14593" width="22.625" style="89" customWidth="1"/>
    <col min="14594" max="14594" width="14.5" style="89" customWidth="1"/>
    <col min="14595" max="14595" width="13.875" style="89" bestFit="1" customWidth="1"/>
    <col min="14596" max="14596" width="9.5" style="89" bestFit="1" customWidth="1"/>
    <col min="14597" max="14848" width="9" style="89"/>
    <col min="14849" max="14849" width="22.625" style="89" customWidth="1"/>
    <col min="14850" max="14850" width="14.5" style="89" customWidth="1"/>
    <col min="14851" max="14851" width="13.875" style="89" bestFit="1" customWidth="1"/>
    <col min="14852" max="14852" width="9.5" style="89" bestFit="1" customWidth="1"/>
    <col min="14853" max="15104" width="9" style="89"/>
    <col min="15105" max="15105" width="22.625" style="89" customWidth="1"/>
    <col min="15106" max="15106" width="14.5" style="89" customWidth="1"/>
    <col min="15107" max="15107" width="13.875" style="89" bestFit="1" customWidth="1"/>
    <col min="15108" max="15108" width="9.5" style="89" bestFit="1" customWidth="1"/>
    <col min="15109" max="15360" width="9" style="89"/>
    <col min="15361" max="15361" width="22.625" style="89" customWidth="1"/>
    <col min="15362" max="15362" width="14.5" style="89" customWidth="1"/>
    <col min="15363" max="15363" width="13.875" style="89" bestFit="1" customWidth="1"/>
    <col min="15364" max="15364" width="9.5" style="89" bestFit="1" customWidth="1"/>
    <col min="15365" max="15616" width="9" style="89"/>
    <col min="15617" max="15617" width="22.625" style="89" customWidth="1"/>
    <col min="15618" max="15618" width="14.5" style="89" customWidth="1"/>
    <col min="15619" max="15619" width="13.875" style="89" bestFit="1" customWidth="1"/>
    <col min="15620" max="15620" width="9.5" style="89" bestFit="1" customWidth="1"/>
    <col min="15621" max="15872" width="9" style="89"/>
    <col min="15873" max="15873" width="22.625" style="89" customWidth="1"/>
    <col min="15874" max="15874" width="14.5" style="89" customWidth="1"/>
    <col min="15875" max="15875" width="13.875" style="89" bestFit="1" customWidth="1"/>
    <col min="15876" max="15876" width="9.5" style="89" bestFit="1" customWidth="1"/>
    <col min="15877" max="16128" width="9" style="89"/>
    <col min="16129" max="16129" width="22.625" style="89" customWidth="1"/>
    <col min="16130" max="16130" width="14.5" style="89" customWidth="1"/>
    <col min="16131" max="16131" width="13.875" style="89" bestFit="1" customWidth="1"/>
    <col min="16132" max="16132" width="9.5" style="89" bestFit="1" customWidth="1"/>
    <col min="16133" max="16384" width="9" style="89"/>
  </cols>
  <sheetData>
    <row r="1" spans="1:4">
      <c r="A1" s="89" t="s">
        <v>135</v>
      </c>
      <c r="B1" s="89">
        <f>"2009/6/24"-"2009/3/20"</f>
        <v>96</v>
      </c>
      <c r="C1" s="90">
        <f ca="1">"2009/6/24"-TODAY()</f>
        <v>-4786</v>
      </c>
      <c r="D1" s="91">
        <f ca="1">TODAY()+C1</f>
        <v>39988</v>
      </c>
    </row>
    <row r="2" spans="1:4">
      <c r="A2" s="89" t="s">
        <v>136</v>
      </c>
    </row>
    <row r="3" spans="1:4">
      <c r="A3" s="92" t="s">
        <v>137</v>
      </c>
      <c r="B3" s="89" t="s">
        <v>138</v>
      </c>
      <c r="C3" s="91">
        <f ca="1">TODAY()</f>
        <v>44774</v>
      </c>
    </row>
    <row r="4" spans="1:4">
      <c r="A4" s="92" t="s">
        <v>139</v>
      </c>
      <c r="B4" s="89" t="s">
        <v>140</v>
      </c>
      <c r="C4" s="93">
        <f ca="1">NOW()</f>
        <v>44774.758203124999</v>
      </c>
    </row>
    <row r="5" spans="1:4">
      <c r="A5" s="92" t="s">
        <v>141</v>
      </c>
      <c r="B5" s="89" t="s">
        <v>142</v>
      </c>
      <c r="C5" s="89">
        <f>YEAR("2009/6/2")</f>
        <v>2009</v>
      </c>
    </row>
    <row r="6" spans="1:4">
      <c r="A6" s="92" t="s">
        <v>143</v>
      </c>
      <c r="B6" s="89" t="s">
        <v>144</v>
      </c>
      <c r="C6" s="89">
        <f>MONTH("2009/6/2")</f>
        <v>6</v>
      </c>
    </row>
    <row r="7" spans="1:4">
      <c r="A7" s="92" t="s">
        <v>145</v>
      </c>
      <c r="B7" s="89" t="s">
        <v>146</v>
      </c>
      <c r="C7" s="89">
        <f>DAY("2009/6/2")</f>
        <v>2</v>
      </c>
    </row>
    <row r="8" spans="1:4">
      <c r="A8" s="89" t="s">
        <v>147</v>
      </c>
      <c r="B8" s="89">
        <f ca="1">YEAR(TODAY())-YEAR("1960/3/12")</f>
        <v>62</v>
      </c>
      <c r="D8" s="94"/>
    </row>
    <row r="9" spans="1:4">
      <c r="A9" s="95" t="s">
        <v>148</v>
      </c>
      <c r="B9" s="90">
        <f ca="1">TODAY()-"1960/3/12"</f>
        <v>22787</v>
      </c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2A5D-BD8E-49D7-9F43-CA019C53C59E}">
  <sheetPr codeName="工作表2"/>
  <dimension ref="A1:C12"/>
  <sheetViews>
    <sheetView workbookViewId="0">
      <selection activeCell="E18" sqref="E18"/>
    </sheetView>
  </sheetViews>
  <sheetFormatPr defaultRowHeight="15.75"/>
  <cols>
    <col min="1" max="1" width="10.25" style="40" bestFit="1" customWidth="1"/>
    <col min="2" max="2" width="10.5" style="40" bestFit="1" customWidth="1"/>
    <col min="3" max="3" width="10.25" style="40" bestFit="1" customWidth="1"/>
    <col min="4" max="256" width="9" style="40"/>
    <col min="257" max="257" width="10.25" style="40" bestFit="1" customWidth="1"/>
    <col min="258" max="258" width="10.5" style="40" bestFit="1" customWidth="1"/>
    <col min="259" max="259" width="10.25" style="40" bestFit="1" customWidth="1"/>
    <col min="260" max="512" width="9" style="40"/>
    <col min="513" max="513" width="10.25" style="40" bestFit="1" customWidth="1"/>
    <col min="514" max="514" width="10.5" style="40" bestFit="1" customWidth="1"/>
    <col min="515" max="515" width="10.25" style="40" bestFit="1" customWidth="1"/>
    <col min="516" max="768" width="9" style="40"/>
    <col min="769" max="769" width="10.25" style="40" bestFit="1" customWidth="1"/>
    <col min="770" max="770" width="10.5" style="40" bestFit="1" customWidth="1"/>
    <col min="771" max="771" width="10.25" style="40" bestFit="1" customWidth="1"/>
    <col min="772" max="1024" width="9" style="40"/>
    <col min="1025" max="1025" width="10.25" style="40" bestFit="1" customWidth="1"/>
    <col min="1026" max="1026" width="10.5" style="40" bestFit="1" customWidth="1"/>
    <col min="1027" max="1027" width="10.25" style="40" bestFit="1" customWidth="1"/>
    <col min="1028" max="1280" width="9" style="40"/>
    <col min="1281" max="1281" width="10.25" style="40" bestFit="1" customWidth="1"/>
    <col min="1282" max="1282" width="10.5" style="40" bestFit="1" customWidth="1"/>
    <col min="1283" max="1283" width="10.25" style="40" bestFit="1" customWidth="1"/>
    <col min="1284" max="1536" width="9" style="40"/>
    <col min="1537" max="1537" width="10.25" style="40" bestFit="1" customWidth="1"/>
    <col min="1538" max="1538" width="10.5" style="40" bestFit="1" customWidth="1"/>
    <col min="1539" max="1539" width="10.25" style="40" bestFit="1" customWidth="1"/>
    <col min="1540" max="1792" width="9" style="40"/>
    <col min="1793" max="1793" width="10.25" style="40" bestFit="1" customWidth="1"/>
    <col min="1794" max="1794" width="10.5" style="40" bestFit="1" customWidth="1"/>
    <col min="1795" max="1795" width="10.25" style="40" bestFit="1" customWidth="1"/>
    <col min="1796" max="2048" width="9" style="40"/>
    <col min="2049" max="2049" width="10.25" style="40" bestFit="1" customWidth="1"/>
    <col min="2050" max="2050" width="10.5" style="40" bestFit="1" customWidth="1"/>
    <col min="2051" max="2051" width="10.25" style="40" bestFit="1" customWidth="1"/>
    <col min="2052" max="2304" width="9" style="40"/>
    <col min="2305" max="2305" width="10.25" style="40" bestFit="1" customWidth="1"/>
    <col min="2306" max="2306" width="10.5" style="40" bestFit="1" customWidth="1"/>
    <col min="2307" max="2307" width="10.25" style="40" bestFit="1" customWidth="1"/>
    <col min="2308" max="2560" width="9" style="40"/>
    <col min="2561" max="2561" width="10.25" style="40" bestFit="1" customWidth="1"/>
    <col min="2562" max="2562" width="10.5" style="40" bestFit="1" customWidth="1"/>
    <col min="2563" max="2563" width="10.25" style="40" bestFit="1" customWidth="1"/>
    <col min="2564" max="2816" width="9" style="40"/>
    <col min="2817" max="2817" width="10.25" style="40" bestFit="1" customWidth="1"/>
    <col min="2818" max="2818" width="10.5" style="40" bestFit="1" customWidth="1"/>
    <col min="2819" max="2819" width="10.25" style="40" bestFit="1" customWidth="1"/>
    <col min="2820" max="3072" width="9" style="40"/>
    <col min="3073" max="3073" width="10.25" style="40" bestFit="1" customWidth="1"/>
    <col min="3074" max="3074" width="10.5" style="40" bestFit="1" customWidth="1"/>
    <col min="3075" max="3075" width="10.25" style="40" bestFit="1" customWidth="1"/>
    <col min="3076" max="3328" width="9" style="40"/>
    <col min="3329" max="3329" width="10.25" style="40" bestFit="1" customWidth="1"/>
    <col min="3330" max="3330" width="10.5" style="40" bestFit="1" customWidth="1"/>
    <col min="3331" max="3331" width="10.25" style="40" bestFit="1" customWidth="1"/>
    <col min="3332" max="3584" width="9" style="40"/>
    <col min="3585" max="3585" width="10.25" style="40" bestFit="1" customWidth="1"/>
    <col min="3586" max="3586" width="10.5" style="40" bestFit="1" customWidth="1"/>
    <col min="3587" max="3587" width="10.25" style="40" bestFit="1" customWidth="1"/>
    <col min="3588" max="3840" width="9" style="40"/>
    <col min="3841" max="3841" width="10.25" style="40" bestFit="1" customWidth="1"/>
    <col min="3842" max="3842" width="10.5" style="40" bestFit="1" customWidth="1"/>
    <col min="3843" max="3843" width="10.25" style="40" bestFit="1" customWidth="1"/>
    <col min="3844" max="4096" width="9" style="40"/>
    <col min="4097" max="4097" width="10.25" style="40" bestFit="1" customWidth="1"/>
    <col min="4098" max="4098" width="10.5" style="40" bestFit="1" customWidth="1"/>
    <col min="4099" max="4099" width="10.25" style="40" bestFit="1" customWidth="1"/>
    <col min="4100" max="4352" width="9" style="40"/>
    <col min="4353" max="4353" width="10.25" style="40" bestFit="1" customWidth="1"/>
    <col min="4354" max="4354" width="10.5" style="40" bestFit="1" customWidth="1"/>
    <col min="4355" max="4355" width="10.25" style="40" bestFit="1" customWidth="1"/>
    <col min="4356" max="4608" width="9" style="40"/>
    <col min="4609" max="4609" width="10.25" style="40" bestFit="1" customWidth="1"/>
    <col min="4610" max="4610" width="10.5" style="40" bestFit="1" customWidth="1"/>
    <col min="4611" max="4611" width="10.25" style="40" bestFit="1" customWidth="1"/>
    <col min="4612" max="4864" width="9" style="40"/>
    <col min="4865" max="4865" width="10.25" style="40" bestFit="1" customWidth="1"/>
    <col min="4866" max="4866" width="10.5" style="40" bestFit="1" customWidth="1"/>
    <col min="4867" max="4867" width="10.25" style="40" bestFit="1" customWidth="1"/>
    <col min="4868" max="5120" width="9" style="40"/>
    <col min="5121" max="5121" width="10.25" style="40" bestFit="1" customWidth="1"/>
    <col min="5122" max="5122" width="10.5" style="40" bestFit="1" customWidth="1"/>
    <col min="5123" max="5123" width="10.25" style="40" bestFit="1" customWidth="1"/>
    <col min="5124" max="5376" width="9" style="40"/>
    <col min="5377" max="5377" width="10.25" style="40" bestFit="1" customWidth="1"/>
    <col min="5378" max="5378" width="10.5" style="40" bestFit="1" customWidth="1"/>
    <col min="5379" max="5379" width="10.25" style="40" bestFit="1" customWidth="1"/>
    <col min="5380" max="5632" width="9" style="40"/>
    <col min="5633" max="5633" width="10.25" style="40" bestFit="1" customWidth="1"/>
    <col min="5634" max="5634" width="10.5" style="40" bestFit="1" customWidth="1"/>
    <col min="5635" max="5635" width="10.25" style="40" bestFit="1" customWidth="1"/>
    <col min="5636" max="5888" width="9" style="40"/>
    <col min="5889" max="5889" width="10.25" style="40" bestFit="1" customWidth="1"/>
    <col min="5890" max="5890" width="10.5" style="40" bestFit="1" customWidth="1"/>
    <col min="5891" max="5891" width="10.25" style="40" bestFit="1" customWidth="1"/>
    <col min="5892" max="6144" width="9" style="40"/>
    <col min="6145" max="6145" width="10.25" style="40" bestFit="1" customWidth="1"/>
    <col min="6146" max="6146" width="10.5" style="40" bestFit="1" customWidth="1"/>
    <col min="6147" max="6147" width="10.25" style="40" bestFit="1" customWidth="1"/>
    <col min="6148" max="6400" width="9" style="40"/>
    <col min="6401" max="6401" width="10.25" style="40" bestFit="1" customWidth="1"/>
    <col min="6402" max="6402" width="10.5" style="40" bestFit="1" customWidth="1"/>
    <col min="6403" max="6403" width="10.25" style="40" bestFit="1" customWidth="1"/>
    <col min="6404" max="6656" width="9" style="40"/>
    <col min="6657" max="6657" width="10.25" style="40" bestFit="1" customWidth="1"/>
    <col min="6658" max="6658" width="10.5" style="40" bestFit="1" customWidth="1"/>
    <col min="6659" max="6659" width="10.25" style="40" bestFit="1" customWidth="1"/>
    <col min="6660" max="6912" width="9" style="40"/>
    <col min="6913" max="6913" width="10.25" style="40" bestFit="1" customWidth="1"/>
    <col min="6914" max="6914" width="10.5" style="40" bestFit="1" customWidth="1"/>
    <col min="6915" max="6915" width="10.25" style="40" bestFit="1" customWidth="1"/>
    <col min="6916" max="7168" width="9" style="40"/>
    <col min="7169" max="7169" width="10.25" style="40" bestFit="1" customWidth="1"/>
    <col min="7170" max="7170" width="10.5" style="40" bestFit="1" customWidth="1"/>
    <col min="7171" max="7171" width="10.25" style="40" bestFit="1" customWidth="1"/>
    <col min="7172" max="7424" width="9" style="40"/>
    <col min="7425" max="7425" width="10.25" style="40" bestFit="1" customWidth="1"/>
    <col min="7426" max="7426" width="10.5" style="40" bestFit="1" customWidth="1"/>
    <col min="7427" max="7427" width="10.25" style="40" bestFit="1" customWidth="1"/>
    <col min="7428" max="7680" width="9" style="40"/>
    <col min="7681" max="7681" width="10.25" style="40" bestFit="1" customWidth="1"/>
    <col min="7682" max="7682" width="10.5" style="40" bestFit="1" customWidth="1"/>
    <col min="7683" max="7683" width="10.25" style="40" bestFit="1" customWidth="1"/>
    <col min="7684" max="7936" width="9" style="40"/>
    <col min="7937" max="7937" width="10.25" style="40" bestFit="1" customWidth="1"/>
    <col min="7938" max="7938" width="10.5" style="40" bestFit="1" customWidth="1"/>
    <col min="7939" max="7939" width="10.25" style="40" bestFit="1" customWidth="1"/>
    <col min="7940" max="8192" width="9" style="40"/>
    <col min="8193" max="8193" width="10.25" style="40" bestFit="1" customWidth="1"/>
    <col min="8194" max="8194" width="10.5" style="40" bestFit="1" customWidth="1"/>
    <col min="8195" max="8195" width="10.25" style="40" bestFit="1" customWidth="1"/>
    <col min="8196" max="8448" width="9" style="40"/>
    <col min="8449" max="8449" width="10.25" style="40" bestFit="1" customWidth="1"/>
    <col min="8450" max="8450" width="10.5" style="40" bestFit="1" customWidth="1"/>
    <col min="8451" max="8451" width="10.25" style="40" bestFit="1" customWidth="1"/>
    <col min="8452" max="8704" width="9" style="40"/>
    <col min="8705" max="8705" width="10.25" style="40" bestFit="1" customWidth="1"/>
    <col min="8706" max="8706" width="10.5" style="40" bestFit="1" customWidth="1"/>
    <col min="8707" max="8707" width="10.25" style="40" bestFit="1" customWidth="1"/>
    <col min="8708" max="8960" width="9" style="40"/>
    <col min="8961" max="8961" width="10.25" style="40" bestFit="1" customWidth="1"/>
    <col min="8962" max="8962" width="10.5" style="40" bestFit="1" customWidth="1"/>
    <col min="8963" max="8963" width="10.25" style="40" bestFit="1" customWidth="1"/>
    <col min="8964" max="9216" width="9" style="40"/>
    <col min="9217" max="9217" width="10.25" style="40" bestFit="1" customWidth="1"/>
    <col min="9218" max="9218" width="10.5" style="40" bestFit="1" customWidth="1"/>
    <col min="9219" max="9219" width="10.25" style="40" bestFit="1" customWidth="1"/>
    <col min="9220" max="9472" width="9" style="40"/>
    <col min="9473" max="9473" width="10.25" style="40" bestFit="1" customWidth="1"/>
    <col min="9474" max="9474" width="10.5" style="40" bestFit="1" customWidth="1"/>
    <col min="9475" max="9475" width="10.25" style="40" bestFit="1" customWidth="1"/>
    <col min="9476" max="9728" width="9" style="40"/>
    <col min="9729" max="9729" width="10.25" style="40" bestFit="1" customWidth="1"/>
    <col min="9730" max="9730" width="10.5" style="40" bestFit="1" customWidth="1"/>
    <col min="9731" max="9731" width="10.25" style="40" bestFit="1" customWidth="1"/>
    <col min="9732" max="9984" width="9" style="40"/>
    <col min="9985" max="9985" width="10.25" style="40" bestFit="1" customWidth="1"/>
    <col min="9986" max="9986" width="10.5" style="40" bestFit="1" customWidth="1"/>
    <col min="9987" max="9987" width="10.25" style="40" bestFit="1" customWidth="1"/>
    <col min="9988" max="10240" width="9" style="40"/>
    <col min="10241" max="10241" width="10.25" style="40" bestFit="1" customWidth="1"/>
    <col min="10242" max="10242" width="10.5" style="40" bestFit="1" customWidth="1"/>
    <col min="10243" max="10243" width="10.25" style="40" bestFit="1" customWidth="1"/>
    <col min="10244" max="10496" width="9" style="40"/>
    <col min="10497" max="10497" width="10.25" style="40" bestFit="1" customWidth="1"/>
    <col min="10498" max="10498" width="10.5" style="40" bestFit="1" customWidth="1"/>
    <col min="10499" max="10499" width="10.25" style="40" bestFit="1" customWidth="1"/>
    <col min="10500" max="10752" width="9" style="40"/>
    <col min="10753" max="10753" width="10.25" style="40" bestFit="1" customWidth="1"/>
    <col min="10754" max="10754" width="10.5" style="40" bestFit="1" customWidth="1"/>
    <col min="10755" max="10755" width="10.25" style="40" bestFit="1" customWidth="1"/>
    <col min="10756" max="11008" width="9" style="40"/>
    <col min="11009" max="11009" width="10.25" style="40" bestFit="1" customWidth="1"/>
    <col min="11010" max="11010" width="10.5" style="40" bestFit="1" customWidth="1"/>
    <col min="11011" max="11011" width="10.25" style="40" bestFit="1" customWidth="1"/>
    <col min="11012" max="11264" width="9" style="40"/>
    <col min="11265" max="11265" width="10.25" style="40" bestFit="1" customWidth="1"/>
    <col min="11266" max="11266" width="10.5" style="40" bestFit="1" customWidth="1"/>
    <col min="11267" max="11267" width="10.25" style="40" bestFit="1" customWidth="1"/>
    <col min="11268" max="11520" width="9" style="40"/>
    <col min="11521" max="11521" width="10.25" style="40" bestFit="1" customWidth="1"/>
    <col min="11522" max="11522" width="10.5" style="40" bestFit="1" customWidth="1"/>
    <col min="11523" max="11523" width="10.25" style="40" bestFit="1" customWidth="1"/>
    <col min="11524" max="11776" width="9" style="40"/>
    <col min="11777" max="11777" width="10.25" style="40" bestFit="1" customWidth="1"/>
    <col min="11778" max="11778" width="10.5" style="40" bestFit="1" customWidth="1"/>
    <col min="11779" max="11779" width="10.25" style="40" bestFit="1" customWidth="1"/>
    <col min="11780" max="12032" width="9" style="40"/>
    <col min="12033" max="12033" width="10.25" style="40" bestFit="1" customWidth="1"/>
    <col min="12034" max="12034" width="10.5" style="40" bestFit="1" customWidth="1"/>
    <col min="12035" max="12035" width="10.25" style="40" bestFit="1" customWidth="1"/>
    <col min="12036" max="12288" width="9" style="40"/>
    <col min="12289" max="12289" width="10.25" style="40" bestFit="1" customWidth="1"/>
    <col min="12290" max="12290" width="10.5" style="40" bestFit="1" customWidth="1"/>
    <col min="12291" max="12291" width="10.25" style="40" bestFit="1" customWidth="1"/>
    <col min="12292" max="12544" width="9" style="40"/>
    <col min="12545" max="12545" width="10.25" style="40" bestFit="1" customWidth="1"/>
    <col min="12546" max="12546" width="10.5" style="40" bestFit="1" customWidth="1"/>
    <col min="12547" max="12547" width="10.25" style="40" bestFit="1" customWidth="1"/>
    <col min="12548" max="12800" width="9" style="40"/>
    <col min="12801" max="12801" width="10.25" style="40" bestFit="1" customWidth="1"/>
    <col min="12802" max="12802" width="10.5" style="40" bestFit="1" customWidth="1"/>
    <col min="12803" max="12803" width="10.25" style="40" bestFit="1" customWidth="1"/>
    <col min="12804" max="13056" width="9" style="40"/>
    <col min="13057" max="13057" width="10.25" style="40" bestFit="1" customWidth="1"/>
    <col min="13058" max="13058" width="10.5" style="40" bestFit="1" customWidth="1"/>
    <col min="13059" max="13059" width="10.25" style="40" bestFit="1" customWidth="1"/>
    <col min="13060" max="13312" width="9" style="40"/>
    <col min="13313" max="13313" width="10.25" style="40" bestFit="1" customWidth="1"/>
    <col min="13314" max="13314" width="10.5" style="40" bestFit="1" customWidth="1"/>
    <col min="13315" max="13315" width="10.25" style="40" bestFit="1" customWidth="1"/>
    <col min="13316" max="13568" width="9" style="40"/>
    <col min="13569" max="13569" width="10.25" style="40" bestFit="1" customWidth="1"/>
    <col min="13570" max="13570" width="10.5" style="40" bestFit="1" customWidth="1"/>
    <col min="13571" max="13571" width="10.25" style="40" bestFit="1" customWidth="1"/>
    <col min="13572" max="13824" width="9" style="40"/>
    <col min="13825" max="13825" width="10.25" style="40" bestFit="1" customWidth="1"/>
    <col min="13826" max="13826" width="10.5" style="40" bestFit="1" customWidth="1"/>
    <col min="13827" max="13827" width="10.25" style="40" bestFit="1" customWidth="1"/>
    <col min="13828" max="14080" width="9" style="40"/>
    <col min="14081" max="14081" width="10.25" style="40" bestFit="1" customWidth="1"/>
    <col min="14082" max="14082" width="10.5" style="40" bestFit="1" customWidth="1"/>
    <col min="14083" max="14083" width="10.25" style="40" bestFit="1" customWidth="1"/>
    <col min="14084" max="14336" width="9" style="40"/>
    <col min="14337" max="14337" width="10.25" style="40" bestFit="1" customWidth="1"/>
    <col min="14338" max="14338" width="10.5" style="40" bestFit="1" customWidth="1"/>
    <col min="14339" max="14339" width="10.25" style="40" bestFit="1" customWidth="1"/>
    <col min="14340" max="14592" width="9" style="40"/>
    <col min="14593" max="14593" width="10.25" style="40" bestFit="1" customWidth="1"/>
    <col min="14594" max="14594" width="10.5" style="40" bestFit="1" customWidth="1"/>
    <col min="14595" max="14595" width="10.25" style="40" bestFit="1" customWidth="1"/>
    <col min="14596" max="14848" width="9" style="40"/>
    <col min="14849" max="14849" width="10.25" style="40" bestFit="1" customWidth="1"/>
    <col min="14850" max="14850" width="10.5" style="40" bestFit="1" customWidth="1"/>
    <col min="14851" max="14851" width="10.25" style="40" bestFit="1" customWidth="1"/>
    <col min="14852" max="15104" width="9" style="40"/>
    <col min="15105" max="15105" width="10.25" style="40" bestFit="1" customWidth="1"/>
    <col min="15106" max="15106" width="10.5" style="40" bestFit="1" customWidth="1"/>
    <col min="15107" max="15107" width="10.25" style="40" bestFit="1" customWidth="1"/>
    <col min="15108" max="15360" width="9" style="40"/>
    <col min="15361" max="15361" width="10.25" style="40" bestFit="1" customWidth="1"/>
    <col min="15362" max="15362" width="10.5" style="40" bestFit="1" customWidth="1"/>
    <col min="15363" max="15363" width="10.25" style="40" bestFit="1" customWidth="1"/>
    <col min="15364" max="15616" width="9" style="40"/>
    <col min="15617" max="15617" width="10.25" style="40" bestFit="1" customWidth="1"/>
    <col min="15618" max="15618" width="10.5" style="40" bestFit="1" customWidth="1"/>
    <col min="15619" max="15619" width="10.25" style="40" bestFit="1" customWidth="1"/>
    <col min="15620" max="15872" width="9" style="40"/>
    <col min="15873" max="15873" width="10.25" style="40" bestFit="1" customWidth="1"/>
    <col min="15874" max="15874" width="10.5" style="40" bestFit="1" customWidth="1"/>
    <col min="15875" max="15875" width="10.25" style="40" bestFit="1" customWidth="1"/>
    <col min="15876" max="16128" width="9" style="40"/>
    <col min="16129" max="16129" width="10.25" style="40" bestFit="1" customWidth="1"/>
    <col min="16130" max="16130" width="10.5" style="40" bestFit="1" customWidth="1"/>
    <col min="16131" max="16131" width="10.25" style="40" bestFit="1" customWidth="1"/>
    <col min="16132" max="16384" width="9" style="40"/>
  </cols>
  <sheetData>
    <row r="1" spans="1:3" ht="16.5">
      <c r="A1" s="96" t="s">
        <v>149</v>
      </c>
      <c r="B1" s="97">
        <f ca="1">TODAY()</f>
        <v>44774</v>
      </c>
    </row>
    <row r="3" spans="1:3" ht="16.5">
      <c r="A3" s="96" t="s">
        <v>118</v>
      </c>
      <c r="B3" s="98" t="s">
        <v>117</v>
      </c>
      <c r="C3" s="98" t="s">
        <v>150</v>
      </c>
    </row>
    <row r="4" spans="1:3">
      <c r="A4" s="40" t="s">
        <v>151</v>
      </c>
      <c r="B4" s="97">
        <v>33244</v>
      </c>
      <c r="C4" s="40">
        <f t="shared" ref="C4:C12" ca="1" si="0">YEAR(NOW())-YEAR(B4)-IF(TODAY()&gt;=DATE(YEAR(TODAY()),MONTH(B4),DAY(B4)),0,1)</f>
        <v>31</v>
      </c>
    </row>
    <row r="5" spans="1:3">
      <c r="A5" s="40" t="s">
        <v>152</v>
      </c>
      <c r="B5" s="97">
        <v>27406</v>
      </c>
      <c r="C5" s="40">
        <f t="shared" ca="1" si="0"/>
        <v>47</v>
      </c>
    </row>
    <row r="6" spans="1:3">
      <c r="A6" s="40" t="s">
        <v>153</v>
      </c>
      <c r="B6" s="97">
        <v>28590</v>
      </c>
      <c r="C6" s="40">
        <f t="shared" ca="1" si="0"/>
        <v>44</v>
      </c>
    </row>
    <row r="7" spans="1:3">
      <c r="A7" s="40" t="s">
        <v>154</v>
      </c>
      <c r="B7" s="97">
        <v>25600</v>
      </c>
      <c r="C7" s="40">
        <f t="shared" ca="1" si="0"/>
        <v>52</v>
      </c>
    </row>
    <row r="8" spans="1:3">
      <c r="A8" s="40" t="s">
        <v>155</v>
      </c>
      <c r="B8" s="97">
        <v>33420</v>
      </c>
      <c r="C8" s="40">
        <f t="shared" ca="1" si="0"/>
        <v>31</v>
      </c>
    </row>
    <row r="9" spans="1:3">
      <c r="A9" s="40" t="s">
        <v>156</v>
      </c>
      <c r="B9" s="97">
        <v>34186</v>
      </c>
      <c r="C9" s="40">
        <f t="shared" ca="1" si="0"/>
        <v>28</v>
      </c>
    </row>
    <row r="10" spans="1:3">
      <c r="A10" s="40" t="s">
        <v>157</v>
      </c>
      <c r="B10" s="97">
        <v>27159</v>
      </c>
      <c r="C10" s="40">
        <f t="shared" ca="1" si="0"/>
        <v>48</v>
      </c>
    </row>
    <row r="11" spans="1:3">
      <c r="A11" s="40" t="s">
        <v>158</v>
      </c>
      <c r="B11" s="97">
        <v>23167</v>
      </c>
      <c r="C11" s="40">
        <f t="shared" ca="1" si="0"/>
        <v>59</v>
      </c>
    </row>
    <row r="12" spans="1:3">
      <c r="A12" s="40" t="s">
        <v>159</v>
      </c>
      <c r="B12" s="97">
        <v>22275</v>
      </c>
      <c r="C12" s="40">
        <f t="shared" ca="1" si="0"/>
        <v>61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99FB-B39F-46A0-84BD-5FE65D572E79}">
  <sheetPr codeName="工作表3"/>
  <dimension ref="A1:G17"/>
  <sheetViews>
    <sheetView workbookViewId="0">
      <selection activeCell="A5" sqref="A5"/>
    </sheetView>
  </sheetViews>
  <sheetFormatPr defaultRowHeight="16.5"/>
  <cols>
    <col min="1" max="1" width="9.5" style="89" bestFit="1" customWidth="1"/>
    <col min="2" max="256" width="9" style="89"/>
    <col min="257" max="257" width="9.5" style="89" bestFit="1" customWidth="1"/>
    <col min="258" max="512" width="9" style="89"/>
    <col min="513" max="513" width="9.5" style="89" bestFit="1" customWidth="1"/>
    <col min="514" max="768" width="9" style="89"/>
    <col min="769" max="769" width="9.5" style="89" bestFit="1" customWidth="1"/>
    <col min="770" max="1024" width="9" style="89"/>
    <col min="1025" max="1025" width="9.5" style="89" bestFit="1" customWidth="1"/>
    <col min="1026" max="1280" width="9" style="89"/>
    <col min="1281" max="1281" width="9.5" style="89" bestFit="1" customWidth="1"/>
    <col min="1282" max="1536" width="9" style="89"/>
    <col min="1537" max="1537" width="9.5" style="89" bestFit="1" customWidth="1"/>
    <col min="1538" max="1792" width="9" style="89"/>
    <col min="1793" max="1793" width="9.5" style="89" bestFit="1" customWidth="1"/>
    <col min="1794" max="2048" width="9" style="89"/>
    <col min="2049" max="2049" width="9.5" style="89" bestFit="1" customWidth="1"/>
    <col min="2050" max="2304" width="9" style="89"/>
    <col min="2305" max="2305" width="9.5" style="89" bestFit="1" customWidth="1"/>
    <col min="2306" max="2560" width="9" style="89"/>
    <col min="2561" max="2561" width="9.5" style="89" bestFit="1" customWidth="1"/>
    <col min="2562" max="2816" width="9" style="89"/>
    <col min="2817" max="2817" width="9.5" style="89" bestFit="1" customWidth="1"/>
    <col min="2818" max="3072" width="9" style="89"/>
    <col min="3073" max="3073" width="9.5" style="89" bestFit="1" customWidth="1"/>
    <col min="3074" max="3328" width="9" style="89"/>
    <col min="3329" max="3329" width="9.5" style="89" bestFit="1" customWidth="1"/>
    <col min="3330" max="3584" width="9" style="89"/>
    <col min="3585" max="3585" width="9.5" style="89" bestFit="1" customWidth="1"/>
    <col min="3586" max="3840" width="9" style="89"/>
    <col min="3841" max="3841" width="9.5" style="89" bestFit="1" customWidth="1"/>
    <col min="3842" max="4096" width="9" style="89"/>
    <col min="4097" max="4097" width="9.5" style="89" bestFit="1" customWidth="1"/>
    <col min="4098" max="4352" width="9" style="89"/>
    <col min="4353" max="4353" width="9.5" style="89" bestFit="1" customWidth="1"/>
    <col min="4354" max="4608" width="9" style="89"/>
    <col min="4609" max="4609" width="9.5" style="89" bestFit="1" customWidth="1"/>
    <col min="4610" max="4864" width="9" style="89"/>
    <col min="4865" max="4865" width="9.5" style="89" bestFit="1" customWidth="1"/>
    <col min="4866" max="5120" width="9" style="89"/>
    <col min="5121" max="5121" width="9.5" style="89" bestFit="1" customWidth="1"/>
    <col min="5122" max="5376" width="9" style="89"/>
    <col min="5377" max="5377" width="9.5" style="89" bestFit="1" customWidth="1"/>
    <col min="5378" max="5632" width="9" style="89"/>
    <col min="5633" max="5633" width="9.5" style="89" bestFit="1" customWidth="1"/>
    <col min="5634" max="5888" width="9" style="89"/>
    <col min="5889" max="5889" width="9.5" style="89" bestFit="1" customWidth="1"/>
    <col min="5890" max="6144" width="9" style="89"/>
    <col min="6145" max="6145" width="9.5" style="89" bestFit="1" customWidth="1"/>
    <col min="6146" max="6400" width="9" style="89"/>
    <col min="6401" max="6401" width="9.5" style="89" bestFit="1" customWidth="1"/>
    <col min="6402" max="6656" width="9" style="89"/>
    <col min="6657" max="6657" width="9.5" style="89" bestFit="1" customWidth="1"/>
    <col min="6658" max="6912" width="9" style="89"/>
    <col min="6913" max="6913" width="9.5" style="89" bestFit="1" customWidth="1"/>
    <col min="6914" max="7168" width="9" style="89"/>
    <col min="7169" max="7169" width="9.5" style="89" bestFit="1" customWidth="1"/>
    <col min="7170" max="7424" width="9" style="89"/>
    <col min="7425" max="7425" width="9.5" style="89" bestFit="1" customWidth="1"/>
    <col min="7426" max="7680" width="9" style="89"/>
    <col min="7681" max="7681" width="9.5" style="89" bestFit="1" customWidth="1"/>
    <col min="7682" max="7936" width="9" style="89"/>
    <col min="7937" max="7937" width="9.5" style="89" bestFit="1" customWidth="1"/>
    <col min="7938" max="8192" width="9" style="89"/>
    <col min="8193" max="8193" width="9.5" style="89" bestFit="1" customWidth="1"/>
    <col min="8194" max="8448" width="9" style="89"/>
    <col min="8449" max="8449" width="9.5" style="89" bestFit="1" customWidth="1"/>
    <col min="8450" max="8704" width="9" style="89"/>
    <col min="8705" max="8705" width="9.5" style="89" bestFit="1" customWidth="1"/>
    <col min="8706" max="8960" width="9" style="89"/>
    <col min="8961" max="8961" width="9.5" style="89" bestFit="1" customWidth="1"/>
    <col min="8962" max="9216" width="9" style="89"/>
    <col min="9217" max="9217" width="9.5" style="89" bestFit="1" customWidth="1"/>
    <col min="9218" max="9472" width="9" style="89"/>
    <col min="9473" max="9473" width="9.5" style="89" bestFit="1" customWidth="1"/>
    <col min="9474" max="9728" width="9" style="89"/>
    <col min="9729" max="9729" width="9.5" style="89" bestFit="1" customWidth="1"/>
    <col min="9730" max="9984" width="9" style="89"/>
    <col min="9985" max="9985" width="9.5" style="89" bestFit="1" customWidth="1"/>
    <col min="9986" max="10240" width="9" style="89"/>
    <col min="10241" max="10241" width="9.5" style="89" bestFit="1" customWidth="1"/>
    <col min="10242" max="10496" width="9" style="89"/>
    <col min="10497" max="10497" width="9.5" style="89" bestFit="1" customWidth="1"/>
    <col min="10498" max="10752" width="9" style="89"/>
    <col min="10753" max="10753" width="9.5" style="89" bestFit="1" customWidth="1"/>
    <col min="10754" max="11008" width="9" style="89"/>
    <col min="11009" max="11009" width="9.5" style="89" bestFit="1" customWidth="1"/>
    <col min="11010" max="11264" width="9" style="89"/>
    <col min="11265" max="11265" width="9.5" style="89" bestFit="1" customWidth="1"/>
    <col min="11266" max="11520" width="9" style="89"/>
    <col min="11521" max="11521" width="9.5" style="89" bestFit="1" customWidth="1"/>
    <col min="11522" max="11776" width="9" style="89"/>
    <col min="11777" max="11777" width="9.5" style="89" bestFit="1" customWidth="1"/>
    <col min="11778" max="12032" width="9" style="89"/>
    <col min="12033" max="12033" width="9.5" style="89" bestFit="1" customWidth="1"/>
    <col min="12034" max="12288" width="9" style="89"/>
    <col min="12289" max="12289" width="9.5" style="89" bestFit="1" customWidth="1"/>
    <col min="12290" max="12544" width="9" style="89"/>
    <col min="12545" max="12545" width="9.5" style="89" bestFit="1" customWidth="1"/>
    <col min="12546" max="12800" width="9" style="89"/>
    <col min="12801" max="12801" width="9.5" style="89" bestFit="1" customWidth="1"/>
    <col min="12802" max="13056" width="9" style="89"/>
    <col min="13057" max="13057" width="9.5" style="89" bestFit="1" customWidth="1"/>
    <col min="13058" max="13312" width="9" style="89"/>
    <col min="13313" max="13313" width="9.5" style="89" bestFit="1" customWidth="1"/>
    <col min="13314" max="13568" width="9" style="89"/>
    <col min="13569" max="13569" width="9.5" style="89" bestFit="1" customWidth="1"/>
    <col min="13570" max="13824" width="9" style="89"/>
    <col min="13825" max="13825" width="9.5" style="89" bestFit="1" customWidth="1"/>
    <col min="13826" max="14080" width="9" style="89"/>
    <col min="14081" max="14081" width="9.5" style="89" bestFit="1" customWidth="1"/>
    <col min="14082" max="14336" width="9" style="89"/>
    <col min="14337" max="14337" width="9.5" style="89" bestFit="1" customWidth="1"/>
    <col min="14338" max="14592" width="9" style="89"/>
    <col min="14593" max="14593" width="9.5" style="89" bestFit="1" customWidth="1"/>
    <col min="14594" max="14848" width="9" style="89"/>
    <col min="14849" max="14849" width="9.5" style="89" bestFit="1" customWidth="1"/>
    <col min="14850" max="15104" width="9" style="89"/>
    <col min="15105" max="15105" width="9.5" style="89" bestFit="1" customWidth="1"/>
    <col min="15106" max="15360" width="9" style="89"/>
    <col min="15361" max="15361" width="9.5" style="89" bestFit="1" customWidth="1"/>
    <col min="15362" max="15616" width="9" style="89"/>
    <col min="15617" max="15617" width="9.5" style="89" bestFit="1" customWidth="1"/>
    <col min="15618" max="15872" width="9" style="89"/>
    <col min="15873" max="15873" width="9.5" style="89" bestFit="1" customWidth="1"/>
    <col min="15874" max="16128" width="9" style="89"/>
    <col min="16129" max="16129" width="9.5" style="89" bestFit="1" customWidth="1"/>
    <col min="16130" max="16384" width="9" style="89"/>
  </cols>
  <sheetData>
    <row r="1" spans="1:6" ht="21">
      <c r="A1" s="176" t="s">
        <v>355</v>
      </c>
      <c r="B1" s="176"/>
      <c r="C1" s="176"/>
      <c r="D1" s="176"/>
      <c r="E1" s="176"/>
      <c r="F1" s="176"/>
    </row>
    <row r="2" spans="1:6">
      <c r="B2" s="89" t="s">
        <v>24</v>
      </c>
    </row>
    <row r="3" spans="1:6">
      <c r="A3" s="91">
        <v>38773</v>
      </c>
      <c r="B3" s="89">
        <f>DAY(A3)</f>
        <v>25</v>
      </c>
    </row>
    <row r="4" spans="1:6">
      <c r="A4" s="91">
        <v>37041</v>
      </c>
      <c r="B4" s="89">
        <f>DAY(A4)</f>
        <v>30</v>
      </c>
    </row>
    <row r="5" spans="1:6">
      <c r="A5" s="91">
        <v>37144</v>
      </c>
      <c r="B5" s="89">
        <f>DAY(A5)</f>
        <v>10</v>
      </c>
    </row>
    <row r="17" spans="7:7">
      <c r="G17" s="172"/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CF20-21B1-40E2-B989-7F57C631E564}">
  <sheetPr codeName="工作表4"/>
  <dimension ref="A1:B5"/>
  <sheetViews>
    <sheetView workbookViewId="0">
      <selection activeCell="A5" sqref="A5"/>
    </sheetView>
  </sheetViews>
  <sheetFormatPr defaultRowHeight="16.5"/>
  <cols>
    <col min="1" max="1" width="19" style="89" bestFit="1" customWidth="1"/>
    <col min="2" max="256" width="9" style="89"/>
    <col min="257" max="257" width="19" style="89" bestFit="1" customWidth="1"/>
    <col min="258" max="512" width="9" style="89"/>
    <col min="513" max="513" width="19" style="89" bestFit="1" customWidth="1"/>
    <col min="514" max="768" width="9" style="89"/>
    <col min="769" max="769" width="19" style="89" bestFit="1" customWidth="1"/>
    <col min="770" max="1024" width="9" style="89"/>
    <col min="1025" max="1025" width="19" style="89" bestFit="1" customWidth="1"/>
    <col min="1026" max="1280" width="9" style="89"/>
    <col min="1281" max="1281" width="19" style="89" bestFit="1" customWidth="1"/>
    <col min="1282" max="1536" width="9" style="89"/>
    <col min="1537" max="1537" width="19" style="89" bestFit="1" customWidth="1"/>
    <col min="1538" max="1792" width="9" style="89"/>
    <col min="1793" max="1793" width="19" style="89" bestFit="1" customWidth="1"/>
    <col min="1794" max="2048" width="9" style="89"/>
    <col min="2049" max="2049" width="19" style="89" bestFit="1" customWidth="1"/>
    <col min="2050" max="2304" width="9" style="89"/>
    <col min="2305" max="2305" width="19" style="89" bestFit="1" customWidth="1"/>
    <col min="2306" max="2560" width="9" style="89"/>
    <col min="2561" max="2561" width="19" style="89" bestFit="1" customWidth="1"/>
    <col min="2562" max="2816" width="9" style="89"/>
    <col min="2817" max="2817" width="19" style="89" bestFit="1" customWidth="1"/>
    <col min="2818" max="3072" width="9" style="89"/>
    <col min="3073" max="3073" width="19" style="89" bestFit="1" customWidth="1"/>
    <col min="3074" max="3328" width="9" style="89"/>
    <col min="3329" max="3329" width="19" style="89" bestFit="1" customWidth="1"/>
    <col min="3330" max="3584" width="9" style="89"/>
    <col min="3585" max="3585" width="19" style="89" bestFit="1" customWidth="1"/>
    <col min="3586" max="3840" width="9" style="89"/>
    <col min="3841" max="3841" width="19" style="89" bestFit="1" customWidth="1"/>
    <col min="3842" max="4096" width="9" style="89"/>
    <col min="4097" max="4097" width="19" style="89" bestFit="1" customWidth="1"/>
    <col min="4098" max="4352" width="9" style="89"/>
    <col min="4353" max="4353" width="19" style="89" bestFit="1" customWidth="1"/>
    <col min="4354" max="4608" width="9" style="89"/>
    <col min="4609" max="4609" width="19" style="89" bestFit="1" customWidth="1"/>
    <col min="4610" max="4864" width="9" style="89"/>
    <col min="4865" max="4865" width="19" style="89" bestFit="1" customWidth="1"/>
    <col min="4866" max="5120" width="9" style="89"/>
    <col min="5121" max="5121" width="19" style="89" bestFit="1" customWidth="1"/>
    <col min="5122" max="5376" width="9" style="89"/>
    <col min="5377" max="5377" width="19" style="89" bestFit="1" customWidth="1"/>
    <col min="5378" max="5632" width="9" style="89"/>
    <col min="5633" max="5633" width="19" style="89" bestFit="1" customWidth="1"/>
    <col min="5634" max="5888" width="9" style="89"/>
    <col min="5889" max="5889" width="19" style="89" bestFit="1" customWidth="1"/>
    <col min="5890" max="6144" width="9" style="89"/>
    <col min="6145" max="6145" width="19" style="89" bestFit="1" customWidth="1"/>
    <col min="6146" max="6400" width="9" style="89"/>
    <col min="6401" max="6401" width="19" style="89" bestFit="1" customWidth="1"/>
    <col min="6402" max="6656" width="9" style="89"/>
    <col min="6657" max="6657" width="19" style="89" bestFit="1" customWidth="1"/>
    <col min="6658" max="6912" width="9" style="89"/>
    <col min="6913" max="6913" width="19" style="89" bestFit="1" customWidth="1"/>
    <col min="6914" max="7168" width="9" style="89"/>
    <col min="7169" max="7169" width="19" style="89" bestFit="1" customWidth="1"/>
    <col min="7170" max="7424" width="9" style="89"/>
    <col min="7425" max="7425" width="19" style="89" bestFit="1" customWidth="1"/>
    <col min="7426" max="7680" width="9" style="89"/>
    <col min="7681" max="7681" width="19" style="89" bestFit="1" customWidth="1"/>
    <col min="7682" max="7936" width="9" style="89"/>
    <col min="7937" max="7937" width="19" style="89" bestFit="1" customWidth="1"/>
    <col min="7938" max="8192" width="9" style="89"/>
    <col min="8193" max="8193" width="19" style="89" bestFit="1" customWidth="1"/>
    <col min="8194" max="8448" width="9" style="89"/>
    <col min="8449" max="8449" width="19" style="89" bestFit="1" customWidth="1"/>
    <col min="8450" max="8704" width="9" style="89"/>
    <col min="8705" max="8705" width="19" style="89" bestFit="1" customWidth="1"/>
    <col min="8706" max="8960" width="9" style="89"/>
    <col min="8961" max="8961" width="19" style="89" bestFit="1" customWidth="1"/>
    <col min="8962" max="9216" width="9" style="89"/>
    <col min="9217" max="9217" width="19" style="89" bestFit="1" customWidth="1"/>
    <col min="9218" max="9472" width="9" style="89"/>
    <col min="9473" max="9473" width="19" style="89" bestFit="1" customWidth="1"/>
    <col min="9474" max="9728" width="9" style="89"/>
    <col min="9729" max="9729" width="19" style="89" bestFit="1" customWidth="1"/>
    <col min="9730" max="9984" width="9" style="89"/>
    <col min="9985" max="9985" width="19" style="89" bestFit="1" customWidth="1"/>
    <col min="9986" max="10240" width="9" style="89"/>
    <col min="10241" max="10241" width="19" style="89" bestFit="1" customWidth="1"/>
    <col min="10242" max="10496" width="9" style="89"/>
    <col min="10497" max="10497" width="19" style="89" bestFit="1" customWidth="1"/>
    <col min="10498" max="10752" width="9" style="89"/>
    <col min="10753" max="10753" width="19" style="89" bestFit="1" customWidth="1"/>
    <col min="10754" max="11008" width="9" style="89"/>
    <col min="11009" max="11009" width="19" style="89" bestFit="1" customWidth="1"/>
    <col min="11010" max="11264" width="9" style="89"/>
    <col min="11265" max="11265" width="19" style="89" bestFit="1" customWidth="1"/>
    <col min="11266" max="11520" width="9" style="89"/>
    <col min="11521" max="11521" width="19" style="89" bestFit="1" customWidth="1"/>
    <col min="11522" max="11776" width="9" style="89"/>
    <col min="11777" max="11777" width="19" style="89" bestFit="1" customWidth="1"/>
    <col min="11778" max="12032" width="9" style="89"/>
    <col min="12033" max="12033" width="19" style="89" bestFit="1" customWidth="1"/>
    <col min="12034" max="12288" width="9" style="89"/>
    <col min="12289" max="12289" width="19" style="89" bestFit="1" customWidth="1"/>
    <col min="12290" max="12544" width="9" style="89"/>
    <col min="12545" max="12545" width="19" style="89" bestFit="1" customWidth="1"/>
    <col min="12546" max="12800" width="9" style="89"/>
    <col min="12801" max="12801" width="19" style="89" bestFit="1" customWidth="1"/>
    <col min="12802" max="13056" width="9" style="89"/>
    <col min="13057" max="13057" width="19" style="89" bestFit="1" customWidth="1"/>
    <col min="13058" max="13312" width="9" style="89"/>
    <col min="13313" max="13313" width="19" style="89" bestFit="1" customWidth="1"/>
    <col min="13314" max="13568" width="9" style="89"/>
    <col min="13569" max="13569" width="19" style="89" bestFit="1" customWidth="1"/>
    <col min="13570" max="13824" width="9" style="89"/>
    <col min="13825" max="13825" width="19" style="89" bestFit="1" customWidth="1"/>
    <col min="13826" max="14080" width="9" style="89"/>
    <col min="14081" max="14081" width="19" style="89" bestFit="1" customWidth="1"/>
    <col min="14082" max="14336" width="9" style="89"/>
    <col min="14337" max="14337" width="19" style="89" bestFit="1" customWidth="1"/>
    <col min="14338" max="14592" width="9" style="89"/>
    <col min="14593" max="14593" width="19" style="89" bestFit="1" customWidth="1"/>
    <col min="14594" max="14848" width="9" style="89"/>
    <col min="14849" max="14849" width="19" style="89" bestFit="1" customWidth="1"/>
    <col min="14850" max="15104" width="9" style="89"/>
    <col min="15105" max="15105" width="19" style="89" bestFit="1" customWidth="1"/>
    <col min="15106" max="15360" width="9" style="89"/>
    <col min="15361" max="15361" width="19" style="89" bestFit="1" customWidth="1"/>
    <col min="15362" max="15616" width="9" style="89"/>
    <col min="15617" max="15617" width="19" style="89" bestFit="1" customWidth="1"/>
    <col min="15618" max="15872" width="9" style="89"/>
    <col min="15873" max="15873" width="19" style="89" bestFit="1" customWidth="1"/>
    <col min="15874" max="16128" width="9" style="89"/>
    <col min="16129" max="16129" width="19" style="89" bestFit="1" customWidth="1"/>
    <col min="16130" max="16384" width="9" style="89"/>
  </cols>
  <sheetData>
    <row r="1" spans="1:2">
      <c r="A1" s="173" t="s">
        <v>356</v>
      </c>
    </row>
    <row r="2" spans="1:2">
      <c r="A2" s="174">
        <v>39448</v>
      </c>
    </row>
    <row r="4" spans="1:2">
      <c r="A4" s="175">
        <f>EOMONTH(DATE(8,1,1),1)</f>
        <v>2982</v>
      </c>
      <c r="B4" s="136" t="s">
        <v>357</v>
      </c>
    </row>
    <row r="5" spans="1:2">
      <c r="A5" s="175">
        <f>EOMONTH(A2,-3)</f>
        <v>39386</v>
      </c>
      <c r="B5" s="136" t="s">
        <v>358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9BA3-5F4F-4CBC-B43D-549139B22292}">
  <sheetPr codeName="工作表5"/>
  <dimension ref="A1:G8"/>
  <sheetViews>
    <sheetView workbookViewId="0">
      <selection activeCell="A5" sqref="A5"/>
    </sheetView>
  </sheetViews>
  <sheetFormatPr defaultRowHeight="15.75"/>
  <cols>
    <col min="1" max="2" width="15" style="40" bestFit="1" customWidth="1"/>
    <col min="3" max="5" width="5.75" style="40" customWidth="1"/>
    <col min="6" max="6" width="9" style="40"/>
    <col min="7" max="7" width="9.75" style="40" bestFit="1" customWidth="1"/>
    <col min="8" max="256" width="9" style="40"/>
    <col min="257" max="258" width="15" style="40" bestFit="1" customWidth="1"/>
    <col min="259" max="261" width="5.75" style="40" customWidth="1"/>
    <col min="262" max="262" width="9" style="40"/>
    <col min="263" max="263" width="9.75" style="40" bestFit="1" customWidth="1"/>
    <col min="264" max="512" width="9" style="40"/>
    <col min="513" max="514" width="15" style="40" bestFit="1" customWidth="1"/>
    <col min="515" max="517" width="5.75" style="40" customWidth="1"/>
    <col min="518" max="518" width="9" style="40"/>
    <col min="519" max="519" width="9.75" style="40" bestFit="1" customWidth="1"/>
    <col min="520" max="768" width="9" style="40"/>
    <col min="769" max="770" width="15" style="40" bestFit="1" customWidth="1"/>
    <col min="771" max="773" width="5.75" style="40" customWidth="1"/>
    <col min="774" max="774" width="9" style="40"/>
    <col min="775" max="775" width="9.75" style="40" bestFit="1" customWidth="1"/>
    <col min="776" max="1024" width="9" style="40"/>
    <col min="1025" max="1026" width="15" style="40" bestFit="1" customWidth="1"/>
    <col min="1027" max="1029" width="5.75" style="40" customWidth="1"/>
    <col min="1030" max="1030" width="9" style="40"/>
    <col min="1031" max="1031" width="9.75" style="40" bestFit="1" customWidth="1"/>
    <col min="1032" max="1280" width="9" style="40"/>
    <col min="1281" max="1282" width="15" style="40" bestFit="1" customWidth="1"/>
    <col min="1283" max="1285" width="5.75" style="40" customWidth="1"/>
    <col min="1286" max="1286" width="9" style="40"/>
    <col min="1287" max="1287" width="9.75" style="40" bestFit="1" customWidth="1"/>
    <col min="1288" max="1536" width="9" style="40"/>
    <col min="1537" max="1538" width="15" style="40" bestFit="1" customWidth="1"/>
    <col min="1539" max="1541" width="5.75" style="40" customWidth="1"/>
    <col min="1542" max="1542" width="9" style="40"/>
    <col min="1543" max="1543" width="9.75" style="40" bestFit="1" customWidth="1"/>
    <col min="1544" max="1792" width="9" style="40"/>
    <col min="1793" max="1794" width="15" style="40" bestFit="1" customWidth="1"/>
    <col min="1795" max="1797" width="5.75" style="40" customWidth="1"/>
    <col min="1798" max="1798" width="9" style="40"/>
    <col min="1799" max="1799" width="9.75" style="40" bestFit="1" customWidth="1"/>
    <col min="1800" max="2048" width="9" style="40"/>
    <col min="2049" max="2050" width="15" style="40" bestFit="1" customWidth="1"/>
    <col min="2051" max="2053" width="5.75" style="40" customWidth="1"/>
    <col min="2054" max="2054" width="9" style="40"/>
    <col min="2055" max="2055" width="9.75" style="40" bestFit="1" customWidth="1"/>
    <col min="2056" max="2304" width="9" style="40"/>
    <col min="2305" max="2306" width="15" style="40" bestFit="1" customWidth="1"/>
    <col min="2307" max="2309" width="5.75" style="40" customWidth="1"/>
    <col min="2310" max="2310" width="9" style="40"/>
    <col min="2311" max="2311" width="9.75" style="40" bestFit="1" customWidth="1"/>
    <col min="2312" max="2560" width="9" style="40"/>
    <col min="2561" max="2562" width="15" style="40" bestFit="1" customWidth="1"/>
    <col min="2563" max="2565" width="5.75" style="40" customWidth="1"/>
    <col min="2566" max="2566" width="9" style="40"/>
    <col min="2567" max="2567" width="9.75" style="40" bestFit="1" customWidth="1"/>
    <col min="2568" max="2816" width="9" style="40"/>
    <col min="2817" max="2818" width="15" style="40" bestFit="1" customWidth="1"/>
    <col min="2819" max="2821" width="5.75" style="40" customWidth="1"/>
    <col min="2822" max="2822" width="9" style="40"/>
    <col min="2823" max="2823" width="9.75" style="40" bestFit="1" customWidth="1"/>
    <col min="2824" max="3072" width="9" style="40"/>
    <col min="3073" max="3074" width="15" style="40" bestFit="1" customWidth="1"/>
    <col min="3075" max="3077" width="5.75" style="40" customWidth="1"/>
    <col min="3078" max="3078" width="9" style="40"/>
    <col min="3079" max="3079" width="9.75" style="40" bestFit="1" customWidth="1"/>
    <col min="3080" max="3328" width="9" style="40"/>
    <col min="3329" max="3330" width="15" style="40" bestFit="1" customWidth="1"/>
    <col min="3331" max="3333" width="5.75" style="40" customWidth="1"/>
    <col min="3334" max="3334" width="9" style="40"/>
    <col min="3335" max="3335" width="9.75" style="40" bestFit="1" customWidth="1"/>
    <col min="3336" max="3584" width="9" style="40"/>
    <col min="3585" max="3586" width="15" style="40" bestFit="1" customWidth="1"/>
    <col min="3587" max="3589" width="5.75" style="40" customWidth="1"/>
    <col min="3590" max="3590" width="9" style="40"/>
    <col min="3591" max="3591" width="9.75" style="40" bestFit="1" customWidth="1"/>
    <col min="3592" max="3840" width="9" style="40"/>
    <col min="3841" max="3842" width="15" style="40" bestFit="1" customWidth="1"/>
    <col min="3843" max="3845" width="5.75" style="40" customWidth="1"/>
    <col min="3846" max="3846" width="9" style="40"/>
    <col min="3847" max="3847" width="9.75" style="40" bestFit="1" customWidth="1"/>
    <col min="3848" max="4096" width="9" style="40"/>
    <col min="4097" max="4098" width="15" style="40" bestFit="1" customWidth="1"/>
    <col min="4099" max="4101" width="5.75" style="40" customWidth="1"/>
    <col min="4102" max="4102" width="9" style="40"/>
    <col min="4103" max="4103" width="9.75" style="40" bestFit="1" customWidth="1"/>
    <col min="4104" max="4352" width="9" style="40"/>
    <col min="4353" max="4354" width="15" style="40" bestFit="1" customWidth="1"/>
    <col min="4355" max="4357" width="5.75" style="40" customWidth="1"/>
    <col min="4358" max="4358" width="9" style="40"/>
    <col min="4359" max="4359" width="9.75" style="40" bestFit="1" customWidth="1"/>
    <col min="4360" max="4608" width="9" style="40"/>
    <col min="4609" max="4610" width="15" style="40" bestFit="1" customWidth="1"/>
    <col min="4611" max="4613" width="5.75" style="40" customWidth="1"/>
    <col min="4614" max="4614" width="9" style="40"/>
    <col min="4615" max="4615" width="9.75" style="40" bestFit="1" customWidth="1"/>
    <col min="4616" max="4864" width="9" style="40"/>
    <col min="4865" max="4866" width="15" style="40" bestFit="1" customWidth="1"/>
    <col min="4867" max="4869" width="5.75" style="40" customWidth="1"/>
    <col min="4870" max="4870" width="9" style="40"/>
    <col min="4871" max="4871" width="9.75" style="40" bestFit="1" customWidth="1"/>
    <col min="4872" max="5120" width="9" style="40"/>
    <col min="5121" max="5122" width="15" style="40" bestFit="1" customWidth="1"/>
    <col min="5123" max="5125" width="5.75" style="40" customWidth="1"/>
    <col min="5126" max="5126" width="9" style="40"/>
    <col min="5127" max="5127" width="9.75" style="40" bestFit="1" customWidth="1"/>
    <col min="5128" max="5376" width="9" style="40"/>
    <col min="5377" max="5378" width="15" style="40" bestFit="1" customWidth="1"/>
    <col min="5379" max="5381" width="5.75" style="40" customWidth="1"/>
    <col min="5382" max="5382" width="9" style="40"/>
    <col min="5383" max="5383" width="9.75" style="40" bestFit="1" customWidth="1"/>
    <col min="5384" max="5632" width="9" style="40"/>
    <col min="5633" max="5634" width="15" style="40" bestFit="1" customWidth="1"/>
    <col min="5635" max="5637" width="5.75" style="40" customWidth="1"/>
    <col min="5638" max="5638" width="9" style="40"/>
    <col min="5639" max="5639" width="9.75" style="40" bestFit="1" customWidth="1"/>
    <col min="5640" max="5888" width="9" style="40"/>
    <col min="5889" max="5890" width="15" style="40" bestFit="1" customWidth="1"/>
    <col min="5891" max="5893" width="5.75" style="40" customWidth="1"/>
    <col min="5894" max="5894" width="9" style="40"/>
    <col min="5895" max="5895" width="9.75" style="40" bestFit="1" customWidth="1"/>
    <col min="5896" max="6144" width="9" style="40"/>
    <col min="6145" max="6146" width="15" style="40" bestFit="1" customWidth="1"/>
    <col min="6147" max="6149" width="5.75" style="40" customWidth="1"/>
    <col min="6150" max="6150" width="9" style="40"/>
    <col min="6151" max="6151" width="9.75" style="40" bestFit="1" customWidth="1"/>
    <col min="6152" max="6400" width="9" style="40"/>
    <col min="6401" max="6402" width="15" style="40" bestFit="1" customWidth="1"/>
    <col min="6403" max="6405" width="5.75" style="40" customWidth="1"/>
    <col min="6406" max="6406" width="9" style="40"/>
    <col min="6407" max="6407" width="9.75" style="40" bestFit="1" customWidth="1"/>
    <col min="6408" max="6656" width="9" style="40"/>
    <col min="6657" max="6658" width="15" style="40" bestFit="1" customWidth="1"/>
    <col min="6659" max="6661" width="5.75" style="40" customWidth="1"/>
    <col min="6662" max="6662" width="9" style="40"/>
    <col min="6663" max="6663" width="9.75" style="40" bestFit="1" customWidth="1"/>
    <col min="6664" max="6912" width="9" style="40"/>
    <col min="6913" max="6914" width="15" style="40" bestFit="1" customWidth="1"/>
    <col min="6915" max="6917" width="5.75" style="40" customWidth="1"/>
    <col min="6918" max="6918" width="9" style="40"/>
    <col min="6919" max="6919" width="9.75" style="40" bestFit="1" customWidth="1"/>
    <col min="6920" max="7168" width="9" style="40"/>
    <col min="7169" max="7170" width="15" style="40" bestFit="1" customWidth="1"/>
    <col min="7171" max="7173" width="5.75" style="40" customWidth="1"/>
    <col min="7174" max="7174" width="9" style="40"/>
    <col min="7175" max="7175" width="9.75" style="40" bestFit="1" customWidth="1"/>
    <col min="7176" max="7424" width="9" style="40"/>
    <col min="7425" max="7426" width="15" style="40" bestFit="1" customWidth="1"/>
    <col min="7427" max="7429" width="5.75" style="40" customWidth="1"/>
    <col min="7430" max="7430" width="9" style="40"/>
    <col min="7431" max="7431" width="9.75" style="40" bestFit="1" customWidth="1"/>
    <col min="7432" max="7680" width="9" style="40"/>
    <col min="7681" max="7682" width="15" style="40" bestFit="1" customWidth="1"/>
    <col min="7683" max="7685" width="5.75" style="40" customWidth="1"/>
    <col min="7686" max="7686" width="9" style="40"/>
    <col min="7687" max="7687" width="9.75" style="40" bestFit="1" customWidth="1"/>
    <col min="7688" max="7936" width="9" style="40"/>
    <col min="7937" max="7938" width="15" style="40" bestFit="1" customWidth="1"/>
    <col min="7939" max="7941" width="5.75" style="40" customWidth="1"/>
    <col min="7942" max="7942" width="9" style="40"/>
    <col min="7943" max="7943" width="9.75" style="40" bestFit="1" customWidth="1"/>
    <col min="7944" max="8192" width="9" style="40"/>
    <col min="8193" max="8194" width="15" style="40" bestFit="1" customWidth="1"/>
    <col min="8195" max="8197" width="5.75" style="40" customWidth="1"/>
    <col min="8198" max="8198" width="9" style="40"/>
    <col min="8199" max="8199" width="9.75" style="40" bestFit="1" customWidth="1"/>
    <col min="8200" max="8448" width="9" style="40"/>
    <col min="8449" max="8450" width="15" style="40" bestFit="1" customWidth="1"/>
    <col min="8451" max="8453" width="5.75" style="40" customWidth="1"/>
    <col min="8454" max="8454" width="9" style="40"/>
    <col min="8455" max="8455" width="9.75" style="40" bestFit="1" customWidth="1"/>
    <col min="8456" max="8704" width="9" style="40"/>
    <col min="8705" max="8706" width="15" style="40" bestFit="1" customWidth="1"/>
    <col min="8707" max="8709" width="5.75" style="40" customWidth="1"/>
    <col min="8710" max="8710" width="9" style="40"/>
    <col min="8711" max="8711" width="9.75" style="40" bestFit="1" customWidth="1"/>
    <col min="8712" max="8960" width="9" style="40"/>
    <col min="8961" max="8962" width="15" style="40" bestFit="1" customWidth="1"/>
    <col min="8963" max="8965" width="5.75" style="40" customWidth="1"/>
    <col min="8966" max="8966" width="9" style="40"/>
    <col min="8967" max="8967" width="9.75" style="40" bestFit="1" customWidth="1"/>
    <col min="8968" max="9216" width="9" style="40"/>
    <col min="9217" max="9218" width="15" style="40" bestFit="1" customWidth="1"/>
    <col min="9219" max="9221" width="5.75" style="40" customWidth="1"/>
    <col min="9222" max="9222" width="9" style="40"/>
    <col min="9223" max="9223" width="9.75" style="40" bestFit="1" customWidth="1"/>
    <col min="9224" max="9472" width="9" style="40"/>
    <col min="9473" max="9474" width="15" style="40" bestFit="1" customWidth="1"/>
    <col min="9475" max="9477" width="5.75" style="40" customWidth="1"/>
    <col min="9478" max="9478" width="9" style="40"/>
    <col min="9479" max="9479" width="9.75" style="40" bestFit="1" customWidth="1"/>
    <col min="9480" max="9728" width="9" style="40"/>
    <col min="9729" max="9730" width="15" style="40" bestFit="1" customWidth="1"/>
    <col min="9731" max="9733" width="5.75" style="40" customWidth="1"/>
    <col min="9734" max="9734" width="9" style="40"/>
    <col min="9735" max="9735" width="9.75" style="40" bestFit="1" customWidth="1"/>
    <col min="9736" max="9984" width="9" style="40"/>
    <col min="9985" max="9986" width="15" style="40" bestFit="1" customWidth="1"/>
    <col min="9987" max="9989" width="5.75" style="40" customWidth="1"/>
    <col min="9990" max="9990" width="9" style="40"/>
    <col min="9991" max="9991" width="9.75" style="40" bestFit="1" customWidth="1"/>
    <col min="9992" max="10240" width="9" style="40"/>
    <col min="10241" max="10242" width="15" style="40" bestFit="1" customWidth="1"/>
    <col min="10243" max="10245" width="5.75" style="40" customWidth="1"/>
    <col min="10246" max="10246" width="9" style="40"/>
    <col min="10247" max="10247" width="9.75" style="40" bestFit="1" customWidth="1"/>
    <col min="10248" max="10496" width="9" style="40"/>
    <col min="10497" max="10498" width="15" style="40" bestFit="1" customWidth="1"/>
    <col min="10499" max="10501" width="5.75" style="40" customWidth="1"/>
    <col min="10502" max="10502" width="9" style="40"/>
    <col min="10503" max="10503" width="9.75" style="40" bestFit="1" customWidth="1"/>
    <col min="10504" max="10752" width="9" style="40"/>
    <col min="10753" max="10754" width="15" style="40" bestFit="1" customWidth="1"/>
    <col min="10755" max="10757" width="5.75" style="40" customWidth="1"/>
    <col min="10758" max="10758" width="9" style="40"/>
    <col min="10759" max="10759" width="9.75" style="40" bestFit="1" customWidth="1"/>
    <col min="10760" max="11008" width="9" style="40"/>
    <col min="11009" max="11010" width="15" style="40" bestFit="1" customWidth="1"/>
    <col min="11011" max="11013" width="5.75" style="40" customWidth="1"/>
    <col min="11014" max="11014" width="9" style="40"/>
    <col min="11015" max="11015" width="9.75" style="40" bestFit="1" customWidth="1"/>
    <col min="11016" max="11264" width="9" style="40"/>
    <col min="11265" max="11266" width="15" style="40" bestFit="1" customWidth="1"/>
    <col min="11267" max="11269" width="5.75" style="40" customWidth="1"/>
    <col min="11270" max="11270" width="9" style="40"/>
    <col min="11271" max="11271" width="9.75" style="40" bestFit="1" customWidth="1"/>
    <col min="11272" max="11520" width="9" style="40"/>
    <col min="11521" max="11522" width="15" style="40" bestFit="1" customWidth="1"/>
    <col min="11523" max="11525" width="5.75" style="40" customWidth="1"/>
    <col min="11526" max="11526" width="9" style="40"/>
    <col min="11527" max="11527" width="9.75" style="40" bestFit="1" customWidth="1"/>
    <col min="11528" max="11776" width="9" style="40"/>
    <col min="11777" max="11778" width="15" style="40" bestFit="1" customWidth="1"/>
    <col min="11779" max="11781" width="5.75" style="40" customWidth="1"/>
    <col min="11782" max="11782" width="9" style="40"/>
    <col min="11783" max="11783" width="9.75" style="40" bestFit="1" customWidth="1"/>
    <col min="11784" max="12032" width="9" style="40"/>
    <col min="12033" max="12034" width="15" style="40" bestFit="1" customWidth="1"/>
    <col min="12035" max="12037" width="5.75" style="40" customWidth="1"/>
    <col min="12038" max="12038" width="9" style="40"/>
    <col min="12039" max="12039" width="9.75" style="40" bestFit="1" customWidth="1"/>
    <col min="12040" max="12288" width="9" style="40"/>
    <col min="12289" max="12290" width="15" style="40" bestFit="1" customWidth="1"/>
    <col min="12291" max="12293" width="5.75" style="40" customWidth="1"/>
    <col min="12294" max="12294" width="9" style="40"/>
    <col min="12295" max="12295" width="9.75" style="40" bestFit="1" customWidth="1"/>
    <col min="12296" max="12544" width="9" style="40"/>
    <col min="12545" max="12546" width="15" style="40" bestFit="1" customWidth="1"/>
    <col min="12547" max="12549" width="5.75" style="40" customWidth="1"/>
    <col min="12550" max="12550" width="9" style="40"/>
    <col min="12551" max="12551" width="9.75" style="40" bestFit="1" customWidth="1"/>
    <col min="12552" max="12800" width="9" style="40"/>
    <col min="12801" max="12802" width="15" style="40" bestFit="1" customWidth="1"/>
    <col min="12803" max="12805" width="5.75" style="40" customWidth="1"/>
    <col min="12806" max="12806" width="9" style="40"/>
    <col min="12807" max="12807" width="9.75" style="40" bestFit="1" customWidth="1"/>
    <col min="12808" max="13056" width="9" style="40"/>
    <col min="13057" max="13058" width="15" style="40" bestFit="1" customWidth="1"/>
    <col min="13059" max="13061" width="5.75" style="40" customWidth="1"/>
    <col min="13062" max="13062" width="9" style="40"/>
    <col min="13063" max="13063" width="9.75" style="40" bestFit="1" customWidth="1"/>
    <col min="13064" max="13312" width="9" style="40"/>
    <col min="13313" max="13314" width="15" style="40" bestFit="1" customWidth="1"/>
    <col min="13315" max="13317" width="5.75" style="40" customWidth="1"/>
    <col min="13318" max="13318" width="9" style="40"/>
    <col min="13319" max="13319" width="9.75" style="40" bestFit="1" customWidth="1"/>
    <col min="13320" max="13568" width="9" style="40"/>
    <col min="13569" max="13570" width="15" style="40" bestFit="1" customWidth="1"/>
    <col min="13571" max="13573" width="5.75" style="40" customWidth="1"/>
    <col min="13574" max="13574" width="9" style="40"/>
    <col min="13575" max="13575" width="9.75" style="40" bestFit="1" customWidth="1"/>
    <col min="13576" max="13824" width="9" style="40"/>
    <col min="13825" max="13826" width="15" style="40" bestFit="1" customWidth="1"/>
    <col min="13827" max="13829" width="5.75" style="40" customWidth="1"/>
    <col min="13830" max="13830" width="9" style="40"/>
    <col min="13831" max="13831" width="9.75" style="40" bestFit="1" customWidth="1"/>
    <col min="13832" max="14080" width="9" style="40"/>
    <col min="14081" max="14082" width="15" style="40" bestFit="1" customWidth="1"/>
    <col min="14083" max="14085" width="5.75" style="40" customWidth="1"/>
    <col min="14086" max="14086" width="9" style="40"/>
    <col min="14087" max="14087" width="9.75" style="40" bestFit="1" customWidth="1"/>
    <col min="14088" max="14336" width="9" style="40"/>
    <col min="14337" max="14338" width="15" style="40" bestFit="1" customWidth="1"/>
    <col min="14339" max="14341" width="5.75" style="40" customWidth="1"/>
    <col min="14342" max="14342" width="9" style="40"/>
    <col min="14343" max="14343" width="9.75" style="40" bestFit="1" customWidth="1"/>
    <col min="14344" max="14592" width="9" style="40"/>
    <col min="14593" max="14594" width="15" style="40" bestFit="1" customWidth="1"/>
    <col min="14595" max="14597" width="5.75" style="40" customWidth="1"/>
    <col min="14598" max="14598" width="9" style="40"/>
    <col min="14599" max="14599" width="9.75" style="40" bestFit="1" customWidth="1"/>
    <col min="14600" max="14848" width="9" style="40"/>
    <col min="14849" max="14850" width="15" style="40" bestFit="1" customWidth="1"/>
    <col min="14851" max="14853" width="5.75" style="40" customWidth="1"/>
    <col min="14854" max="14854" width="9" style="40"/>
    <col min="14855" max="14855" width="9.75" style="40" bestFit="1" customWidth="1"/>
    <col min="14856" max="15104" width="9" style="40"/>
    <col min="15105" max="15106" width="15" style="40" bestFit="1" customWidth="1"/>
    <col min="15107" max="15109" width="5.75" style="40" customWidth="1"/>
    <col min="15110" max="15110" width="9" style="40"/>
    <col min="15111" max="15111" width="9.75" style="40" bestFit="1" customWidth="1"/>
    <col min="15112" max="15360" width="9" style="40"/>
    <col min="15361" max="15362" width="15" style="40" bestFit="1" customWidth="1"/>
    <col min="15363" max="15365" width="5.75" style="40" customWidth="1"/>
    <col min="15366" max="15366" width="9" style="40"/>
    <col min="15367" max="15367" width="9.75" style="40" bestFit="1" customWidth="1"/>
    <col min="15368" max="15616" width="9" style="40"/>
    <col min="15617" max="15618" width="15" style="40" bestFit="1" customWidth="1"/>
    <col min="15619" max="15621" width="5.75" style="40" customWidth="1"/>
    <col min="15622" max="15622" width="9" style="40"/>
    <col min="15623" max="15623" width="9.75" style="40" bestFit="1" customWidth="1"/>
    <col min="15624" max="15872" width="9" style="40"/>
    <col min="15873" max="15874" width="15" style="40" bestFit="1" customWidth="1"/>
    <col min="15875" max="15877" width="5.75" style="40" customWidth="1"/>
    <col min="15878" max="15878" width="9" style="40"/>
    <col min="15879" max="15879" width="9.75" style="40" bestFit="1" customWidth="1"/>
    <col min="15880" max="16128" width="9" style="40"/>
    <col min="16129" max="16130" width="15" style="40" bestFit="1" customWidth="1"/>
    <col min="16131" max="16133" width="5.75" style="40" customWidth="1"/>
    <col min="16134" max="16134" width="9" style="40"/>
    <col min="16135" max="16135" width="9.75" style="40" bestFit="1" customWidth="1"/>
    <col min="16136" max="16384" width="9" style="40"/>
  </cols>
  <sheetData>
    <row r="1" spans="1:7" ht="16.5">
      <c r="C1" s="177" t="s">
        <v>160</v>
      </c>
      <c r="D1" s="177"/>
      <c r="E1" s="177"/>
    </row>
    <row r="2" spans="1:7">
      <c r="A2" s="99" t="s">
        <v>161</v>
      </c>
      <c r="B2" s="99" t="s">
        <v>162</v>
      </c>
      <c r="C2" s="100" t="s">
        <v>163</v>
      </c>
      <c r="D2" s="100" t="s">
        <v>164</v>
      </c>
      <c r="E2" s="100" t="s">
        <v>165</v>
      </c>
      <c r="F2" s="100" t="s">
        <v>166</v>
      </c>
      <c r="G2" s="100" t="s">
        <v>167</v>
      </c>
    </row>
    <row r="3" spans="1:7">
      <c r="A3" s="101">
        <v>37354.34375</v>
      </c>
      <c r="B3" s="101">
        <v>37361.135416666664</v>
      </c>
      <c r="C3" s="40">
        <f t="shared" ref="C3:C8" si="0">INT(B3-A3)</f>
        <v>6</v>
      </c>
      <c r="D3" s="40">
        <f t="shared" ref="D3:D8" si="1">HOUR(B3-A3)</f>
        <v>19</v>
      </c>
      <c r="E3" s="40">
        <f t="shared" ref="E3:E8" si="2">MINUTE(B3-A3)</f>
        <v>0</v>
      </c>
      <c r="F3" s="102">
        <f t="shared" ref="F3:F8" si="3">C3*24+D3+ROUNDUP(E3/60,0)</f>
        <v>163</v>
      </c>
      <c r="G3" s="103">
        <f t="shared" ref="G3:G8" si="4">F3*30</f>
        <v>4890</v>
      </c>
    </row>
    <row r="4" spans="1:7">
      <c r="A4" s="101">
        <v>37354.84375</v>
      </c>
      <c r="B4" s="101">
        <v>37358.256944444445</v>
      </c>
      <c r="C4" s="40">
        <f t="shared" si="0"/>
        <v>3</v>
      </c>
      <c r="D4" s="40">
        <f t="shared" si="1"/>
        <v>9</v>
      </c>
      <c r="E4" s="40">
        <f t="shared" si="2"/>
        <v>55</v>
      </c>
      <c r="F4" s="102">
        <f t="shared" si="3"/>
        <v>82</v>
      </c>
      <c r="G4" s="103">
        <f t="shared" si="4"/>
        <v>2460</v>
      </c>
    </row>
    <row r="5" spans="1:7">
      <c r="A5" s="101">
        <v>37355.125</v>
      </c>
      <c r="B5" s="101">
        <v>37358.125</v>
      </c>
      <c r="C5" s="40">
        <f t="shared" si="0"/>
        <v>3</v>
      </c>
      <c r="D5" s="40">
        <f t="shared" si="1"/>
        <v>0</v>
      </c>
      <c r="E5" s="40">
        <f t="shared" si="2"/>
        <v>0</v>
      </c>
      <c r="F5" s="102">
        <f t="shared" si="3"/>
        <v>72</v>
      </c>
      <c r="G5" s="103">
        <f t="shared" si="4"/>
        <v>2160</v>
      </c>
    </row>
    <row r="6" spans="1:7">
      <c r="A6" s="101">
        <v>37355.256944444445</v>
      </c>
      <c r="B6" s="101">
        <v>37355.627615740741</v>
      </c>
      <c r="C6" s="40">
        <f t="shared" si="0"/>
        <v>0</v>
      </c>
      <c r="D6" s="40">
        <f t="shared" si="1"/>
        <v>8</v>
      </c>
      <c r="E6" s="40">
        <f t="shared" si="2"/>
        <v>53</v>
      </c>
      <c r="F6" s="102">
        <f t="shared" si="3"/>
        <v>9</v>
      </c>
      <c r="G6" s="103">
        <f t="shared" si="4"/>
        <v>270</v>
      </c>
    </row>
    <row r="7" spans="1:7">
      <c r="A7" s="101">
        <v>37356.635416666664</v>
      </c>
      <c r="B7" s="101">
        <v>37360.725763888891</v>
      </c>
      <c r="C7" s="40">
        <f t="shared" si="0"/>
        <v>4</v>
      </c>
      <c r="D7" s="40">
        <f t="shared" si="1"/>
        <v>2</v>
      </c>
      <c r="E7" s="40">
        <f t="shared" si="2"/>
        <v>10</v>
      </c>
      <c r="F7" s="102">
        <f t="shared" si="3"/>
        <v>99</v>
      </c>
      <c r="G7" s="103">
        <f t="shared" si="4"/>
        <v>2970</v>
      </c>
    </row>
    <row r="8" spans="1:7">
      <c r="A8" s="101">
        <v>37356.696527777778</v>
      </c>
      <c r="B8" s="101">
        <v>37356.726076388892</v>
      </c>
      <c r="C8" s="40">
        <f t="shared" si="0"/>
        <v>0</v>
      </c>
      <c r="D8" s="40">
        <f t="shared" si="1"/>
        <v>0</v>
      </c>
      <c r="E8" s="40">
        <f t="shared" si="2"/>
        <v>42</v>
      </c>
      <c r="F8" s="102">
        <f t="shared" si="3"/>
        <v>1</v>
      </c>
      <c r="G8" s="103">
        <f t="shared" si="4"/>
        <v>30</v>
      </c>
    </row>
  </sheetData>
  <mergeCells count="1">
    <mergeCell ref="C1:E1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95C-20DD-425C-BB30-4806F0082CA4}">
  <sheetPr codeName="工作表6"/>
  <dimension ref="A1:HN34"/>
  <sheetViews>
    <sheetView workbookViewId="0">
      <selection activeCell="E3" sqref="E3"/>
    </sheetView>
  </sheetViews>
  <sheetFormatPr defaultRowHeight="16.5"/>
  <cols>
    <col min="1" max="1" width="5.25" style="129" bestFit="1" customWidth="1"/>
    <col min="2" max="2" width="7.25" style="129" bestFit="1" customWidth="1"/>
    <col min="3" max="3" width="13.875" style="129" bestFit="1" customWidth="1"/>
    <col min="4" max="4" width="7.25" style="129" bestFit="1" customWidth="1"/>
    <col min="5" max="5" width="8.625" style="129" bestFit="1" customWidth="1"/>
    <col min="6" max="6" width="14.875" style="129" bestFit="1" customWidth="1"/>
    <col min="7" max="7" width="11.625" style="129" bestFit="1" customWidth="1"/>
    <col min="8" max="8" width="15.25" style="129" bestFit="1" customWidth="1"/>
    <col min="9" max="9" width="9.25" style="129" bestFit="1" customWidth="1"/>
    <col min="10" max="10" width="8.5" style="129" bestFit="1" customWidth="1"/>
    <col min="11" max="12" width="18.625" style="129" bestFit="1" customWidth="1"/>
    <col min="13" max="14" width="10.5" style="129" bestFit="1" customWidth="1"/>
    <col min="15" max="15" width="11.5" style="129" bestFit="1" customWidth="1"/>
    <col min="16" max="256" width="9" style="129"/>
    <col min="257" max="257" width="5.25" style="129" bestFit="1" customWidth="1"/>
    <col min="258" max="258" width="7.25" style="129" bestFit="1" customWidth="1"/>
    <col min="259" max="259" width="13.875" style="129" bestFit="1" customWidth="1"/>
    <col min="260" max="260" width="7.25" style="129" bestFit="1" customWidth="1"/>
    <col min="261" max="261" width="8.625" style="129" bestFit="1" customWidth="1"/>
    <col min="262" max="262" width="14.875" style="129" bestFit="1" customWidth="1"/>
    <col min="263" max="263" width="11.625" style="129" bestFit="1" customWidth="1"/>
    <col min="264" max="264" width="15.25" style="129" bestFit="1" customWidth="1"/>
    <col min="265" max="265" width="9.25" style="129" bestFit="1" customWidth="1"/>
    <col min="266" max="266" width="8.5" style="129" bestFit="1" customWidth="1"/>
    <col min="267" max="268" width="18.625" style="129" bestFit="1" customWidth="1"/>
    <col min="269" max="270" width="10.5" style="129" bestFit="1" customWidth="1"/>
    <col min="271" max="271" width="11.5" style="129" bestFit="1" customWidth="1"/>
    <col min="272" max="512" width="9" style="129"/>
    <col min="513" max="513" width="5.25" style="129" bestFit="1" customWidth="1"/>
    <col min="514" max="514" width="7.25" style="129" bestFit="1" customWidth="1"/>
    <col min="515" max="515" width="13.875" style="129" bestFit="1" customWidth="1"/>
    <col min="516" max="516" width="7.25" style="129" bestFit="1" customWidth="1"/>
    <col min="517" max="517" width="8.625" style="129" bestFit="1" customWidth="1"/>
    <col min="518" max="518" width="14.875" style="129" bestFit="1" customWidth="1"/>
    <col min="519" max="519" width="11.625" style="129" bestFit="1" customWidth="1"/>
    <col min="520" max="520" width="15.25" style="129" bestFit="1" customWidth="1"/>
    <col min="521" max="521" width="9.25" style="129" bestFit="1" customWidth="1"/>
    <col min="522" max="522" width="8.5" style="129" bestFit="1" customWidth="1"/>
    <col min="523" max="524" width="18.625" style="129" bestFit="1" customWidth="1"/>
    <col min="525" max="526" width="10.5" style="129" bestFit="1" customWidth="1"/>
    <col min="527" max="527" width="11.5" style="129" bestFit="1" customWidth="1"/>
    <col min="528" max="768" width="9" style="129"/>
    <col min="769" max="769" width="5.25" style="129" bestFit="1" customWidth="1"/>
    <col min="770" max="770" width="7.25" style="129" bestFit="1" customWidth="1"/>
    <col min="771" max="771" width="13.875" style="129" bestFit="1" customWidth="1"/>
    <col min="772" max="772" width="7.25" style="129" bestFit="1" customWidth="1"/>
    <col min="773" max="773" width="8.625" style="129" bestFit="1" customWidth="1"/>
    <col min="774" max="774" width="14.875" style="129" bestFit="1" customWidth="1"/>
    <col min="775" max="775" width="11.625" style="129" bestFit="1" customWidth="1"/>
    <col min="776" max="776" width="15.25" style="129" bestFit="1" customWidth="1"/>
    <col min="777" max="777" width="9.25" style="129" bestFit="1" customWidth="1"/>
    <col min="778" max="778" width="8.5" style="129" bestFit="1" customWidth="1"/>
    <col min="779" max="780" width="18.625" style="129" bestFit="1" customWidth="1"/>
    <col min="781" max="782" width="10.5" style="129" bestFit="1" customWidth="1"/>
    <col min="783" max="783" width="11.5" style="129" bestFit="1" customWidth="1"/>
    <col min="784" max="1024" width="9" style="129"/>
    <col min="1025" max="1025" width="5.25" style="129" bestFit="1" customWidth="1"/>
    <col min="1026" max="1026" width="7.25" style="129" bestFit="1" customWidth="1"/>
    <col min="1027" max="1027" width="13.875" style="129" bestFit="1" customWidth="1"/>
    <col min="1028" max="1028" width="7.25" style="129" bestFit="1" customWidth="1"/>
    <col min="1029" max="1029" width="8.625" style="129" bestFit="1" customWidth="1"/>
    <col min="1030" max="1030" width="14.875" style="129" bestFit="1" customWidth="1"/>
    <col min="1031" max="1031" width="11.625" style="129" bestFit="1" customWidth="1"/>
    <col min="1032" max="1032" width="15.25" style="129" bestFit="1" customWidth="1"/>
    <col min="1033" max="1033" width="9.25" style="129" bestFit="1" customWidth="1"/>
    <col min="1034" max="1034" width="8.5" style="129" bestFit="1" customWidth="1"/>
    <col min="1035" max="1036" width="18.625" style="129" bestFit="1" customWidth="1"/>
    <col min="1037" max="1038" width="10.5" style="129" bestFit="1" customWidth="1"/>
    <col min="1039" max="1039" width="11.5" style="129" bestFit="1" customWidth="1"/>
    <col min="1040" max="1280" width="9" style="129"/>
    <col min="1281" max="1281" width="5.25" style="129" bestFit="1" customWidth="1"/>
    <col min="1282" max="1282" width="7.25" style="129" bestFit="1" customWidth="1"/>
    <col min="1283" max="1283" width="13.875" style="129" bestFit="1" customWidth="1"/>
    <col min="1284" max="1284" width="7.25" style="129" bestFit="1" customWidth="1"/>
    <col min="1285" max="1285" width="8.625" style="129" bestFit="1" customWidth="1"/>
    <col min="1286" max="1286" width="14.875" style="129" bestFit="1" customWidth="1"/>
    <col min="1287" max="1287" width="11.625" style="129" bestFit="1" customWidth="1"/>
    <col min="1288" max="1288" width="15.25" style="129" bestFit="1" customWidth="1"/>
    <col min="1289" max="1289" width="9.25" style="129" bestFit="1" customWidth="1"/>
    <col min="1290" max="1290" width="8.5" style="129" bestFit="1" customWidth="1"/>
    <col min="1291" max="1292" width="18.625" style="129" bestFit="1" customWidth="1"/>
    <col min="1293" max="1294" width="10.5" style="129" bestFit="1" customWidth="1"/>
    <col min="1295" max="1295" width="11.5" style="129" bestFit="1" customWidth="1"/>
    <col min="1296" max="1536" width="9" style="129"/>
    <col min="1537" max="1537" width="5.25" style="129" bestFit="1" customWidth="1"/>
    <col min="1538" max="1538" width="7.25" style="129" bestFit="1" customWidth="1"/>
    <col min="1539" max="1539" width="13.875" style="129" bestFit="1" customWidth="1"/>
    <col min="1540" max="1540" width="7.25" style="129" bestFit="1" customWidth="1"/>
    <col min="1541" max="1541" width="8.625" style="129" bestFit="1" customWidth="1"/>
    <col min="1542" max="1542" width="14.875" style="129" bestFit="1" customWidth="1"/>
    <col min="1543" max="1543" width="11.625" style="129" bestFit="1" customWidth="1"/>
    <col min="1544" max="1544" width="15.25" style="129" bestFit="1" customWidth="1"/>
    <col min="1545" max="1545" width="9.25" style="129" bestFit="1" customWidth="1"/>
    <col min="1546" max="1546" width="8.5" style="129" bestFit="1" customWidth="1"/>
    <col min="1547" max="1548" width="18.625" style="129" bestFit="1" customWidth="1"/>
    <col min="1549" max="1550" width="10.5" style="129" bestFit="1" customWidth="1"/>
    <col min="1551" max="1551" width="11.5" style="129" bestFit="1" customWidth="1"/>
    <col min="1552" max="1792" width="9" style="129"/>
    <col min="1793" max="1793" width="5.25" style="129" bestFit="1" customWidth="1"/>
    <col min="1794" max="1794" width="7.25" style="129" bestFit="1" customWidth="1"/>
    <col min="1795" max="1795" width="13.875" style="129" bestFit="1" customWidth="1"/>
    <col min="1796" max="1796" width="7.25" style="129" bestFit="1" customWidth="1"/>
    <col min="1797" max="1797" width="8.625" style="129" bestFit="1" customWidth="1"/>
    <col min="1798" max="1798" width="14.875" style="129" bestFit="1" customWidth="1"/>
    <col min="1799" max="1799" width="11.625" style="129" bestFit="1" customWidth="1"/>
    <col min="1800" max="1800" width="15.25" style="129" bestFit="1" customWidth="1"/>
    <col min="1801" max="1801" width="9.25" style="129" bestFit="1" customWidth="1"/>
    <col min="1802" max="1802" width="8.5" style="129" bestFit="1" customWidth="1"/>
    <col min="1803" max="1804" width="18.625" style="129" bestFit="1" customWidth="1"/>
    <col min="1805" max="1806" width="10.5" style="129" bestFit="1" customWidth="1"/>
    <col min="1807" max="1807" width="11.5" style="129" bestFit="1" customWidth="1"/>
    <col min="1808" max="2048" width="9" style="129"/>
    <col min="2049" max="2049" width="5.25" style="129" bestFit="1" customWidth="1"/>
    <col min="2050" max="2050" width="7.25" style="129" bestFit="1" customWidth="1"/>
    <col min="2051" max="2051" width="13.875" style="129" bestFit="1" customWidth="1"/>
    <col min="2052" max="2052" width="7.25" style="129" bestFit="1" customWidth="1"/>
    <col min="2053" max="2053" width="8.625" style="129" bestFit="1" customWidth="1"/>
    <col min="2054" max="2054" width="14.875" style="129" bestFit="1" customWidth="1"/>
    <col min="2055" max="2055" width="11.625" style="129" bestFit="1" customWidth="1"/>
    <col min="2056" max="2056" width="15.25" style="129" bestFit="1" customWidth="1"/>
    <col min="2057" max="2057" width="9.25" style="129" bestFit="1" customWidth="1"/>
    <col min="2058" max="2058" width="8.5" style="129" bestFit="1" customWidth="1"/>
    <col min="2059" max="2060" width="18.625" style="129" bestFit="1" customWidth="1"/>
    <col min="2061" max="2062" width="10.5" style="129" bestFit="1" customWidth="1"/>
    <col min="2063" max="2063" width="11.5" style="129" bestFit="1" customWidth="1"/>
    <col min="2064" max="2304" width="9" style="129"/>
    <col min="2305" max="2305" width="5.25" style="129" bestFit="1" customWidth="1"/>
    <col min="2306" max="2306" width="7.25" style="129" bestFit="1" customWidth="1"/>
    <col min="2307" max="2307" width="13.875" style="129" bestFit="1" customWidth="1"/>
    <col min="2308" max="2308" width="7.25" style="129" bestFit="1" customWidth="1"/>
    <col min="2309" max="2309" width="8.625" style="129" bestFit="1" customWidth="1"/>
    <col min="2310" max="2310" width="14.875" style="129" bestFit="1" customWidth="1"/>
    <col min="2311" max="2311" width="11.625" style="129" bestFit="1" customWidth="1"/>
    <col min="2312" max="2312" width="15.25" style="129" bestFit="1" customWidth="1"/>
    <col min="2313" max="2313" width="9.25" style="129" bestFit="1" customWidth="1"/>
    <col min="2314" max="2314" width="8.5" style="129" bestFit="1" customWidth="1"/>
    <col min="2315" max="2316" width="18.625" style="129" bestFit="1" customWidth="1"/>
    <col min="2317" max="2318" width="10.5" style="129" bestFit="1" customWidth="1"/>
    <col min="2319" max="2319" width="11.5" style="129" bestFit="1" customWidth="1"/>
    <col min="2320" max="2560" width="9" style="129"/>
    <col min="2561" max="2561" width="5.25" style="129" bestFit="1" customWidth="1"/>
    <col min="2562" max="2562" width="7.25" style="129" bestFit="1" customWidth="1"/>
    <col min="2563" max="2563" width="13.875" style="129" bestFit="1" customWidth="1"/>
    <col min="2564" max="2564" width="7.25" style="129" bestFit="1" customWidth="1"/>
    <col min="2565" max="2565" width="8.625" style="129" bestFit="1" customWidth="1"/>
    <col min="2566" max="2566" width="14.875" style="129" bestFit="1" customWidth="1"/>
    <col min="2567" max="2567" width="11.625" style="129" bestFit="1" customWidth="1"/>
    <col min="2568" max="2568" width="15.25" style="129" bestFit="1" customWidth="1"/>
    <col min="2569" max="2569" width="9.25" style="129" bestFit="1" customWidth="1"/>
    <col min="2570" max="2570" width="8.5" style="129" bestFit="1" customWidth="1"/>
    <col min="2571" max="2572" width="18.625" style="129" bestFit="1" customWidth="1"/>
    <col min="2573" max="2574" width="10.5" style="129" bestFit="1" customWidth="1"/>
    <col min="2575" max="2575" width="11.5" style="129" bestFit="1" customWidth="1"/>
    <col min="2576" max="2816" width="9" style="129"/>
    <col min="2817" max="2817" width="5.25" style="129" bestFit="1" customWidth="1"/>
    <col min="2818" max="2818" width="7.25" style="129" bestFit="1" customWidth="1"/>
    <col min="2819" max="2819" width="13.875" style="129" bestFit="1" customWidth="1"/>
    <col min="2820" max="2820" width="7.25" style="129" bestFit="1" customWidth="1"/>
    <col min="2821" max="2821" width="8.625" style="129" bestFit="1" customWidth="1"/>
    <col min="2822" max="2822" width="14.875" style="129" bestFit="1" customWidth="1"/>
    <col min="2823" max="2823" width="11.625" style="129" bestFit="1" customWidth="1"/>
    <col min="2824" max="2824" width="15.25" style="129" bestFit="1" customWidth="1"/>
    <col min="2825" max="2825" width="9.25" style="129" bestFit="1" customWidth="1"/>
    <col min="2826" max="2826" width="8.5" style="129" bestFit="1" customWidth="1"/>
    <col min="2827" max="2828" width="18.625" style="129" bestFit="1" customWidth="1"/>
    <col min="2829" max="2830" width="10.5" style="129" bestFit="1" customWidth="1"/>
    <col min="2831" max="2831" width="11.5" style="129" bestFit="1" customWidth="1"/>
    <col min="2832" max="3072" width="9" style="129"/>
    <col min="3073" max="3073" width="5.25" style="129" bestFit="1" customWidth="1"/>
    <col min="3074" max="3074" width="7.25" style="129" bestFit="1" customWidth="1"/>
    <col min="3075" max="3075" width="13.875" style="129" bestFit="1" customWidth="1"/>
    <col min="3076" max="3076" width="7.25" style="129" bestFit="1" customWidth="1"/>
    <col min="3077" max="3077" width="8.625" style="129" bestFit="1" customWidth="1"/>
    <col min="3078" max="3078" width="14.875" style="129" bestFit="1" customWidth="1"/>
    <col min="3079" max="3079" width="11.625" style="129" bestFit="1" customWidth="1"/>
    <col min="3080" max="3080" width="15.25" style="129" bestFit="1" customWidth="1"/>
    <col min="3081" max="3081" width="9.25" style="129" bestFit="1" customWidth="1"/>
    <col min="3082" max="3082" width="8.5" style="129" bestFit="1" customWidth="1"/>
    <col min="3083" max="3084" width="18.625" style="129" bestFit="1" customWidth="1"/>
    <col min="3085" max="3086" width="10.5" style="129" bestFit="1" customWidth="1"/>
    <col min="3087" max="3087" width="11.5" style="129" bestFit="1" customWidth="1"/>
    <col min="3088" max="3328" width="9" style="129"/>
    <col min="3329" max="3329" width="5.25" style="129" bestFit="1" customWidth="1"/>
    <col min="3330" max="3330" width="7.25" style="129" bestFit="1" customWidth="1"/>
    <col min="3331" max="3331" width="13.875" style="129" bestFit="1" customWidth="1"/>
    <col min="3332" max="3332" width="7.25" style="129" bestFit="1" customWidth="1"/>
    <col min="3333" max="3333" width="8.625" style="129" bestFit="1" customWidth="1"/>
    <col min="3334" max="3334" width="14.875" style="129" bestFit="1" customWidth="1"/>
    <col min="3335" max="3335" width="11.625" style="129" bestFit="1" customWidth="1"/>
    <col min="3336" max="3336" width="15.25" style="129" bestFit="1" customWidth="1"/>
    <col min="3337" max="3337" width="9.25" style="129" bestFit="1" customWidth="1"/>
    <col min="3338" max="3338" width="8.5" style="129" bestFit="1" customWidth="1"/>
    <col min="3339" max="3340" width="18.625" style="129" bestFit="1" customWidth="1"/>
    <col min="3341" max="3342" width="10.5" style="129" bestFit="1" customWidth="1"/>
    <col min="3343" max="3343" width="11.5" style="129" bestFit="1" customWidth="1"/>
    <col min="3344" max="3584" width="9" style="129"/>
    <col min="3585" max="3585" width="5.25" style="129" bestFit="1" customWidth="1"/>
    <col min="3586" max="3586" width="7.25" style="129" bestFit="1" customWidth="1"/>
    <col min="3587" max="3587" width="13.875" style="129" bestFit="1" customWidth="1"/>
    <col min="3588" max="3588" width="7.25" style="129" bestFit="1" customWidth="1"/>
    <col min="3589" max="3589" width="8.625" style="129" bestFit="1" customWidth="1"/>
    <col min="3590" max="3590" width="14.875" style="129" bestFit="1" customWidth="1"/>
    <col min="3591" max="3591" width="11.625" style="129" bestFit="1" customWidth="1"/>
    <col min="3592" max="3592" width="15.25" style="129" bestFit="1" customWidth="1"/>
    <col min="3593" max="3593" width="9.25" style="129" bestFit="1" customWidth="1"/>
    <col min="3594" max="3594" width="8.5" style="129" bestFit="1" customWidth="1"/>
    <col min="3595" max="3596" width="18.625" style="129" bestFit="1" customWidth="1"/>
    <col min="3597" max="3598" width="10.5" style="129" bestFit="1" customWidth="1"/>
    <col min="3599" max="3599" width="11.5" style="129" bestFit="1" customWidth="1"/>
    <col min="3600" max="3840" width="9" style="129"/>
    <col min="3841" max="3841" width="5.25" style="129" bestFit="1" customWidth="1"/>
    <col min="3842" max="3842" width="7.25" style="129" bestFit="1" customWidth="1"/>
    <col min="3843" max="3843" width="13.875" style="129" bestFit="1" customWidth="1"/>
    <col min="3844" max="3844" width="7.25" style="129" bestFit="1" customWidth="1"/>
    <col min="3845" max="3845" width="8.625" style="129" bestFit="1" customWidth="1"/>
    <col min="3846" max="3846" width="14.875" style="129" bestFit="1" customWidth="1"/>
    <col min="3847" max="3847" width="11.625" style="129" bestFit="1" customWidth="1"/>
    <col min="3848" max="3848" width="15.25" style="129" bestFit="1" customWidth="1"/>
    <col min="3849" max="3849" width="9.25" style="129" bestFit="1" customWidth="1"/>
    <col min="3850" max="3850" width="8.5" style="129" bestFit="1" customWidth="1"/>
    <col min="3851" max="3852" width="18.625" style="129" bestFit="1" customWidth="1"/>
    <col min="3853" max="3854" width="10.5" style="129" bestFit="1" customWidth="1"/>
    <col min="3855" max="3855" width="11.5" style="129" bestFit="1" customWidth="1"/>
    <col min="3856" max="4096" width="9" style="129"/>
    <col min="4097" max="4097" width="5.25" style="129" bestFit="1" customWidth="1"/>
    <col min="4098" max="4098" width="7.25" style="129" bestFit="1" customWidth="1"/>
    <col min="4099" max="4099" width="13.875" style="129" bestFit="1" customWidth="1"/>
    <col min="4100" max="4100" width="7.25" style="129" bestFit="1" customWidth="1"/>
    <col min="4101" max="4101" width="8.625" style="129" bestFit="1" customWidth="1"/>
    <col min="4102" max="4102" width="14.875" style="129" bestFit="1" customWidth="1"/>
    <col min="4103" max="4103" width="11.625" style="129" bestFit="1" customWidth="1"/>
    <col min="4104" max="4104" width="15.25" style="129" bestFit="1" customWidth="1"/>
    <col min="4105" max="4105" width="9.25" style="129" bestFit="1" customWidth="1"/>
    <col min="4106" max="4106" width="8.5" style="129" bestFit="1" customWidth="1"/>
    <col min="4107" max="4108" width="18.625" style="129" bestFit="1" customWidth="1"/>
    <col min="4109" max="4110" width="10.5" style="129" bestFit="1" customWidth="1"/>
    <col min="4111" max="4111" width="11.5" style="129" bestFit="1" customWidth="1"/>
    <col min="4112" max="4352" width="9" style="129"/>
    <col min="4353" max="4353" width="5.25" style="129" bestFit="1" customWidth="1"/>
    <col min="4354" max="4354" width="7.25" style="129" bestFit="1" customWidth="1"/>
    <col min="4355" max="4355" width="13.875" style="129" bestFit="1" customWidth="1"/>
    <col min="4356" max="4356" width="7.25" style="129" bestFit="1" customWidth="1"/>
    <col min="4357" max="4357" width="8.625" style="129" bestFit="1" customWidth="1"/>
    <col min="4358" max="4358" width="14.875" style="129" bestFit="1" customWidth="1"/>
    <col min="4359" max="4359" width="11.625" style="129" bestFit="1" customWidth="1"/>
    <col min="4360" max="4360" width="15.25" style="129" bestFit="1" customWidth="1"/>
    <col min="4361" max="4361" width="9.25" style="129" bestFit="1" customWidth="1"/>
    <col min="4362" max="4362" width="8.5" style="129" bestFit="1" customWidth="1"/>
    <col min="4363" max="4364" width="18.625" style="129" bestFit="1" customWidth="1"/>
    <col min="4365" max="4366" width="10.5" style="129" bestFit="1" customWidth="1"/>
    <col min="4367" max="4367" width="11.5" style="129" bestFit="1" customWidth="1"/>
    <col min="4368" max="4608" width="9" style="129"/>
    <col min="4609" max="4609" width="5.25" style="129" bestFit="1" customWidth="1"/>
    <col min="4610" max="4610" width="7.25" style="129" bestFit="1" customWidth="1"/>
    <col min="4611" max="4611" width="13.875" style="129" bestFit="1" customWidth="1"/>
    <col min="4612" max="4612" width="7.25" style="129" bestFit="1" customWidth="1"/>
    <col min="4613" max="4613" width="8.625" style="129" bestFit="1" customWidth="1"/>
    <col min="4614" max="4614" width="14.875" style="129" bestFit="1" customWidth="1"/>
    <col min="4615" max="4615" width="11.625" style="129" bestFit="1" customWidth="1"/>
    <col min="4616" max="4616" width="15.25" style="129" bestFit="1" customWidth="1"/>
    <col min="4617" max="4617" width="9.25" style="129" bestFit="1" customWidth="1"/>
    <col min="4618" max="4618" width="8.5" style="129" bestFit="1" customWidth="1"/>
    <col min="4619" max="4620" width="18.625" style="129" bestFit="1" customWidth="1"/>
    <col min="4621" max="4622" width="10.5" style="129" bestFit="1" customWidth="1"/>
    <col min="4623" max="4623" width="11.5" style="129" bestFit="1" customWidth="1"/>
    <col min="4624" max="4864" width="9" style="129"/>
    <col min="4865" max="4865" width="5.25" style="129" bestFit="1" customWidth="1"/>
    <col min="4866" max="4866" width="7.25" style="129" bestFit="1" customWidth="1"/>
    <col min="4867" max="4867" width="13.875" style="129" bestFit="1" customWidth="1"/>
    <col min="4868" max="4868" width="7.25" style="129" bestFit="1" customWidth="1"/>
    <col min="4869" max="4869" width="8.625" style="129" bestFit="1" customWidth="1"/>
    <col min="4870" max="4870" width="14.875" style="129" bestFit="1" customWidth="1"/>
    <col min="4871" max="4871" width="11.625" style="129" bestFit="1" customWidth="1"/>
    <col min="4872" max="4872" width="15.25" style="129" bestFit="1" customWidth="1"/>
    <col min="4873" max="4873" width="9.25" style="129" bestFit="1" customWidth="1"/>
    <col min="4874" max="4874" width="8.5" style="129" bestFit="1" customWidth="1"/>
    <col min="4875" max="4876" width="18.625" style="129" bestFit="1" customWidth="1"/>
    <col min="4877" max="4878" width="10.5" style="129" bestFit="1" customWidth="1"/>
    <col min="4879" max="4879" width="11.5" style="129" bestFit="1" customWidth="1"/>
    <col min="4880" max="5120" width="9" style="129"/>
    <col min="5121" max="5121" width="5.25" style="129" bestFit="1" customWidth="1"/>
    <col min="5122" max="5122" width="7.25" style="129" bestFit="1" customWidth="1"/>
    <col min="5123" max="5123" width="13.875" style="129" bestFit="1" customWidth="1"/>
    <col min="5124" max="5124" width="7.25" style="129" bestFit="1" customWidth="1"/>
    <col min="5125" max="5125" width="8.625" style="129" bestFit="1" customWidth="1"/>
    <col min="5126" max="5126" width="14.875" style="129" bestFit="1" customWidth="1"/>
    <col min="5127" max="5127" width="11.625" style="129" bestFit="1" customWidth="1"/>
    <col min="5128" max="5128" width="15.25" style="129" bestFit="1" customWidth="1"/>
    <col min="5129" max="5129" width="9.25" style="129" bestFit="1" customWidth="1"/>
    <col min="5130" max="5130" width="8.5" style="129" bestFit="1" customWidth="1"/>
    <col min="5131" max="5132" width="18.625" style="129" bestFit="1" customWidth="1"/>
    <col min="5133" max="5134" width="10.5" style="129" bestFit="1" customWidth="1"/>
    <col min="5135" max="5135" width="11.5" style="129" bestFit="1" customWidth="1"/>
    <col min="5136" max="5376" width="9" style="129"/>
    <col min="5377" max="5377" width="5.25" style="129" bestFit="1" customWidth="1"/>
    <col min="5378" max="5378" width="7.25" style="129" bestFit="1" customWidth="1"/>
    <col min="5379" max="5379" width="13.875" style="129" bestFit="1" customWidth="1"/>
    <col min="5380" max="5380" width="7.25" style="129" bestFit="1" customWidth="1"/>
    <col min="5381" max="5381" width="8.625" style="129" bestFit="1" customWidth="1"/>
    <col min="5382" max="5382" width="14.875" style="129" bestFit="1" customWidth="1"/>
    <col min="5383" max="5383" width="11.625" style="129" bestFit="1" customWidth="1"/>
    <col min="5384" max="5384" width="15.25" style="129" bestFit="1" customWidth="1"/>
    <col min="5385" max="5385" width="9.25" style="129" bestFit="1" customWidth="1"/>
    <col min="5386" max="5386" width="8.5" style="129" bestFit="1" customWidth="1"/>
    <col min="5387" max="5388" width="18.625" style="129" bestFit="1" customWidth="1"/>
    <col min="5389" max="5390" width="10.5" style="129" bestFit="1" customWidth="1"/>
    <col min="5391" max="5391" width="11.5" style="129" bestFit="1" customWidth="1"/>
    <col min="5392" max="5632" width="9" style="129"/>
    <col min="5633" max="5633" width="5.25" style="129" bestFit="1" customWidth="1"/>
    <col min="5634" max="5634" width="7.25" style="129" bestFit="1" customWidth="1"/>
    <col min="5635" max="5635" width="13.875" style="129" bestFit="1" customWidth="1"/>
    <col min="5636" max="5636" width="7.25" style="129" bestFit="1" customWidth="1"/>
    <col min="5637" max="5637" width="8.625" style="129" bestFit="1" customWidth="1"/>
    <col min="5638" max="5638" width="14.875" style="129" bestFit="1" customWidth="1"/>
    <col min="5639" max="5639" width="11.625" style="129" bestFit="1" customWidth="1"/>
    <col min="5640" max="5640" width="15.25" style="129" bestFit="1" customWidth="1"/>
    <col min="5641" max="5641" width="9.25" style="129" bestFit="1" customWidth="1"/>
    <col min="5642" max="5642" width="8.5" style="129" bestFit="1" customWidth="1"/>
    <col min="5643" max="5644" width="18.625" style="129" bestFit="1" customWidth="1"/>
    <col min="5645" max="5646" width="10.5" style="129" bestFit="1" customWidth="1"/>
    <col min="5647" max="5647" width="11.5" style="129" bestFit="1" customWidth="1"/>
    <col min="5648" max="5888" width="9" style="129"/>
    <col min="5889" max="5889" width="5.25" style="129" bestFit="1" customWidth="1"/>
    <col min="5890" max="5890" width="7.25" style="129" bestFit="1" customWidth="1"/>
    <col min="5891" max="5891" width="13.875" style="129" bestFit="1" customWidth="1"/>
    <col min="5892" max="5892" width="7.25" style="129" bestFit="1" customWidth="1"/>
    <col min="5893" max="5893" width="8.625" style="129" bestFit="1" customWidth="1"/>
    <col min="5894" max="5894" width="14.875" style="129" bestFit="1" customWidth="1"/>
    <col min="5895" max="5895" width="11.625" style="129" bestFit="1" customWidth="1"/>
    <col min="5896" max="5896" width="15.25" style="129" bestFit="1" customWidth="1"/>
    <col min="5897" max="5897" width="9.25" style="129" bestFit="1" customWidth="1"/>
    <col min="5898" max="5898" width="8.5" style="129" bestFit="1" customWidth="1"/>
    <col min="5899" max="5900" width="18.625" style="129" bestFit="1" customWidth="1"/>
    <col min="5901" max="5902" width="10.5" style="129" bestFit="1" customWidth="1"/>
    <col min="5903" max="5903" width="11.5" style="129" bestFit="1" customWidth="1"/>
    <col min="5904" max="6144" width="9" style="129"/>
    <col min="6145" max="6145" width="5.25" style="129" bestFit="1" customWidth="1"/>
    <col min="6146" max="6146" width="7.25" style="129" bestFit="1" customWidth="1"/>
    <col min="6147" max="6147" width="13.875" style="129" bestFit="1" customWidth="1"/>
    <col min="6148" max="6148" width="7.25" style="129" bestFit="1" customWidth="1"/>
    <col min="6149" max="6149" width="8.625" style="129" bestFit="1" customWidth="1"/>
    <col min="6150" max="6150" width="14.875" style="129" bestFit="1" customWidth="1"/>
    <col min="6151" max="6151" width="11.625" style="129" bestFit="1" customWidth="1"/>
    <col min="6152" max="6152" width="15.25" style="129" bestFit="1" customWidth="1"/>
    <col min="6153" max="6153" width="9.25" style="129" bestFit="1" customWidth="1"/>
    <col min="6154" max="6154" width="8.5" style="129" bestFit="1" customWidth="1"/>
    <col min="6155" max="6156" width="18.625" style="129" bestFit="1" customWidth="1"/>
    <col min="6157" max="6158" width="10.5" style="129" bestFit="1" customWidth="1"/>
    <col min="6159" max="6159" width="11.5" style="129" bestFit="1" customWidth="1"/>
    <col min="6160" max="6400" width="9" style="129"/>
    <col min="6401" max="6401" width="5.25" style="129" bestFit="1" customWidth="1"/>
    <col min="6402" max="6402" width="7.25" style="129" bestFit="1" customWidth="1"/>
    <col min="6403" max="6403" width="13.875" style="129" bestFit="1" customWidth="1"/>
    <col min="6404" max="6404" width="7.25" style="129" bestFit="1" customWidth="1"/>
    <col min="6405" max="6405" width="8.625" style="129" bestFit="1" customWidth="1"/>
    <col min="6406" max="6406" width="14.875" style="129" bestFit="1" customWidth="1"/>
    <col min="6407" max="6407" width="11.625" style="129" bestFit="1" customWidth="1"/>
    <col min="6408" max="6408" width="15.25" style="129" bestFit="1" customWidth="1"/>
    <col min="6409" max="6409" width="9.25" style="129" bestFit="1" customWidth="1"/>
    <col min="6410" max="6410" width="8.5" style="129" bestFit="1" customWidth="1"/>
    <col min="6411" max="6412" width="18.625" style="129" bestFit="1" customWidth="1"/>
    <col min="6413" max="6414" width="10.5" style="129" bestFit="1" customWidth="1"/>
    <col min="6415" max="6415" width="11.5" style="129" bestFit="1" customWidth="1"/>
    <col min="6416" max="6656" width="9" style="129"/>
    <col min="6657" max="6657" width="5.25" style="129" bestFit="1" customWidth="1"/>
    <col min="6658" max="6658" width="7.25" style="129" bestFit="1" customWidth="1"/>
    <col min="6659" max="6659" width="13.875" style="129" bestFit="1" customWidth="1"/>
    <col min="6660" max="6660" width="7.25" style="129" bestFit="1" customWidth="1"/>
    <col min="6661" max="6661" width="8.625" style="129" bestFit="1" customWidth="1"/>
    <col min="6662" max="6662" width="14.875" style="129" bestFit="1" customWidth="1"/>
    <col min="6663" max="6663" width="11.625" style="129" bestFit="1" customWidth="1"/>
    <col min="6664" max="6664" width="15.25" style="129" bestFit="1" customWidth="1"/>
    <col min="6665" max="6665" width="9.25" style="129" bestFit="1" customWidth="1"/>
    <col min="6666" max="6666" width="8.5" style="129" bestFit="1" customWidth="1"/>
    <col min="6667" max="6668" width="18.625" style="129" bestFit="1" customWidth="1"/>
    <col min="6669" max="6670" width="10.5" style="129" bestFit="1" customWidth="1"/>
    <col min="6671" max="6671" width="11.5" style="129" bestFit="1" customWidth="1"/>
    <col min="6672" max="6912" width="9" style="129"/>
    <col min="6913" max="6913" width="5.25" style="129" bestFit="1" customWidth="1"/>
    <col min="6914" max="6914" width="7.25" style="129" bestFit="1" customWidth="1"/>
    <col min="6915" max="6915" width="13.875" style="129" bestFit="1" customWidth="1"/>
    <col min="6916" max="6916" width="7.25" style="129" bestFit="1" customWidth="1"/>
    <col min="6917" max="6917" width="8.625" style="129" bestFit="1" customWidth="1"/>
    <col min="6918" max="6918" width="14.875" style="129" bestFit="1" customWidth="1"/>
    <col min="6919" max="6919" width="11.625" style="129" bestFit="1" customWidth="1"/>
    <col min="6920" max="6920" width="15.25" style="129" bestFit="1" customWidth="1"/>
    <col min="6921" max="6921" width="9.25" style="129" bestFit="1" customWidth="1"/>
    <col min="6922" max="6922" width="8.5" style="129" bestFit="1" customWidth="1"/>
    <col min="6923" max="6924" width="18.625" style="129" bestFit="1" customWidth="1"/>
    <col min="6925" max="6926" width="10.5" style="129" bestFit="1" customWidth="1"/>
    <col min="6927" max="6927" width="11.5" style="129" bestFit="1" customWidth="1"/>
    <col min="6928" max="7168" width="9" style="129"/>
    <col min="7169" max="7169" width="5.25" style="129" bestFit="1" customWidth="1"/>
    <col min="7170" max="7170" width="7.25" style="129" bestFit="1" customWidth="1"/>
    <col min="7171" max="7171" width="13.875" style="129" bestFit="1" customWidth="1"/>
    <col min="7172" max="7172" width="7.25" style="129" bestFit="1" customWidth="1"/>
    <col min="7173" max="7173" width="8.625" style="129" bestFit="1" customWidth="1"/>
    <col min="7174" max="7174" width="14.875" style="129" bestFit="1" customWidth="1"/>
    <col min="7175" max="7175" width="11.625" style="129" bestFit="1" customWidth="1"/>
    <col min="7176" max="7176" width="15.25" style="129" bestFit="1" customWidth="1"/>
    <col min="7177" max="7177" width="9.25" style="129" bestFit="1" customWidth="1"/>
    <col min="7178" max="7178" width="8.5" style="129" bestFit="1" customWidth="1"/>
    <col min="7179" max="7180" width="18.625" style="129" bestFit="1" customWidth="1"/>
    <col min="7181" max="7182" width="10.5" style="129" bestFit="1" customWidth="1"/>
    <col min="7183" max="7183" width="11.5" style="129" bestFit="1" customWidth="1"/>
    <col min="7184" max="7424" width="9" style="129"/>
    <col min="7425" max="7425" width="5.25" style="129" bestFit="1" customWidth="1"/>
    <col min="7426" max="7426" width="7.25" style="129" bestFit="1" customWidth="1"/>
    <col min="7427" max="7427" width="13.875" style="129" bestFit="1" customWidth="1"/>
    <col min="7428" max="7428" width="7.25" style="129" bestFit="1" customWidth="1"/>
    <col min="7429" max="7429" width="8.625" style="129" bestFit="1" customWidth="1"/>
    <col min="7430" max="7430" width="14.875" style="129" bestFit="1" customWidth="1"/>
    <col min="7431" max="7431" width="11.625" style="129" bestFit="1" customWidth="1"/>
    <col min="7432" max="7432" width="15.25" style="129" bestFit="1" customWidth="1"/>
    <col min="7433" max="7433" width="9.25" style="129" bestFit="1" customWidth="1"/>
    <col min="7434" max="7434" width="8.5" style="129" bestFit="1" customWidth="1"/>
    <col min="7435" max="7436" width="18.625" style="129" bestFit="1" customWidth="1"/>
    <col min="7437" max="7438" width="10.5" style="129" bestFit="1" customWidth="1"/>
    <col min="7439" max="7439" width="11.5" style="129" bestFit="1" customWidth="1"/>
    <col min="7440" max="7680" width="9" style="129"/>
    <col min="7681" max="7681" width="5.25" style="129" bestFit="1" customWidth="1"/>
    <col min="7682" max="7682" width="7.25" style="129" bestFit="1" customWidth="1"/>
    <col min="7683" max="7683" width="13.875" style="129" bestFit="1" customWidth="1"/>
    <col min="7684" max="7684" width="7.25" style="129" bestFit="1" customWidth="1"/>
    <col min="7685" max="7685" width="8.625" style="129" bestFit="1" customWidth="1"/>
    <col min="7686" max="7686" width="14.875" style="129" bestFit="1" customWidth="1"/>
    <col min="7687" max="7687" width="11.625" style="129" bestFit="1" customWidth="1"/>
    <col min="7688" max="7688" width="15.25" style="129" bestFit="1" customWidth="1"/>
    <col min="7689" max="7689" width="9.25" style="129" bestFit="1" customWidth="1"/>
    <col min="7690" max="7690" width="8.5" style="129" bestFit="1" customWidth="1"/>
    <col min="7691" max="7692" width="18.625" style="129" bestFit="1" customWidth="1"/>
    <col min="7693" max="7694" width="10.5" style="129" bestFit="1" customWidth="1"/>
    <col min="7695" max="7695" width="11.5" style="129" bestFit="1" customWidth="1"/>
    <col min="7696" max="7936" width="9" style="129"/>
    <col min="7937" max="7937" width="5.25" style="129" bestFit="1" customWidth="1"/>
    <col min="7938" max="7938" width="7.25" style="129" bestFit="1" customWidth="1"/>
    <col min="7939" max="7939" width="13.875" style="129" bestFit="1" customWidth="1"/>
    <col min="7940" max="7940" width="7.25" style="129" bestFit="1" customWidth="1"/>
    <col min="7941" max="7941" width="8.625" style="129" bestFit="1" customWidth="1"/>
    <col min="7942" max="7942" width="14.875" style="129" bestFit="1" customWidth="1"/>
    <col min="7943" max="7943" width="11.625" style="129" bestFit="1" customWidth="1"/>
    <col min="7944" max="7944" width="15.25" style="129" bestFit="1" customWidth="1"/>
    <col min="7945" max="7945" width="9.25" style="129" bestFit="1" customWidth="1"/>
    <col min="7946" max="7946" width="8.5" style="129" bestFit="1" customWidth="1"/>
    <col min="7947" max="7948" width="18.625" style="129" bestFit="1" customWidth="1"/>
    <col min="7949" max="7950" width="10.5" style="129" bestFit="1" customWidth="1"/>
    <col min="7951" max="7951" width="11.5" style="129" bestFit="1" customWidth="1"/>
    <col min="7952" max="8192" width="9" style="129"/>
    <col min="8193" max="8193" width="5.25" style="129" bestFit="1" customWidth="1"/>
    <col min="8194" max="8194" width="7.25" style="129" bestFit="1" customWidth="1"/>
    <col min="8195" max="8195" width="13.875" style="129" bestFit="1" customWidth="1"/>
    <col min="8196" max="8196" width="7.25" style="129" bestFit="1" customWidth="1"/>
    <col min="8197" max="8197" width="8.625" style="129" bestFit="1" customWidth="1"/>
    <col min="8198" max="8198" width="14.875" style="129" bestFit="1" customWidth="1"/>
    <col min="8199" max="8199" width="11.625" style="129" bestFit="1" customWidth="1"/>
    <col min="8200" max="8200" width="15.25" style="129" bestFit="1" customWidth="1"/>
    <col min="8201" max="8201" width="9.25" style="129" bestFit="1" customWidth="1"/>
    <col min="8202" max="8202" width="8.5" style="129" bestFit="1" customWidth="1"/>
    <col min="8203" max="8204" width="18.625" style="129" bestFit="1" customWidth="1"/>
    <col min="8205" max="8206" width="10.5" style="129" bestFit="1" customWidth="1"/>
    <col min="8207" max="8207" width="11.5" style="129" bestFit="1" customWidth="1"/>
    <col min="8208" max="8448" width="9" style="129"/>
    <col min="8449" max="8449" width="5.25" style="129" bestFit="1" customWidth="1"/>
    <col min="8450" max="8450" width="7.25" style="129" bestFit="1" customWidth="1"/>
    <col min="8451" max="8451" width="13.875" style="129" bestFit="1" customWidth="1"/>
    <col min="8452" max="8452" width="7.25" style="129" bestFit="1" customWidth="1"/>
    <col min="8453" max="8453" width="8.625" style="129" bestFit="1" customWidth="1"/>
    <col min="8454" max="8454" width="14.875" style="129" bestFit="1" customWidth="1"/>
    <col min="8455" max="8455" width="11.625" style="129" bestFit="1" customWidth="1"/>
    <col min="8456" max="8456" width="15.25" style="129" bestFit="1" customWidth="1"/>
    <col min="8457" max="8457" width="9.25" style="129" bestFit="1" customWidth="1"/>
    <col min="8458" max="8458" width="8.5" style="129" bestFit="1" customWidth="1"/>
    <col min="8459" max="8460" width="18.625" style="129" bestFit="1" customWidth="1"/>
    <col min="8461" max="8462" width="10.5" style="129" bestFit="1" customWidth="1"/>
    <col min="8463" max="8463" width="11.5" style="129" bestFit="1" customWidth="1"/>
    <col min="8464" max="8704" width="9" style="129"/>
    <col min="8705" max="8705" width="5.25" style="129" bestFit="1" customWidth="1"/>
    <col min="8706" max="8706" width="7.25" style="129" bestFit="1" customWidth="1"/>
    <col min="8707" max="8707" width="13.875" style="129" bestFit="1" customWidth="1"/>
    <col min="8708" max="8708" width="7.25" style="129" bestFit="1" customWidth="1"/>
    <col min="8709" max="8709" width="8.625" style="129" bestFit="1" customWidth="1"/>
    <col min="8710" max="8710" width="14.875" style="129" bestFit="1" customWidth="1"/>
    <col min="8711" max="8711" width="11.625" style="129" bestFit="1" customWidth="1"/>
    <col min="8712" max="8712" width="15.25" style="129" bestFit="1" customWidth="1"/>
    <col min="8713" max="8713" width="9.25" style="129" bestFit="1" customWidth="1"/>
    <col min="8714" max="8714" width="8.5" style="129" bestFit="1" customWidth="1"/>
    <col min="8715" max="8716" width="18.625" style="129" bestFit="1" customWidth="1"/>
    <col min="8717" max="8718" width="10.5" style="129" bestFit="1" customWidth="1"/>
    <col min="8719" max="8719" width="11.5" style="129" bestFit="1" customWidth="1"/>
    <col min="8720" max="8960" width="9" style="129"/>
    <col min="8961" max="8961" width="5.25" style="129" bestFit="1" customWidth="1"/>
    <col min="8962" max="8962" width="7.25" style="129" bestFit="1" customWidth="1"/>
    <col min="8963" max="8963" width="13.875" style="129" bestFit="1" customWidth="1"/>
    <col min="8964" max="8964" width="7.25" style="129" bestFit="1" customWidth="1"/>
    <col min="8965" max="8965" width="8.625" style="129" bestFit="1" customWidth="1"/>
    <col min="8966" max="8966" width="14.875" style="129" bestFit="1" customWidth="1"/>
    <col min="8967" max="8967" width="11.625" style="129" bestFit="1" customWidth="1"/>
    <col min="8968" max="8968" width="15.25" style="129" bestFit="1" customWidth="1"/>
    <col min="8969" max="8969" width="9.25" style="129" bestFit="1" customWidth="1"/>
    <col min="8970" max="8970" width="8.5" style="129" bestFit="1" customWidth="1"/>
    <col min="8971" max="8972" width="18.625" style="129" bestFit="1" customWidth="1"/>
    <col min="8973" max="8974" width="10.5" style="129" bestFit="1" customWidth="1"/>
    <col min="8975" max="8975" width="11.5" style="129" bestFit="1" customWidth="1"/>
    <col min="8976" max="9216" width="9" style="129"/>
    <col min="9217" max="9217" width="5.25" style="129" bestFit="1" customWidth="1"/>
    <col min="9218" max="9218" width="7.25" style="129" bestFit="1" customWidth="1"/>
    <col min="9219" max="9219" width="13.875" style="129" bestFit="1" customWidth="1"/>
    <col min="9220" max="9220" width="7.25" style="129" bestFit="1" customWidth="1"/>
    <col min="9221" max="9221" width="8.625" style="129" bestFit="1" customWidth="1"/>
    <col min="9222" max="9222" width="14.875" style="129" bestFit="1" customWidth="1"/>
    <col min="9223" max="9223" width="11.625" style="129" bestFit="1" customWidth="1"/>
    <col min="9224" max="9224" width="15.25" style="129" bestFit="1" customWidth="1"/>
    <col min="9225" max="9225" width="9.25" style="129" bestFit="1" customWidth="1"/>
    <col min="9226" max="9226" width="8.5" style="129" bestFit="1" customWidth="1"/>
    <col min="9227" max="9228" width="18.625" style="129" bestFit="1" customWidth="1"/>
    <col min="9229" max="9230" width="10.5" style="129" bestFit="1" customWidth="1"/>
    <col min="9231" max="9231" width="11.5" style="129" bestFit="1" customWidth="1"/>
    <col min="9232" max="9472" width="9" style="129"/>
    <col min="9473" max="9473" width="5.25" style="129" bestFit="1" customWidth="1"/>
    <col min="9474" max="9474" width="7.25" style="129" bestFit="1" customWidth="1"/>
    <col min="9475" max="9475" width="13.875" style="129" bestFit="1" customWidth="1"/>
    <col min="9476" max="9476" width="7.25" style="129" bestFit="1" customWidth="1"/>
    <col min="9477" max="9477" width="8.625" style="129" bestFit="1" customWidth="1"/>
    <col min="9478" max="9478" width="14.875" style="129" bestFit="1" customWidth="1"/>
    <col min="9479" max="9479" width="11.625" style="129" bestFit="1" customWidth="1"/>
    <col min="9480" max="9480" width="15.25" style="129" bestFit="1" customWidth="1"/>
    <col min="9481" max="9481" width="9.25" style="129" bestFit="1" customWidth="1"/>
    <col min="9482" max="9482" width="8.5" style="129" bestFit="1" customWidth="1"/>
    <col min="9483" max="9484" width="18.625" style="129" bestFit="1" customWidth="1"/>
    <col min="9485" max="9486" width="10.5" style="129" bestFit="1" customWidth="1"/>
    <col min="9487" max="9487" width="11.5" style="129" bestFit="1" customWidth="1"/>
    <col min="9488" max="9728" width="9" style="129"/>
    <col min="9729" max="9729" width="5.25" style="129" bestFit="1" customWidth="1"/>
    <col min="9730" max="9730" width="7.25" style="129" bestFit="1" customWidth="1"/>
    <col min="9731" max="9731" width="13.875" style="129" bestFit="1" customWidth="1"/>
    <col min="9732" max="9732" width="7.25" style="129" bestFit="1" customWidth="1"/>
    <col min="9733" max="9733" width="8.625" style="129" bestFit="1" customWidth="1"/>
    <col min="9734" max="9734" width="14.875" style="129" bestFit="1" customWidth="1"/>
    <col min="9735" max="9735" width="11.625" style="129" bestFit="1" customWidth="1"/>
    <col min="9736" max="9736" width="15.25" style="129" bestFit="1" customWidth="1"/>
    <col min="9737" max="9737" width="9.25" style="129" bestFit="1" customWidth="1"/>
    <col min="9738" max="9738" width="8.5" style="129" bestFit="1" customWidth="1"/>
    <col min="9739" max="9740" width="18.625" style="129" bestFit="1" customWidth="1"/>
    <col min="9741" max="9742" width="10.5" style="129" bestFit="1" customWidth="1"/>
    <col min="9743" max="9743" width="11.5" style="129" bestFit="1" customWidth="1"/>
    <col min="9744" max="9984" width="9" style="129"/>
    <col min="9985" max="9985" width="5.25" style="129" bestFit="1" customWidth="1"/>
    <col min="9986" max="9986" width="7.25" style="129" bestFit="1" customWidth="1"/>
    <col min="9987" max="9987" width="13.875" style="129" bestFit="1" customWidth="1"/>
    <col min="9988" max="9988" width="7.25" style="129" bestFit="1" customWidth="1"/>
    <col min="9989" max="9989" width="8.625" style="129" bestFit="1" customWidth="1"/>
    <col min="9990" max="9990" width="14.875" style="129" bestFit="1" customWidth="1"/>
    <col min="9991" max="9991" width="11.625" style="129" bestFit="1" customWidth="1"/>
    <col min="9992" max="9992" width="15.25" style="129" bestFit="1" customWidth="1"/>
    <col min="9993" max="9993" width="9.25" style="129" bestFit="1" customWidth="1"/>
    <col min="9994" max="9994" width="8.5" style="129" bestFit="1" customWidth="1"/>
    <col min="9995" max="9996" width="18.625" style="129" bestFit="1" customWidth="1"/>
    <col min="9997" max="9998" width="10.5" style="129" bestFit="1" customWidth="1"/>
    <col min="9999" max="9999" width="11.5" style="129" bestFit="1" customWidth="1"/>
    <col min="10000" max="10240" width="9" style="129"/>
    <col min="10241" max="10241" width="5.25" style="129" bestFit="1" customWidth="1"/>
    <col min="10242" max="10242" width="7.25" style="129" bestFit="1" customWidth="1"/>
    <col min="10243" max="10243" width="13.875" style="129" bestFit="1" customWidth="1"/>
    <col min="10244" max="10244" width="7.25" style="129" bestFit="1" customWidth="1"/>
    <col min="10245" max="10245" width="8.625" style="129" bestFit="1" customWidth="1"/>
    <col min="10246" max="10246" width="14.875" style="129" bestFit="1" customWidth="1"/>
    <col min="10247" max="10247" width="11.625" style="129" bestFit="1" customWidth="1"/>
    <col min="10248" max="10248" width="15.25" style="129" bestFit="1" customWidth="1"/>
    <col min="10249" max="10249" width="9.25" style="129" bestFit="1" customWidth="1"/>
    <col min="10250" max="10250" width="8.5" style="129" bestFit="1" customWidth="1"/>
    <col min="10251" max="10252" width="18.625" style="129" bestFit="1" customWidth="1"/>
    <col min="10253" max="10254" width="10.5" style="129" bestFit="1" customWidth="1"/>
    <col min="10255" max="10255" width="11.5" style="129" bestFit="1" customWidth="1"/>
    <col min="10256" max="10496" width="9" style="129"/>
    <col min="10497" max="10497" width="5.25" style="129" bestFit="1" customWidth="1"/>
    <col min="10498" max="10498" width="7.25" style="129" bestFit="1" customWidth="1"/>
    <col min="10499" max="10499" width="13.875" style="129" bestFit="1" customWidth="1"/>
    <col min="10500" max="10500" width="7.25" style="129" bestFit="1" customWidth="1"/>
    <col min="10501" max="10501" width="8.625" style="129" bestFit="1" customWidth="1"/>
    <col min="10502" max="10502" width="14.875" style="129" bestFit="1" customWidth="1"/>
    <col min="10503" max="10503" width="11.625" style="129" bestFit="1" customWidth="1"/>
    <col min="10504" max="10504" width="15.25" style="129" bestFit="1" customWidth="1"/>
    <col min="10505" max="10505" width="9.25" style="129" bestFit="1" customWidth="1"/>
    <col min="10506" max="10506" width="8.5" style="129" bestFit="1" customWidth="1"/>
    <col min="10507" max="10508" width="18.625" style="129" bestFit="1" customWidth="1"/>
    <col min="10509" max="10510" width="10.5" style="129" bestFit="1" customWidth="1"/>
    <col min="10511" max="10511" width="11.5" style="129" bestFit="1" customWidth="1"/>
    <col min="10512" max="10752" width="9" style="129"/>
    <col min="10753" max="10753" width="5.25" style="129" bestFit="1" customWidth="1"/>
    <col min="10754" max="10754" width="7.25" style="129" bestFit="1" customWidth="1"/>
    <col min="10755" max="10755" width="13.875" style="129" bestFit="1" customWidth="1"/>
    <col min="10756" max="10756" width="7.25" style="129" bestFit="1" customWidth="1"/>
    <col min="10757" max="10757" width="8.625" style="129" bestFit="1" customWidth="1"/>
    <col min="10758" max="10758" width="14.875" style="129" bestFit="1" customWidth="1"/>
    <col min="10759" max="10759" width="11.625" style="129" bestFit="1" customWidth="1"/>
    <col min="10760" max="10760" width="15.25" style="129" bestFit="1" customWidth="1"/>
    <col min="10761" max="10761" width="9.25" style="129" bestFit="1" customWidth="1"/>
    <col min="10762" max="10762" width="8.5" style="129" bestFit="1" customWidth="1"/>
    <col min="10763" max="10764" width="18.625" style="129" bestFit="1" customWidth="1"/>
    <col min="10765" max="10766" width="10.5" style="129" bestFit="1" customWidth="1"/>
    <col min="10767" max="10767" width="11.5" style="129" bestFit="1" customWidth="1"/>
    <col min="10768" max="11008" width="9" style="129"/>
    <col min="11009" max="11009" width="5.25" style="129" bestFit="1" customWidth="1"/>
    <col min="11010" max="11010" width="7.25" style="129" bestFit="1" customWidth="1"/>
    <col min="11011" max="11011" width="13.875" style="129" bestFit="1" customWidth="1"/>
    <col min="11012" max="11012" width="7.25" style="129" bestFit="1" customWidth="1"/>
    <col min="11013" max="11013" width="8.625" style="129" bestFit="1" customWidth="1"/>
    <col min="11014" max="11014" width="14.875" style="129" bestFit="1" customWidth="1"/>
    <col min="11015" max="11015" width="11.625" style="129" bestFit="1" customWidth="1"/>
    <col min="11016" max="11016" width="15.25" style="129" bestFit="1" customWidth="1"/>
    <col min="11017" max="11017" width="9.25" style="129" bestFit="1" customWidth="1"/>
    <col min="11018" max="11018" width="8.5" style="129" bestFit="1" customWidth="1"/>
    <col min="11019" max="11020" width="18.625" style="129" bestFit="1" customWidth="1"/>
    <col min="11021" max="11022" width="10.5" style="129" bestFit="1" customWidth="1"/>
    <col min="11023" max="11023" width="11.5" style="129" bestFit="1" customWidth="1"/>
    <col min="11024" max="11264" width="9" style="129"/>
    <col min="11265" max="11265" width="5.25" style="129" bestFit="1" customWidth="1"/>
    <col min="11266" max="11266" width="7.25" style="129" bestFit="1" customWidth="1"/>
    <col min="11267" max="11267" width="13.875" style="129" bestFit="1" customWidth="1"/>
    <col min="11268" max="11268" width="7.25" style="129" bestFit="1" customWidth="1"/>
    <col min="11269" max="11269" width="8.625" style="129" bestFit="1" customWidth="1"/>
    <col min="11270" max="11270" width="14.875" style="129" bestFit="1" customWidth="1"/>
    <col min="11271" max="11271" width="11.625" style="129" bestFit="1" customWidth="1"/>
    <col min="11272" max="11272" width="15.25" style="129" bestFit="1" customWidth="1"/>
    <col min="11273" max="11273" width="9.25" style="129" bestFit="1" customWidth="1"/>
    <col min="11274" max="11274" width="8.5" style="129" bestFit="1" customWidth="1"/>
    <col min="11275" max="11276" width="18.625" style="129" bestFit="1" customWidth="1"/>
    <col min="11277" max="11278" width="10.5" style="129" bestFit="1" customWidth="1"/>
    <col min="11279" max="11279" width="11.5" style="129" bestFit="1" customWidth="1"/>
    <col min="11280" max="11520" width="9" style="129"/>
    <col min="11521" max="11521" width="5.25" style="129" bestFit="1" customWidth="1"/>
    <col min="11522" max="11522" width="7.25" style="129" bestFit="1" customWidth="1"/>
    <col min="11523" max="11523" width="13.875" style="129" bestFit="1" customWidth="1"/>
    <col min="11524" max="11524" width="7.25" style="129" bestFit="1" customWidth="1"/>
    <col min="11525" max="11525" width="8.625" style="129" bestFit="1" customWidth="1"/>
    <col min="11526" max="11526" width="14.875" style="129" bestFit="1" customWidth="1"/>
    <col min="11527" max="11527" width="11.625" style="129" bestFit="1" customWidth="1"/>
    <col min="11528" max="11528" width="15.25" style="129" bestFit="1" customWidth="1"/>
    <col min="11529" max="11529" width="9.25" style="129" bestFit="1" customWidth="1"/>
    <col min="11530" max="11530" width="8.5" style="129" bestFit="1" customWidth="1"/>
    <col min="11531" max="11532" width="18.625" style="129" bestFit="1" customWidth="1"/>
    <col min="11533" max="11534" width="10.5" style="129" bestFit="1" customWidth="1"/>
    <col min="11535" max="11535" width="11.5" style="129" bestFit="1" customWidth="1"/>
    <col min="11536" max="11776" width="9" style="129"/>
    <col min="11777" max="11777" width="5.25" style="129" bestFit="1" customWidth="1"/>
    <col min="11778" max="11778" width="7.25" style="129" bestFit="1" customWidth="1"/>
    <col min="11779" max="11779" width="13.875" style="129" bestFit="1" customWidth="1"/>
    <col min="11780" max="11780" width="7.25" style="129" bestFit="1" customWidth="1"/>
    <col min="11781" max="11781" width="8.625" style="129" bestFit="1" customWidth="1"/>
    <col min="11782" max="11782" width="14.875" style="129" bestFit="1" customWidth="1"/>
    <col min="11783" max="11783" width="11.625" style="129" bestFit="1" customWidth="1"/>
    <col min="11784" max="11784" width="15.25" style="129" bestFit="1" customWidth="1"/>
    <col min="11785" max="11785" width="9.25" style="129" bestFit="1" customWidth="1"/>
    <col min="11786" max="11786" width="8.5" style="129" bestFit="1" customWidth="1"/>
    <col min="11787" max="11788" width="18.625" style="129" bestFit="1" customWidth="1"/>
    <col min="11789" max="11790" width="10.5" style="129" bestFit="1" customWidth="1"/>
    <col min="11791" max="11791" width="11.5" style="129" bestFit="1" customWidth="1"/>
    <col min="11792" max="12032" width="9" style="129"/>
    <col min="12033" max="12033" width="5.25" style="129" bestFit="1" customWidth="1"/>
    <col min="12034" max="12034" width="7.25" style="129" bestFit="1" customWidth="1"/>
    <col min="12035" max="12035" width="13.875" style="129" bestFit="1" customWidth="1"/>
    <col min="12036" max="12036" width="7.25" style="129" bestFit="1" customWidth="1"/>
    <col min="12037" max="12037" width="8.625" style="129" bestFit="1" customWidth="1"/>
    <col min="12038" max="12038" width="14.875" style="129" bestFit="1" customWidth="1"/>
    <col min="12039" max="12039" width="11.625" style="129" bestFit="1" customWidth="1"/>
    <col min="12040" max="12040" width="15.25" style="129" bestFit="1" customWidth="1"/>
    <col min="12041" max="12041" width="9.25" style="129" bestFit="1" customWidth="1"/>
    <col min="12042" max="12042" width="8.5" style="129" bestFit="1" customWidth="1"/>
    <col min="12043" max="12044" width="18.625" style="129" bestFit="1" customWidth="1"/>
    <col min="12045" max="12046" width="10.5" style="129" bestFit="1" customWidth="1"/>
    <col min="12047" max="12047" width="11.5" style="129" bestFit="1" customWidth="1"/>
    <col min="12048" max="12288" width="9" style="129"/>
    <col min="12289" max="12289" width="5.25" style="129" bestFit="1" customWidth="1"/>
    <col min="12290" max="12290" width="7.25" style="129" bestFit="1" customWidth="1"/>
    <col min="12291" max="12291" width="13.875" style="129" bestFit="1" customWidth="1"/>
    <col min="12292" max="12292" width="7.25" style="129" bestFit="1" customWidth="1"/>
    <col min="12293" max="12293" width="8.625" style="129" bestFit="1" customWidth="1"/>
    <col min="12294" max="12294" width="14.875" style="129" bestFit="1" customWidth="1"/>
    <col min="12295" max="12295" width="11.625" style="129" bestFit="1" customWidth="1"/>
    <col min="12296" max="12296" width="15.25" style="129" bestFit="1" customWidth="1"/>
    <col min="12297" max="12297" width="9.25" style="129" bestFit="1" customWidth="1"/>
    <col min="12298" max="12298" width="8.5" style="129" bestFit="1" customWidth="1"/>
    <col min="12299" max="12300" width="18.625" style="129" bestFit="1" customWidth="1"/>
    <col min="12301" max="12302" width="10.5" style="129" bestFit="1" customWidth="1"/>
    <col min="12303" max="12303" width="11.5" style="129" bestFit="1" customWidth="1"/>
    <col min="12304" max="12544" width="9" style="129"/>
    <col min="12545" max="12545" width="5.25" style="129" bestFit="1" customWidth="1"/>
    <col min="12546" max="12546" width="7.25" style="129" bestFit="1" customWidth="1"/>
    <col min="12547" max="12547" width="13.875" style="129" bestFit="1" customWidth="1"/>
    <col min="12548" max="12548" width="7.25" style="129" bestFit="1" customWidth="1"/>
    <col min="12549" max="12549" width="8.625" style="129" bestFit="1" customWidth="1"/>
    <col min="12550" max="12550" width="14.875" style="129" bestFit="1" customWidth="1"/>
    <col min="12551" max="12551" width="11.625" style="129" bestFit="1" customWidth="1"/>
    <col min="12552" max="12552" width="15.25" style="129" bestFit="1" customWidth="1"/>
    <col min="12553" max="12553" width="9.25" style="129" bestFit="1" customWidth="1"/>
    <col min="12554" max="12554" width="8.5" style="129" bestFit="1" customWidth="1"/>
    <col min="12555" max="12556" width="18.625" style="129" bestFit="1" customWidth="1"/>
    <col min="12557" max="12558" width="10.5" style="129" bestFit="1" customWidth="1"/>
    <col min="12559" max="12559" width="11.5" style="129" bestFit="1" customWidth="1"/>
    <col min="12560" max="12800" width="9" style="129"/>
    <col min="12801" max="12801" width="5.25" style="129" bestFit="1" customWidth="1"/>
    <col min="12802" max="12802" width="7.25" style="129" bestFit="1" customWidth="1"/>
    <col min="12803" max="12803" width="13.875" style="129" bestFit="1" customWidth="1"/>
    <col min="12804" max="12804" width="7.25" style="129" bestFit="1" customWidth="1"/>
    <col min="12805" max="12805" width="8.625" style="129" bestFit="1" customWidth="1"/>
    <col min="12806" max="12806" width="14.875" style="129" bestFit="1" customWidth="1"/>
    <col min="12807" max="12807" width="11.625" style="129" bestFit="1" customWidth="1"/>
    <col min="12808" max="12808" width="15.25" style="129" bestFit="1" customWidth="1"/>
    <col min="12809" max="12809" width="9.25" style="129" bestFit="1" customWidth="1"/>
    <col min="12810" max="12810" width="8.5" style="129" bestFit="1" customWidth="1"/>
    <col min="12811" max="12812" width="18.625" style="129" bestFit="1" customWidth="1"/>
    <col min="12813" max="12814" width="10.5" style="129" bestFit="1" customWidth="1"/>
    <col min="12815" max="12815" width="11.5" style="129" bestFit="1" customWidth="1"/>
    <col min="12816" max="13056" width="9" style="129"/>
    <col min="13057" max="13057" width="5.25" style="129" bestFit="1" customWidth="1"/>
    <col min="13058" max="13058" width="7.25" style="129" bestFit="1" customWidth="1"/>
    <col min="13059" max="13059" width="13.875" style="129" bestFit="1" customWidth="1"/>
    <col min="13060" max="13060" width="7.25" style="129" bestFit="1" customWidth="1"/>
    <col min="13061" max="13061" width="8.625" style="129" bestFit="1" customWidth="1"/>
    <col min="13062" max="13062" width="14.875" style="129" bestFit="1" customWidth="1"/>
    <col min="13063" max="13063" width="11.625" style="129" bestFit="1" customWidth="1"/>
    <col min="13064" max="13064" width="15.25" style="129" bestFit="1" customWidth="1"/>
    <col min="13065" max="13065" width="9.25" style="129" bestFit="1" customWidth="1"/>
    <col min="13066" max="13066" width="8.5" style="129" bestFit="1" customWidth="1"/>
    <col min="13067" max="13068" width="18.625" style="129" bestFit="1" customWidth="1"/>
    <col min="13069" max="13070" width="10.5" style="129" bestFit="1" customWidth="1"/>
    <col min="13071" max="13071" width="11.5" style="129" bestFit="1" customWidth="1"/>
    <col min="13072" max="13312" width="9" style="129"/>
    <col min="13313" max="13313" width="5.25" style="129" bestFit="1" customWidth="1"/>
    <col min="13314" max="13314" width="7.25" style="129" bestFit="1" customWidth="1"/>
    <col min="13315" max="13315" width="13.875" style="129" bestFit="1" customWidth="1"/>
    <col min="13316" max="13316" width="7.25" style="129" bestFit="1" customWidth="1"/>
    <col min="13317" max="13317" width="8.625" style="129" bestFit="1" customWidth="1"/>
    <col min="13318" max="13318" width="14.875" style="129" bestFit="1" customWidth="1"/>
    <col min="13319" max="13319" width="11.625" style="129" bestFit="1" customWidth="1"/>
    <col min="13320" max="13320" width="15.25" style="129" bestFit="1" customWidth="1"/>
    <col min="13321" max="13321" width="9.25" style="129" bestFit="1" customWidth="1"/>
    <col min="13322" max="13322" width="8.5" style="129" bestFit="1" customWidth="1"/>
    <col min="13323" max="13324" width="18.625" style="129" bestFit="1" customWidth="1"/>
    <col min="13325" max="13326" width="10.5" style="129" bestFit="1" customWidth="1"/>
    <col min="13327" max="13327" width="11.5" style="129" bestFit="1" customWidth="1"/>
    <col min="13328" max="13568" width="9" style="129"/>
    <col min="13569" max="13569" width="5.25" style="129" bestFit="1" customWidth="1"/>
    <col min="13570" max="13570" width="7.25" style="129" bestFit="1" customWidth="1"/>
    <col min="13571" max="13571" width="13.875" style="129" bestFit="1" customWidth="1"/>
    <col min="13572" max="13572" width="7.25" style="129" bestFit="1" customWidth="1"/>
    <col min="13573" max="13573" width="8.625" style="129" bestFit="1" customWidth="1"/>
    <col min="13574" max="13574" width="14.875" style="129" bestFit="1" customWidth="1"/>
    <col min="13575" max="13575" width="11.625" style="129" bestFit="1" customWidth="1"/>
    <col min="13576" max="13576" width="15.25" style="129" bestFit="1" customWidth="1"/>
    <col min="13577" max="13577" width="9.25" style="129" bestFit="1" customWidth="1"/>
    <col min="13578" max="13578" width="8.5" style="129" bestFit="1" customWidth="1"/>
    <col min="13579" max="13580" width="18.625" style="129" bestFit="1" customWidth="1"/>
    <col min="13581" max="13582" width="10.5" style="129" bestFit="1" customWidth="1"/>
    <col min="13583" max="13583" width="11.5" style="129" bestFit="1" customWidth="1"/>
    <col min="13584" max="13824" width="9" style="129"/>
    <col min="13825" max="13825" width="5.25" style="129" bestFit="1" customWidth="1"/>
    <col min="13826" max="13826" width="7.25" style="129" bestFit="1" customWidth="1"/>
    <col min="13827" max="13827" width="13.875" style="129" bestFit="1" customWidth="1"/>
    <col min="13828" max="13828" width="7.25" style="129" bestFit="1" customWidth="1"/>
    <col min="13829" max="13829" width="8.625" style="129" bestFit="1" customWidth="1"/>
    <col min="13830" max="13830" width="14.875" style="129" bestFit="1" customWidth="1"/>
    <col min="13831" max="13831" width="11.625" style="129" bestFit="1" customWidth="1"/>
    <col min="13832" max="13832" width="15.25" style="129" bestFit="1" customWidth="1"/>
    <col min="13833" max="13833" width="9.25" style="129" bestFit="1" customWidth="1"/>
    <col min="13834" max="13834" width="8.5" style="129" bestFit="1" customWidth="1"/>
    <col min="13835" max="13836" width="18.625" style="129" bestFit="1" customWidth="1"/>
    <col min="13837" max="13838" width="10.5" style="129" bestFit="1" customWidth="1"/>
    <col min="13839" max="13839" width="11.5" style="129" bestFit="1" customWidth="1"/>
    <col min="13840" max="14080" width="9" style="129"/>
    <col min="14081" max="14081" width="5.25" style="129" bestFit="1" customWidth="1"/>
    <col min="14082" max="14082" width="7.25" style="129" bestFit="1" customWidth="1"/>
    <col min="14083" max="14083" width="13.875" style="129" bestFit="1" customWidth="1"/>
    <col min="14084" max="14084" width="7.25" style="129" bestFit="1" customWidth="1"/>
    <col min="14085" max="14085" width="8.625" style="129" bestFit="1" customWidth="1"/>
    <col min="14086" max="14086" width="14.875" style="129" bestFit="1" customWidth="1"/>
    <col min="14087" max="14087" width="11.625" style="129" bestFit="1" customWidth="1"/>
    <col min="14088" max="14088" width="15.25" style="129" bestFit="1" customWidth="1"/>
    <col min="14089" max="14089" width="9.25" style="129" bestFit="1" customWidth="1"/>
    <col min="14090" max="14090" width="8.5" style="129" bestFit="1" customWidth="1"/>
    <col min="14091" max="14092" width="18.625" style="129" bestFit="1" customWidth="1"/>
    <col min="14093" max="14094" width="10.5" style="129" bestFit="1" customWidth="1"/>
    <col min="14095" max="14095" width="11.5" style="129" bestFit="1" customWidth="1"/>
    <col min="14096" max="14336" width="9" style="129"/>
    <col min="14337" max="14337" width="5.25" style="129" bestFit="1" customWidth="1"/>
    <col min="14338" max="14338" width="7.25" style="129" bestFit="1" customWidth="1"/>
    <col min="14339" max="14339" width="13.875" style="129" bestFit="1" customWidth="1"/>
    <col min="14340" max="14340" width="7.25" style="129" bestFit="1" customWidth="1"/>
    <col min="14341" max="14341" width="8.625" style="129" bestFit="1" customWidth="1"/>
    <col min="14342" max="14342" width="14.875" style="129" bestFit="1" customWidth="1"/>
    <col min="14343" max="14343" width="11.625" style="129" bestFit="1" customWidth="1"/>
    <col min="14344" max="14344" width="15.25" style="129" bestFit="1" customWidth="1"/>
    <col min="14345" max="14345" width="9.25" style="129" bestFit="1" customWidth="1"/>
    <col min="14346" max="14346" width="8.5" style="129" bestFit="1" customWidth="1"/>
    <col min="14347" max="14348" width="18.625" style="129" bestFit="1" customWidth="1"/>
    <col min="14349" max="14350" width="10.5" style="129" bestFit="1" customWidth="1"/>
    <col min="14351" max="14351" width="11.5" style="129" bestFit="1" customWidth="1"/>
    <col min="14352" max="14592" width="9" style="129"/>
    <col min="14593" max="14593" width="5.25" style="129" bestFit="1" customWidth="1"/>
    <col min="14594" max="14594" width="7.25" style="129" bestFit="1" customWidth="1"/>
    <col min="14595" max="14595" width="13.875" style="129" bestFit="1" customWidth="1"/>
    <col min="14596" max="14596" width="7.25" style="129" bestFit="1" customWidth="1"/>
    <col min="14597" max="14597" width="8.625" style="129" bestFit="1" customWidth="1"/>
    <col min="14598" max="14598" width="14.875" style="129" bestFit="1" customWidth="1"/>
    <col min="14599" max="14599" width="11.625" style="129" bestFit="1" customWidth="1"/>
    <col min="14600" max="14600" width="15.25" style="129" bestFit="1" customWidth="1"/>
    <col min="14601" max="14601" width="9.25" style="129" bestFit="1" customWidth="1"/>
    <col min="14602" max="14602" width="8.5" style="129" bestFit="1" customWidth="1"/>
    <col min="14603" max="14604" width="18.625" style="129" bestFit="1" customWidth="1"/>
    <col min="14605" max="14606" width="10.5" style="129" bestFit="1" customWidth="1"/>
    <col min="14607" max="14607" width="11.5" style="129" bestFit="1" customWidth="1"/>
    <col min="14608" max="14848" width="9" style="129"/>
    <col min="14849" max="14849" width="5.25" style="129" bestFit="1" customWidth="1"/>
    <col min="14850" max="14850" width="7.25" style="129" bestFit="1" customWidth="1"/>
    <col min="14851" max="14851" width="13.875" style="129" bestFit="1" customWidth="1"/>
    <col min="14852" max="14852" width="7.25" style="129" bestFit="1" customWidth="1"/>
    <col min="14853" max="14853" width="8.625" style="129" bestFit="1" customWidth="1"/>
    <col min="14854" max="14854" width="14.875" style="129" bestFit="1" customWidth="1"/>
    <col min="14855" max="14855" width="11.625" style="129" bestFit="1" customWidth="1"/>
    <col min="14856" max="14856" width="15.25" style="129" bestFit="1" customWidth="1"/>
    <col min="14857" max="14857" width="9.25" style="129" bestFit="1" customWidth="1"/>
    <col min="14858" max="14858" width="8.5" style="129" bestFit="1" customWidth="1"/>
    <col min="14859" max="14860" width="18.625" style="129" bestFit="1" customWidth="1"/>
    <col min="14861" max="14862" width="10.5" style="129" bestFit="1" customWidth="1"/>
    <col min="14863" max="14863" width="11.5" style="129" bestFit="1" customWidth="1"/>
    <col min="14864" max="15104" width="9" style="129"/>
    <col min="15105" max="15105" width="5.25" style="129" bestFit="1" customWidth="1"/>
    <col min="15106" max="15106" width="7.25" style="129" bestFit="1" customWidth="1"/>
    <col min="15107" max="15107" width="13.875" style="129" bestFit="1" customWidth="1"/>
    <col min="15108" max="15108" width="7.25" style="129" bestFit="1" customWidth="1"/>
    <col min="15109" max="15109" width="8.625" style="129" bestFit="1" customWidth="1"/>
    <col min="15110" max="15110" width="14.875" style="129" bestFit="1" customWidth="1"/>
    <col min="15111" max="15111" width="11.625" style="129" bestFit="1" customWidth="1"/>
    <col min="15112" max="15112" width="15.25" style="129" bestFit="1" customWidth="1"/>
    <col min="15113" max="15113" width="9.25" style="129" bestFit="1" customWidth="1"/>
    <col min="15114" max="15114" width="8.5" style="129" bestFit="1" customWidth="1"/>
    <col min="15115" max="15116" width="18.625" style="129" bestFit="1" customWidth="1"/>
    <col min="15117" max="15118" width="10.5" style="129" bestFit="1" customWidth="1"/>
    <col min="15119" max="15119" width="11.5" style="129" bestFit="1" customWidth="1"/>
    <col min="15120" max="15360" width="9" style="129"/>
    <col min="15361" max="15361" width="5.25" style="129" bestFit="1" customWidth="1"/>
    <col min="15362" max="15362" width="7.25" style="129" bestFit="1" customWidth="1"/>
    <col min="15363" max="15363" width="13.875" style="129" bestFit="1" customWidth="1"/>
    <col min="15364" max="15364" width="7.25" style="129" bestFit="1" customWidth="1"/>
    <col min="15365" max="15365" width="8.625" style="129" bestFit="1" customWidth="1"/>
    <col min="15366" max="15366" width="14.875" style="129" bestFit="1" customWidth="1"/>
    <col min="15367" max="15367" width="11.625" style="129" bestFit="1" customWidth="1"/>
    <col min="15368" max="15368" width="15.25" style="129" bestFit="1" customWidth="1"/>
    <col min="15369" max="15369" width="9.25" style="129" bestFit="1" customWidth="1"/>
    <col min="15370" max="15370" width="8.5" style="129" bestFit="1" customWidth="1"/>
    <col min="15371" max="15372" width="18.625" style="129" bestFit="1" customWidth="1"/>
    <col min="15373" max="15374" width="10.5" style="129" bestFit="1" customWidth="1"/>
    <col min="15375" max="15375" width="11.5" style="129" bestFit="1" customWidth="1"/>
    <col min="15376" max="15616" width="9" style="129"/>
    <col min="15617" max="15617" width="5.25" style="129" bestFit="1" customWidth="1"/>
    <col min="15618" max="15618" width="7.25" style="129" bestFit="1" customWidth="1"/>
    <col min="15619" max="15619" width="13.875" style="129" bestFit="1" customWidth="1"/>
    <col min="15620" max="15620" width="7.25" style="129" bestFit="1" customWidth="1"/>
    <col min="15621" max="15621" width="8.625" style="129" bestFit="1" customWidth="1"/>
    <col min="15622" max="15622" width="14.875" style="129" bestFit="1" customWidth="1"/>
    <col min="15623" max="15623" width="11.625" style="129" bestFit="1" customWidth="1"/>
    <col min="15624" max="15624" width="15.25" style="129" bestFit="1" customWidth="1"/>
    <col min="15625" max="15625" width="9.25" style="129" bestFit="1" customWidth="1"/>
    <col min="15626" max="15626" width="8.5" style="129" bestFit="1" customWidth="1"/>
    <col min="15627" max="15628" width="18.625" style="129" bestFit="1" customWidth="1"/>
    <col min="15629" max="15630" width="10.5" style="129" bestFit="1" customWidth="1"/>
    <col min="15631" max="15631" width="11.5" style="129" bestFit="1" customWidth="1"/>
    <col min="15632" max="15872" width="9" style="129"/>
    <col min="15873" max="15873" width="5.25" style="129" bestFit="1" customWidth="1"/>
    <col min="15874" max="15874" width="7.25" style="129" bestFit="1" customWidth="1"/>
    <col min="15875" max="15875" width="13.875" style="129" bestFit="1" customWidth="1"/>
    <col min="15876" max="15876" width="7.25" style="129" bestFit="1" customWidth="1"/>
    <col min="15877" max="15877" width="8.625" style="129" bestFit="1" customWidth="1"/>
    <col min="15878" max="15878" width="14.875" style="129" bestFit="1" customWidth="1"/>
    <col min="15879" max="15879" width="11.625" style="129" bestFit="1" customWidth="1"/>
    <col min="15880" max="15880" width="15.25" style="129" bestFit="1" customWidth="1"/>
    <col min="15881" max="15881" width="9.25" style="129" bestFit="1" customWidth="1"/>
    <col min="15882" max="15882" width="8.5" style="129" bestFit="1" customWidth="1"/>
    <col min="15883" max="15884" width="18.625" style="129" bestFit="1" customWidth="1"/>
    <col min="15885" max="15886" width="10.5" style="129" bestFit="1" customWidth="1"/>
    <col min="15887" max="15887" width="11.5" style="129" bestFit="1" customWidth="1"/>
    <col min="15888" max="16128" width="9" style="129"/>
    <col min="16129" max="16129" width="5.25" style="129" bestFit="1" customWidth="1"/>
    <col min="16130" max="16130" width="7.25" style="129" bestFit="1" customWidth="1"/>
    <col min="16131" max="16131" width="13.875" style="129" bestFit="1" customWidth="1"/>
    <col min="16132" max="16132" width="7.25" style="129" bestFit="1" customWidth="1"/>
    <col min="16133" max="16133" width="8.625" style="129" bestFit="1" customWidth="1"/>
    <col min="16134" max="16134" width="14.875" style="129" bestFit="1" customWidth="1"/>
    <col min="16135" max="16135" width="11.625" style="129" bestFit="1" customWidth="1"/>
    <col min="16136" max="16136" width="15.25" style="129" bestFit="1" customWidth="1"/>
    <col min="16137" max="16137" width="9.25" style="129" bestFit="1" customWidth="1"/>
    <col min="16138" max="16138" width="8.5" style="129" bestFit="1" customWidth="1"/>
    <col min="16139" max="16140" width="18.625" style="129" bestFit="1" customWidth="1"/>
    <col min="16141" max="16142" width="10.5" style="129" bestFit="1" customWidth="1"/>
    <col min="16143" max="16143" width="11.5" style="129" bestFit="1" customWidth="1"/>
    <col min="16144" max="16384" width="9" style="129"/>
  </cols>
  <sheetData>
    <row r="1" spans="1:15" s="112" customFormat="1" ht="18" customHeight="1">
      <c r="A1" s="104" t="s">
        <v>26</v>
      </c>
      <c r="B1" s="104" t="s">
        <v>27</v>
      </c>
      <c r="C1" s="104" t="s">
        <v>28</v>
      </c>
      <c r="D1" s="104" t="s">
        <v>27</v>
      </c>
      <c r="E1" s="104"/>
      <c r="F1" s="105" t="s">
        <v>31</v>
      </c>
      <c r="G1" s="106" t="s">
        <v>31</v>
      </c>
      <c r="H1" s="107" t="s">
        <v>32</v>
      </c>
      <c r="I1" s="108" t="s">
        <v>33</v>
      </c>
      <c r="J1" s="109" t="s">
        <v>34</v>
      </c>
      <c r="K1" s="110" t="s">
        <v>35</v>
      </c>
      <c r="L1" s="111" t="s">
        <v>36</v>
      </c>
      <c r="M1" s="111" t="s">
        <v>37</v>
      </c>
      <c r="N1" s="111" t="s">
        <v>37</v>
      </c>
      <c r="O1" s="111" t="s">
        <v>37</v>
      </c>
    </row>
    <row r="2" spans="1:15" s="119" customFormat="1" ht="33">
      <c r="A2" s="113" t="s">
        <v>168</v>
      </c>
      <c r="B2" s="113" t="s">
        <v>168</v>
      </c>
      <c r="C2" s="113" t="s">
        <v>169</v>
      </c>
      <c r="D2" s="113" t="s">
        <v>170</v>
      </c>
      <c r="E2" s="113"/>
      <c r="F2" s="114" t="s">
        <v>171</v>
      </c>
      <c r="G2" s="106" t="s">
        <v>172</v>
      </c>
      <c r="H2" s="115" t="s">
        <v>173</v>
      </c>
      <c r="I2" s="116"/>
      <c r="J2" s="109" t="s">
        <v>174</v>
      </c>
      <c r="K2" s="117" t="s">
        <v>175</v>
      </c>
      <c r="L2" s="118" t="s">
        <v>176</v>
      </c>
      <c r="M2" s="118" t="s">
        <v>177</v>
      </c>
      <c r="N2" s="118" t="s">
        <v>178</v>
      </c>
      <c r="O2" s="118" t="s">
        <v>179</v>
      </c>
    </row>
    <row r="3" spans="1:15" s="120" customFormat="1" ht="16.5" customHeight="1">
      <c r="A3" s="20">
        <v>2</v>
      </c>
      <c r="B3" s="21" t="s">
        <v>38</v>
      </c>
      <c r="C3" s="22" t="s">
        <v>39</v>
      </c>
      <c r="D3" s="20">
        <v>760711</v>
      </c>
      <c r="E3" s="23">
        <f>DATE(76+11,7,11)</f>
        <v>31969</v>
      </c>
      <c r="F3" s="24">
        <v>106091636</v>
      </c>
      <c r="G3" s="25">
        <v>8.39267672575048E-5</v>
      </c>
      <c r="H3" s="26">
        <v>1247500</v>
      </c>
      <c r="I3" s="27">
        <v>85</v>
      </c>
      <c r="J3" s="28">
        <v>272</v>
      </c>
      <c r="K3" s="28">
        <v>0</v>
      </c>
      <c r="L3" s="29">
        <v>7861880</v>
      </c>
      <c r="M3" s="30">
        <v>0</v>
      </c>
      <c r="N3" s="30">
        <v>0</v>
      </c>
      <c r="O3" s="30">
        <v>0</v>
      </c>
    </row>
    <row r="4" spans="1:15" s="120" customFormat="1" ht="16.5" customHeight="1">
      <c r="A4" s="20">
        <v>2</v>
      </c>
      <c r="B4" s="21" t="s">
        <v>40</v>
      </c>
      <c r="C4" s="22" t="s">
        <v>41</v>
      </c>
      <c r="D4" s="20">
        <v>770307</v>
      </c>
      <c r="E4" s="20"/>
      <c r="F4" s="24">
        <v>1975709485</v>
      </c>
      <c r="G4" s="25">
        <v>1.5629404575874357E-3</v>
      </c>
      <c r="H4" s="26">
        <v>146321049</v>
      </c>
      <c r="I4" s="27">
        <v>13.5</v>
      </c>
      <c r="J4" s="121">
        <v>5272</v>
      </c>
      <c r="K4" s="28">
        <v>265835928</v>
      </c>
      <c r="L4" s="29">
        <v>132952718</v>
      </c>
      <c r="M4" s="30">
        <v>1036</v>
      </c>
      <c r="N4" s="30">
        <v>871</v>
      </c>
      <c r="O4" s="30">
        <v>4520000</v>
      </c>
    </row>
    <row r="5" spans="1:15" s="120" customFormat="1" ht="16.5" customHeight="1">
      <c r="A5" s="20">
        <v>4</v>
      </c>
      <c r="B5" s="21" t="s">
        <v>42</v>
      </c>
      <c r="C5" s="22" t="s">
        <v>43</v>
      </c>
      <c r="D5" s="20">
        <v>771210</v>
      </c>
      <c r="E5" s="20"/>
      <c r="F5" s="24">
        <v>1751857242</v>
      </c>
      <c r="G5" s="25">
        <v>1.3858558559480434E-3</v>
      </c>
      <c r="H5" s="26">
        <v>101926238</v>
      </c>
      <c r="I5" s="27">
        <v>17.190000000000001</v>
      </c>
      <c r="J5" s="28">
        <v>5589</v>
      </c>
      <c r="K5" s="28">
        <v>29946813</v>
      </c>
      <c r="L5" s="29">
        <v>19836321</v>
      </c>
      <c r="M5" s="30">
        <v>3468</v>
      </c>
      <c r="N5" s="30">
        <v>3115</v>
      </c>
      <c r="O5" s="30">
        <v>16436000</v>
      </c>
    </row>
    <row r="6" spans="1:15" s="120" customFormat="1" ht="16.5" customHeight="1">
      <c r="A6" s="20">
        <v>2</v>
      </c>
      <c r="B6" s="21" t="s">
        <v>44</v>
      </c>
      <c r="C6" s="22" t="s">
        <v>45</v>
      </c>
      <c r="D6" s="20">
        <v>781222</v>
      </c>
      <c r="E6" s="20"/>
      <c r="F6" s="24">
        <v>804314668</v>
      </c>
      <c r="G6" s="25">
        <v>6.3627569983964842E-4</v>
      </c>
      <c r="H6" s="26">
        <v>87255319.299999997</v>
      </c>
      <c r="I6" s="27">
        <v>9.2200000000000006</v>
      </c>
      <c r="J6" s="28">
        <v>9389</v>
      </c>
      <c r="K6" s="28">
        <v>10249601</v>
      </c>
      <c r="L6" s="29">
        <v>5826824</v>
      </c>
      <c r="M6" s="30">
        <v>1847</v>
      </c>
      <c r="N6" s="30">
        <v>1747</v>
      </c>
      <c r="O6" s="30">
        <v>9749000</v>
      </c>
    </row>
    <row r="7" spans="1:15" s="120" customFormat="1" ht="16.5" customHeight="1">
      <c r="A7" s="20">
        <v>5</v>
      </c>
      <c r="B7" s="21" t="s">
        <v>46</v>
      </c>
      <c r="C7" s="22" t="s">
        <v>47</v>
      </c>
      <c r="D7" s="20">
        <v>801213</v>
      </c>
      <c r="E7" s="20"/>
      <c r="F7" s="24">
        <v>803432247</v>
      </c>
      <c r="G7" s="25">
        <v>6.3557763593298825E-4</v>
      </c>
      <c r="H7" s="26">
        <v>64086295</v>
      </c>
      <c r="I7" s="27">
        <v>12.54</v>
      </c>
      <c r="J7" s="28">
        <v>959</v>
      </c>
      <c r="K7" s="28">
        <v>251964602</v>
      </c>
      <c r="L7" s="29">
        <v>564823</v>
      </c>
      <c r="M7" s="30">
        <v>191</v>
      </c>
      <c r="N7" s="30">
        <v>179</v>
      </c>
      <c r="O7" s="30">
        <v>827000</v>
      </c>
    </row>
    <row r="8" spans="1:15" s="120" customFormat="1" ht="16.5" customHeight="1">
      <c r="A8" s="20">
        <v>6</v>
      </c>
      <c r="B8" s="21" t="s">
        <v>48</v>
      </c>
      <c r="C8" s="22" t="s">
        <v>49</v>
      </c>
      <c r="D8" s="20">
        <v>830412</v>
      </c>
      <c r="E8" s="20"/>
      <c r="F8" s="24">
        <v>34340943945</v>
      </c>
      <c r="G8" s="25">
        <v>2.7166367854625541E-2</v>
      </c>
      <c r="H8" s="26">
        <v>240832153.59999999</v>
      </c>
      <c r="I8" s="32">
        <v>142.59299999999999</v>
      </c>
      <c r="J8" s="28">
        <v>1965</v>
      </c>
      <c r="K8" s="28">
        <v>11458832318</v>
      </c>
      <c r="L8" s="29">
        <v>12698513015</v>
      </c>
      <c r="M8" s="30">
        <v>0</v>
      </c>
      <c r="N8" s="30">
        <v>0</v>
      </c>
      <c r="O8" s="30">
        <v>0</v>
      </c>
    </row>
    <row r="9" spans="1:15" s="120" customFormat="1" ht="16.5" customHeight="1">
      <c r="A9" s="20">
        <v>2</v>
      </c>
      <c r="B9" s="21" t="s">
        <v>50</v>
      </c>
      <c r="C9" s="22" t="s">
        <v>51</v>
      </c>
      <c r="D9" s="20">
        <v>830713</v>
      </c>
      <c r="E9" s="20"/>
      <c r="F9" s="24">
        <v>477573128</v>
      </c>
      <c r="G9" s="25">
        <v>3.7779763111669376E-4</v>
      </c>
      <c r="H9" s="26">
        <v>40583087.100000001</v>
      </c>
      <c r="I9" s="27">
        <v>11.77</v>
      </c>
      <c r="J9" s="28">
        <v>4262</v>
      </c>
      <c r="K9" s="28">
        <v>31812742</v>
      </c>
      <c r="L9" s="29">
        <v>24117244</v>
      </c>
      <c r="M9" s="30">
        <v>1340</v>
      </c>
      <c r="N9" s="30">
        <v>1269</v>
      </c>
      <c r="O9" s="30">
        <v>7467000</v>
      </c>
    </row>
    <row r="10" spans="1:15" s="120" customFormat="1" ht="16.5" customHeight="1">
      <c r="A10" s="20">
        <v>4</v>
      </c>
      <c r="B10" s="21" t="s">
        <v>52</v>
      </c>
      <c r="C10" s="22" t="s">
        <v>53</v>
      </c>
      <c r="D10" s="20">
        <v>840323</v>
      </c>
      <c r="E10" s="20"/>
      <c r="F10" s="24">
        <v>2074397185</v>
      </c>
      <c r="G10" s="25">
        <v>1.6410101334012619E-3</v>
      </c>
      <c r="H10" s="26">
        <v>411118816.10000002</v>
      </c>
      <c r="I10" s="27">
        <v>5.05</v>
      </c>
      <c r="J10" s="28">
        <v>16167</v>
      </c>
      <c r="K10" s="28">
        <v>12794720</v>
      </c>
      <c r="L10" s="29">
        <v>236387522</v>
      </c>
      <c r="M10" s="30">
        <v>2552</v>
      </c>
      <c r="N10" s="30">
        <v>2310</v>
      </c>
      <c r="O10" s="30">
        <v>11837000</v>
      </c>
    </row>
    <row r="11" spans="1:15" s="120" customFormat="1" ht="16.5" customHeight="1">
      <c r="A11" s="20">
        <v>2</v>
      </c>
      <c r="B11" s="21" t="s">
        <v>54</v>
      </c>
      <c r="C11" s="22" t="s">
        <v>55</v>
      </c>
      <c r="D11" s="20">
        <v>850724</v>
      </c>
      <c r="E11" s="20"/>
      <c r="F11" s="24">
        <v>1410508733</v>
      </c>
      <c r="G11" s="25">
        <v>1.1158225342963791E-3</v>
      </c>
      <c r="H11" s="26">
        <v>65899395.799999997</v>
      </c>
      <c r="I11" s="27">
        <v>21.4</v>
      </c>
      <c r="J11" s="28">
        <v>7262</v>
      </c>
      <c r="K11" s="28">
        <v>66010576</v>
      </c>
      <c r="L11" s="29">
        <v>10826094</v>
      </c>
      <c r="M11" s="30">
        <v>3991</v>
      </c>
      <c r="N11" s="30">
        <v>3824</v>
      </c>
      <c r="O11" s="30">
        <v>23579000</v>
      </c>
    </row>
    <row r="12" spans="1:15" s="120" customFormat="1" ht="16.5" customHeight="1">
      <c r="A12" s="20">
        <v>6</v>
      </c>
      <c r="B12" s="21" t="s">
        <v>56</v>
      </c>
      <c r="C12" s="22" t="s">
        <v>57</v>
      </c>
      <c r="D12" s="20">
        <v>860307</v>
      </c>
      <c r="E12" s="20"/>
      <c r="F12" s="24">
        <v>18168672896</v>
      </c>
      <c r="G12" s="25">
        <v>1.4372838793063081E-2</v>
      </c>
      <c r="H12" s="33">
        <v>1495415084.2</v>
      </c>
      <c r="I12" s="32">
        <v>12.1496</v>
      </c>
      <c r="J12" s="28">
        <v>1020</v>
      </c>
      <c r="K12" s="28">
        <v>5706019657</v>
      </c>
      <c r="L12" s="29">
        <v>8003565087</v>
      </c>
      <c r="M12" s="30">
        <v>0</v>
      </c>
      <c r="N12" s="30">
        <v>0</v>
      </c>
      <c r="O12" s="30">
        <v>0</v>
      </c>
    </row>
    <row r="13" spans="1:15" s="120" customFormat="1" ht="16.5" customHeight="1">
      <c r="A13" s="20">
        <v>2</v>
      </c>
      <c r="B13" s="21" t="s">
        <v>58</v>
      </c>
      <c r="C13" s="22" t="s">
        <v>59</v>
      </c>
      <c r="D13" s="20">
        <v>860723</v>
      </c>
      <c r="E13" s="20"/>
      <c r="F13" s="24">
        <v>1828544997</v>
      </c>
      <c r="G13" s="25">
        <v>1.4465218576051916E-3</v>
      </c>
      <c r="H13" s="33">
        <v>259842260.40000001</v>
      </c>
      <c r="I13" s="27">
        <v>7.04</v>
      </c>
      <c r="J13" s="28">
        <v>10440</v>
      </c>
      <c r="K13" s="28">
        <v>6088922</v>
      </c>
      <c r="L13" s="29">
        <v>17181535</v>
      </c>
      <c r="M13" s="30">
        <v>879</v>
      </c>
      <c r="N13" s="30">
        <v>813</v>
      </c>
      <c r="O13" s="30">
        <v>4285000</v>
      </c>
    </row>
    <row r="14" spans="1:15" s="120" customFormat="1" ht="16.5" customHeight="1">
      <c r="A14" s="20">
        <v>4</v>
      </c>
      <c r="B14" s="21" t="s">
        <v>60</v>
      </c>
      <c r="C14" s="22" t="s">
        <v>61</v>
      </c>
      <c r="D14" s="20">
        <v>870330</v>
      </c>
      <c r="E14" s="20"/>
      <c r="F14" s="24">
        <v>703326935</v>
      </c>
      <c r="G14" s="25">
        <v>5.5638651834607588E-4</v>
      </c>
      <c r="H14" s="33">
        <v>66031448.5</v>
      </c>
      <c r="I14" s="27">
        <v>10.65</v>
      </c>
      <c r="J14" s="28">
        <v>5131</v>
      </c>
      <c r="K14" s="28">
        <v>6373000</v>
      </c>
      <c r="L14" s="29">
        <v>11380430</v>
      </c>
      <c r="M14" s="30">
        <v>1333</v>
      </c>
      <c r="N14" s="30">
        <v>1269</v>
      </c>
      <c r="O14" s="30">
        <v>5940000</v>
      </c>
    </row>
    <row r="15" spans="1:15" s="120" customFormat="1" ht="16.5" customHeight="1">
      <c r="A15" s="20">
        <v>2</v>
      </c>
      <c r="B15" s="21" t="s">
        <v>62</v>
      </c>
      <c r="C15" s="22" t="s">
        <v>63</v>
      </c>
      <c r="D15" s="20">
        <v>870813</v>
      </c>
      <c r="E15" s="20"/>
      <c r="F15" s="24">
        <v>2554711345</v>
      </c>
      <c r="G15" s="25">
        <v>2.0209761348380191E-3</v>
      </c>
      <c r="H15" s="33">
        <v>132080888.3</v>
      </c>
      <c r="I15" s="27">
        <v>19.34</v>
      </c>
      <c r="J15" s="28">
        <v>8736</v>
      </c>
      <c r="K15" s="28">
        <v>271579992</v>
      </c>
      <c r="L15" s="29">
        <v>243909396</v>
      </c>
      <c r="M15" s="30">
        <v>5380</v>
      </c>
      <c r="N15" s="30">
        <v>4627</v>
      </c>
      <c r="O15" s="30">
        <v>26763000</v>
      </c>
    </row>
    <row r="16" spans="1:15" s="120" customFormat="1" ht="16.5" customHeight="1">
      <c r="A16" s="20">
        <v>2</v>
      </c>
      <c r="B16" s="122" t="s">
        <v>64</v>
      </c>
      <c r="C16" s="35" t="s">
        <v>65</v>
      </c>
      <c r="D16" s="20">
        <v>880719</v>
      </c>
      <c r="E16" s="20"/>
      <c r="F16" s="24">
        <v>1398195699</v>
      </c>
      <c r="G16" s="25">
        <v>1.1060819630533101E-3</v>
      </c>
      <c r="H16" s="33">
        <v>150173821.30000001</v>
      </c>
      <c r="I16" s="27">
        <v>9.31</v>
      </c>
      <c r="J16" s="28">
        <v>6763</v>
      </c>
      <c r="K16" s="28">
        <v>41096059</v>
      </c>
      <c r="L16" s="29">
        <v>40757928</v>
      </c>
      <c r="M16" s="30">
        <v>2549</v>
      </c>
      <c r="N16" s="30">
        <v>2265</v>
      </c>
      <c r="O16" s="30">
        <v>11946000</v>
      </c>
    </row>
    <row r="17" spans="1:222" s="120" customFormat="1" ht="16.5" customHeight="1">
      <c r="A17" s="20">
        <v>2</v>
      </c>
      <c r="B17" s="36" t="s">
        <v>66</v>
      </c>
      <c r="C17" s="37" t="s">
        <v>67</v>
      </c>
      <c r="D17" s="20">
        <v>890126</v>
      </c>
      <c r="E17" s="20"/>
      <c r="F17" s="24">
        <v>1887452421</v>
      </c>
      <c r="G17" s="25">
        <v>1.4931222292290879E-3</v>
      </c>
      <c r="H17" s="33">
        <v>296433815.10000002</v>
      </c>
      <c r="I17" s="27">
        <v>6.37</v>
      </c>
      <c r="J17" s="28">
        <v>6917</v>
      </c>
      <c r="K17" s="28">
        <v>3834577</v>
      </c>
      <c r="L17" s="29">
        <v>95252686</v>
      </c>
      <c r="M17" s="30">
        <v>423</v>
      </c>
      <c r="N17" s="30">
        <v>377</v>
      </c>
      <c r="O17" s="30">
        <v>1957000</v>
      </c>
    </row>
    <row r="18" spans="1:222" s="120" customFormat="1" ht="16.5" customHeight="1">
      <c r="A18" s="20">
        <v>4</v>
      </c>
      <c r="B18" s="21" t="s">
        <v>68</v>
      </c>
      <c r="C18" s="22" t="s">
        <v>69</v>
      </c>
      <c r="D18" s="20">
        <v>890630</v>
      </c>
      <c r="E18" s="20"/>
      <c r="F18" s="24">
        <v>2781701046</v>
      </c>
      <c r="G18" s="25">
        <v>2.2005427107147225E-3</v>
      </c>
      <c r="H18" s="33">
        <v>298074216.60000002</v>
      </c>
      <c r="I18" s="27">
        <v>9.33</v>
      </c>
      <c r="J18" s="28">
        <v>8370</v>
      </c>
      <c r="K18" s="28">
        <v>24849645</v>
      </c>
      <c r="L18" s="29">
        <v>32845810</v>
      </c>
      <c r="M18" s="30">
        <v>3404</v>
      </c>
      <c r="N18" s="30">
        <v>3037</v>
      </c>
      <c r="O18" s="30">
        <v>16442000</v>
      </c>
    </row>
    <row r="19" spans="1:222" s="120" customFormat="1" ht="16.5" customHeight="1">
      <c r="A19" s="20">
        <v>3</v>
      </c>
      <c r="B19" s="21" t="s">
        <v>70</v>
      </c>
      <c r="C19" s="22" t="s">
        <v>71</v>
      </c>
      <c r="D19" s="20">
        <v>750522</v>
      </c>
      <c r="E19" s="20"/>
      <c r="F19" s="24">
        <v>2762733953</v>
      </c>
      <c r="G19" s="25">
        <v>2.1855382592821664E-3</v>
      </c>
      <c r="H19" s="33">
        <v>1198100</v>
      </c>
      <c r="I19" s="27">
        <v>2305.9299999999998</v>
      </c>
      <c r="J19" s="28">
        <v>1</v>
      </c>
      <c r="K19" s="28">
        <v>92642850</v>
      </c>
      <c r="L19" s="29">
        <v>575832500</v>
      </c>
      <c r="M19" s="30">
        <v>0</v>
      </c>
      <c r="N19" s="30">
        <v>0</v>
      </c>
      <c r="O19" s="30">
        <v>0</v>
      </c>
    </row>
    <row r="20" spans="1:222" s="120" customFormat="1" ht="16.5" customHeight="1">
      <c r="A20" s="20">
        <v>3</v>
      </c>
      <c r="B20" s="21" t="s">
        <v>72</v>
      </c>
      <c r="C20" s="22" t="s">
        <v>73</v>
      </c>
      <c r="D20" s="20">
        <v>810108</v>
      </c>
      <c r="E20" s="20"/>
      <c r="F20" s="24">
        <v>475343370</v>
      </c>
      <c r="G20" s="25">
        <v>3.7603371844871909E-4</v>
      </c>
      <c r="H20" s="33">
        <v>814054</v>
      </c>
      <c r="I20" s="27">
        <v>583.9</v>
      </c>
      <c r="J20" s="28">
        <v>1</v>
      </c>
      <c r="K20" s="28">
        <v>47126941</v>
      </c>
      <c r="L20" s="29">
        <v>143987580</v>
      </c>
      <c r="M20" s="30">
        <v>0</v>
      </c>
      <c r="N20" s="30">
        <v>0</v>
      </c>
      <c r="O20" s="30">
        <v>0</v>
      </c>
    </row>
    <row r="25" spans="1:222" s="128" customFormat="1" ht="16.5" customHeight="1" thickBot="1">
      <c r="A25" s="123"/>
      <c r="B25" s="178" t="s">
        <v>180</v>
      </c>
      <c r="C25" s="179"/>
      <c r="D25" s="123"/>
      <c r="E25" s="124"/>
      <c r="F25" s="125">
        <f>SUM(F3:F20)</f>
        <v>76305510931</v>
      </c>
      <c r="G25" s="126">
        <f>SUM(G3:G20)</f>
        <v>6.0363616754585868E-2</v>
      </c>
      <c r="H25" s="125">
        <f>SUM(H3:H20)</f>
        <v>3859333542.3000002</v>
      </c>
      <c r="I25" s="123"/>
      <c r="J25" s="125">
        <f t="shared" ref="J25:O25" si="0">SUM(J3:J20)</f>
        <v>98516</v>
      </c>
      <c r="K25" s="125">
        <f t="shared" si="0"/>
        <v>18327058943</v>
      </c>
      <c r="L25" s="125">
        <f t="shared" si="0"/>
        <v>22301599393</v>
      </c>
      <c r="M25" s="125">
        <f t="shared" si="0"/>
        <v>28393</v>
      </c>
      <c r="N25" s="125">
        <f t="shared" si="0"/>
        <v>25703</v>
      </c>
      <c r="O25" s="125">
        <f t="shared" si="0"/>
        <v>141748000</v>
      </c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  <c r="DO25" s="127"/>
      <c r="DP25" s="127"/>
      <c r="DQ25" s="127"/>
      <c r="DR25" s="127"/>
      <c r="DS25" s="127"/>
      <c r="DT25" s="127"/>
      <c r="DU25" s="127"/>
      <c r="DV25" s="127"/>
      <c r="DW25" s="127"/>
      <c r="DX25" s="127"/>
      <c r="DY25" s="127"/>
      <c r="DZ25" s="127"/>
      <c r="EA25" s="127"/>
      <c r="EB25" s="127"/>
      <c r="EC25" s="127"/>
      <c r="ED25" s="127"/>
      <c r="EE25" s="127"/>
      <c r="EF25" s="127"/>
      <c r="EG25" s="127"/>
      <c r="EH25" s="127"/>
      <c r="EI25" s="127"/>
      <c r="EJ25" s="127"/>
      <c r="EK25" s="127"/>
      <c r="EL25" s="127"/>
      <c r="EM25" s="127"/>
      <c r="EN25" s="127"/>
      <c r="EO25" s="127"/>
      <c r="EP25" s="127"/>
      <c r="EQ25" s="127"/>
      <c r="ER25" s="127"/>
      <c r="ES25" s="127"/>
      <c r="ET25" s="127"/>
      <c r="EU25" s="127"/>
      <c r="EV25" s="127"/>
      <c r="EW25" s="127"/>
      <c r="EX25" s="127"/>
      <c r="EY25" s="127"/>
      <c r="EZ25" s="127"/>
      <c r="FA25" s="127"/>
      <c r="FB25" s="127"/>
      <c r="FC25" s="127"/>
      <c r="FD25" s="127"/>
      <c r="FE25" s="127"/>
      <c r="FF25" s="127"/>
      <c r="FG25" s="127"/>
      <c r="FH25" s="127"/>
      <c r="FI25" s="127"/>
      <c r="FJ25" s="127"/>
      <c r="FK25" s="127"/>
      <c r="FL25" s="127"/>
      <c r="FM25" s="127"/>
      <c r="FN25" s="127"/>
      <c r="FO25" s="127"/>
      <c r="FP25" s="127"/>
      <c r="FQ25" s="127"/>
      <c r="FR25" s="127"/>
      <c r="FS25" s="127"/>
      <c r="FT25" s="127"/>
      <c r="FU25" s="127"/>
      <c r="FV25" s="127"/>
      <c r="FW25" s="127"/>
      <c r="FX25" s="127"/>
      <c r="FY25" s="127"/>
      <c r="FZ25" s="127"/>
      <c r="GA25" s="127"/>
      <c r="GB25" s="127"/>
      <c r="GC25" s="127"/>
      <c r="GD25" s="127"/>
      <c r="GE25" s="127"/>
      <c r="GF25" s="127"/>
      <c r="GG25" s="127"/>
      <c r="GH25" s="127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7"/>
      <c r="GX25" s="127"/>
      <c r="GY25" s="127"/>
      <c r="GZ25" s="127"/>
      <c r="HA25" s="127"/>
      <c r="HB25" s="127"/>
      <c r="HC25" s="127"/>
      <c r="HD25" s="127"/>
      <c r="HE25" s="127"/>
      <c r="HF25" s="127"/>
      <c r="HG25" s="127"/>
      <c r="HH25" s="127"/>
      <c r="HI25" s="127"/>
      <c r="HJ25" s="127"/>
      <c r="HK25" s="127"/>
      <c r="HL25" s="127"/>
      <c r="HM25" s="127"/>
      <c r="HN25" s="127"/>
    </row>
    <row r="30" spans="1:222">
      <c r="J30" s="130" t="s">
        <v>181</v>
      </c>
      <c r="K30" s="131">
        <f>SUMIF($A$3:$A$20,"&lt;3",$K$3:$K$20)+SUMIF($A$3:$A$20,"5",$K$3:$K$20)</f>
        <v>948472999</v>
      </c>
      <c r="L30" s="131">
        <f>SUMIF($A$3:$A$20,"&lt;3",$L$3:$L$20)+SUMIF($A$3:$A$20,"5",$L$3:$L$20)</f>
        <v>579251128</v>
      </c>
    </row>
    <row r="31" spans="1:222">
      <c r="J31" s="130" t="s">
        <v>182</v>
      </c>
      <c r="K31" s="132">
        <f>SUMIF($A$3:$A$20,"6",$K$3:$K$20)</f>
        <v>17164851975</v>
      </c>
      <c r="L31" s="132">
        <f>SUMIF($A$3:$A$20,"6",$L$3:$L$20)</f>
        <v>20702078102</v>
      </c>
    </row>
    <row r="32" spans="1:222">
      <c r="J32" s="130" t="s">
        <v>183</v>
      </c>
      <c r="K32" s="133">
        <f>SUMIF($A$3:$A$20,"3",$K$3:$K$20)+SUMIF($A$3:$A$20,"4",$K$3:$K$20)</f>
        <v>213733969</v>
      </c>
      <c r="L32" s="133">
        <f>SUMIF($A$3:$A$20,"3",$L$3:$L$20)+SUMIF($A$3:$A$20,"4",$L$3:$L$20)</f>
        <v>1020270163</v>
      </c>
    </row>
    <row r="33" spans="10:12">
      <c r="J33" s="130" t="s">
        <v>184</v>
      </c>
      <c r="K33" s="134">
        <f>SUM(F3:F20)</f>
        <v>76305510931</v>
      </c>
      <c r="L33" s="134"/>
    </row>
    <row r="34" spans="10:12">
      <c r="J34" s="130" t="s">
        <v>185</v>
      </c>
      <c r="K34" s="134">
        <f>SUM(K3:K20)</f>
        <v>18327058943</v>
      </c>
      <c r="L34" s="134">
        <f>SUM(L3:L20)</f>
        <v>22301599393</v>
      </c>
    </row>
  </sheetData>
  <mergeCells count="1">
    <mergeCell ref="B25:C25"/>
  </mergeCells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3B7-2C07-4123-A4C1-C76E67793AE8}">
  <sheetPr codeName="工作表7"/>
  <dimension ref="A1:D5"/>
  <sheetViews>
    <sheetView workbookViewId="0">
      <selection activeCell="A5" sqref="A5"/>
    </sheetView>
  </sheetViews>
  <sheetFormatPr defaultRowHeight="16.5"/>
  <cols>
    <col min="1" max="1" width="10.75" style="89" bestFit="1" customWidth="1"/>
    <col min="2" max="2" width="10.125" style="89" bestFit="1" customWidth="1"/>
    <col min="3" max="3" width="33.75" style="89" bestFit="1" customWidth="1"/>
    <col min="4" max="4" width="82" style="89" bestFit="1" customWidth="1"/>
    <col min="5" max="256" width="9" style="89"/>
    <col min="257" max="257" width="10.75" style="89" bestFit="1" customWidth="1"/>
    <col min="258" max="258" width="10.125" style="89" bestFit="1" customWidth="1"/>
    <col min="259" max="259" width="33.75" style="89" bestFit="1" customWidth="1"/>
    <col min="260" max="260" width="82" style="89" bestFit="1" customWidth="1"/>
    <col min="261" max="512" width="9" style="89"/>
    <col min="513" max="513" width="10.75" style="89" bestFit="1" customWidth="1"/>
    <col min="514" max="514" width="10.125" style="89" bestFit="1" customWidth="1"/>
    <col min="515" max="515" width="33.75" style="89" bestFit="1" customWidth="1"/>
    <col min="516" max="516" width="82" style="89" bestFit="1" customWidth="1"/>
    <col min="517" max="768" width="9" style="89"/>
    <col min="769" max="769" width="10.75" style="89" bestFit="1" customWidth="1"/>
    <col min="770" max="770" width="10.125" style="89" bestFit="1" customWidth="1"/>
    <col min="771" max="771" width="33.75" style="89" bestFit="1" customWidth="1"/>
    <col min="772" max="772" width="82" style="89" bestFit="1" customWidth="1"/>
    <col min="773" max="1024" width="9" style="89"/>
    <col min="1025" max="1025" width="10.75" style="89" bestFit="1" customWidth="1"/>
    <col min="1026" max="1026" width="10.125" style="89" bestFit="1" customWidth="1"/>
    <col min="1027" max="1027" width="33.75" style="89" bestFit="1" customWidth="1"/>
    <col min="1028" max="1028" width="82" style="89" bestFit="1" customWidth="1"/>
    <col min="1029" max="1280" width="9" style="89"/>
    <col min="1281" max="1281" width="10.75" style="89" bestFit="1" customWidth="1"/>
    <col min="1282" max="1282" width="10.125" style="89" bestFit="1" customWidth="1"/>
    <col min="1283" max="1283" width="33.75" style="89" bestFit="1" customWidth="1"/>
    <col min="1284" max="1284" width="82" style="89" bestFit="1" customWidth="1"/>
    <col min="1285" max="1536" width="9" style="89"/>
    <col min="1537" max="1537" width="10.75" style="89" bestFit="1" customWidth="1"/>
    <col min="1538" max="1538" width="10.125" style="89" bestFit="1" customWidth="1"/>
    <col min="1539" max="1539" width="33.75" style="89" bestFit="1" customWidth="1"/>
    <col min="1540" max="1540" width="82" style="89" bestFit="1" customWidth="1"/>
    <col min="1541" max="1792" width="9" style="89"/>
    <col min="1793" max="1793" width="10.75" style="89" bestFit="1" customWidth="1"/>
    <col min="1794" max="1794" width="10.125" style="89" bestFit="1" customWidth="1"/>
    <col min="1795" max="1795" width="33.75" style="89" bestFit="1" customWidth="1"/>
    <col min="1796" max="1796" width="82" style="89" bestFit="1" customWidth="1"/>
    <col min="1797" max="2048" width="9" style="89"/>
    <col min="2049" max="2049" width="10.75" style="89" bestFit="1" customWidth="1"/>
    <col min="2050" max="2050" width="10.125" style="89" bestFit="1" customWidth="1"/>
    <col min="2051" max="2051" width="33.75" style="89" bestFit="1" customWidth="1"/>
    <col min="2052" max="2052" width="82" style="89" bestFit="1" customWidth="1"/>
    <col min="2053" max="2304" width="9" style="89"/>
    <col min="2305" max="2305" width="10.75" style="89" bestFit="1" customWidth="1"/>
    <col min="2306" max="2306" width="10.125" style="89" bestFit="1" customWidth="1"/>
    <col min="2307" max="2307" width="33.75" style="89" bestFit="1" customWidth="1"/>
    <col min="2308" max="2308" width="82" style="89" bestFit="1" customWidth="1"/>
    <col min="2309" max="2560" width="9" style="89"/>
    <col min="2561" max="2561" width="10.75" style="89" bestFit="1" customWidth="1"/>
    <col min="2562" max="2562" width="10.125" style="89" bestFit="1" customWidth="1"/>
    <col min="2563" max="2563" width="33.75" style="89" bestFit="1" customWidth="1"/>
    <col min="2564" max="2564" width="82" style="89" bestFit="1" customWidth="1"/>
    <col min="2565" max="2816" width="9" style="89"/>
    <col min="2817" max="2817" width="10.75" style="89" bestFit="1" customWidth="1"/>
    <col min="2818" max="2818" width="10.125" style="89" bestFit="1" customWidth="1"/>
    <col min="2819" max="2819" width="33.75" style="89" bestFit="1" customWidth="1"/>
    <col min="2820" max="2820" width="82" style="89" bestFit="1" customWidth="1"/>
    <col min="2821" max="3072" width="9" style="89"/>
    <col min="3073" max="3073" width="10.75" style="89" bestFit="1" customWidth="1"/>
    <col min="3074" max="3074" width="10.125" style="89" bestFit="1" customWidth="1"/>
    <col min="3075" max="3075" width="33.75" style="89" bestFit="1" customWidth="1"/>
    <col min="3076" max="3076" width="82" style="89" bestFit="1" customWidth="1"/>
    <col min="3077" max="3328" width="9" style="89"/>
    <col min="3329" max="3329" width="10.75" style="89" bestFit="1" customWidth="1"/>
    <col min="3330" max="3330" width="10.125" style="89" bestFit="1" customWidth="1"/>
    <col min="3331" max="3331" width="33.75" style="89" bestFit="1" customWidth="1"/>
    <col min="3332" max="3332" width="82" style="89" bestFit="1" customWidth="1"/>
    <col min="3333" max="3584" width="9" style="89"/>
    <col min="3585" max="3585" width="10.75" style="89" bestFit="1" customWidth="1"/>
    <col min="3586" max="3586" width="10.125" style="89" bestFit="1" customWidth="1"/>
    <col min="3587" max="3587" width="33.75" style="89" bestFit="1" customWidth="1"/>
    <col min="3588" max="3588" width="82" style="89" bestFit="1" customWidth="1"/>
    <col min="3589" max="3840" width="9" style="89"/>
    <col min="3841" max="3841" width="10.75" style="89" bestFit="1" customWidth="1"/>
    <col min="3842" max="3842" width="10.125" style="89" bestFit="1" customWidth="1"/>
    <col min="3843" max="3843" width="33.75" style="89" bestFit="1" customWidth="1"/>
    <col min="3844" max="3844" width="82" style="89" bestFit="1" customWidth="1"/>
    <col min="3845" max="4096" width="9" style="89"/>
    <col min="4097" max="4097" width="10.75" style="89" bestFit="1" customWidth="1"/>
    <col min="4098" max="4098" width="10.125" style="89" bestFit="1" customWidth="1"/>
    <col min="4099" max="4099" width="33.75" style="89" bestFit="1" customWidth="1"/>
    <col min="4100" max="4100" width="82" style="89" bestFit="1" customWidth="1"/>
    <col min="4101" max="4352" width="9" style="89"/>
    <col min="4353" max="4353" width="10.75" style="89" bestFit="1" customWidth="1"/>
    <col min="4354" max="4354" width="10.125" style="89" bestFit="1" customWidth="1"/>
    <col min="4355" max="4355" width="33.75" style="89" bestFit="1" customWidth="1"/>
    <col min="4356" max="4356" width="82" style="89" bestFit="1" customWidth="1"/>
    <col min="4357" max="4608" width="9" style="89"/>
    <col min="4609" max="4609" width="10.75" style="89" bestFit="1" customWidth="1"/>
    <col min="4610" max="4610" width="10.125" style="89" bestFit="1" customWidth="1"/>
    <col min="4611" max="4611" width="33.75" style="89" bestFit="1" customWidth="1"/>
    <col min="4612" max="4612" width="82" style="89" bestFit="1" customWidth="1"/>
    <col min="4613" max="4864" width="9" style="89"/>
    <col min="4865" max="4865" width="10.75" style="89" bestFit="1" customWidth="1"/>
    <col min="4866" max="4866" width="10.125" style="89" bestFit="1" customWidth="1"/>
    <col min="4867" max="4867" width="33.75" style="89" bestFit="1" customWidth="1"/>
    <col min="4868" max="4868" width="82" style="89" bestFit="1" customWidth="1"/>
    <col min="4869" max="5120" width="9" style="89"/>
    <col min="5121" max="5121" width="10.75" style="89" bestFit="1" customWidth="1"/>
    <col min="5122" max="5122" width="10.125" style="89" bestFit="1" customWidth="1"/>
    <col min="5123" max="5123" width="33.75" style="89" bestFit="1" customWidth="1"/>
    <col min="5124" max="5124" width="82" style="89" bestFit="1" customWidth="1"/>
    <col min="5125" max="5376" width="9" style="89"/>
    <col min="5377" max="5377" width="10.75" style="89" bestFit="1" customWidth="1"/>
    <col min="5378" max="5378" width="10.125" style="89" bestFit="1" customWidth="1"/>
    <col min="5379" max="5379" width="33.75" style="89" bestFit="1" customWidth="1"/>
    <col min="5380" max="5380" width="82" style="89" bestFit="1" customWidth="1"/>
    <col min="5381" max="5632" width="9" style="89"/>
    <col min="5633" max="5633" width="10.75" style="89" bestFit="1" customWidth="1"/>
    <col min="5634" max="5634" width="10.125" style="89" bestFit="1" customWidth="1"/>
    <col min="5635" max="5635" width="33.75" style="89" bestFit="1" customWidth="1"/>
    <col min="5636" max="5636" width="82" style="89" bestFit="1" customWidth="1"/>
    <col min="5637" max="5888" width="9" style="89"/>
    <col min="5889" max="5889" width="10.75" style="89" bestFit="1" customWidth="1"/>
    <col min="5890" max="5890" width="10.125" style="89" bestFit="1" customWidth="1"/>
    <col min="5891" max="5891" width="33.75" style="89" bestFit="1" customWidth="1"/>
    <col min="5892" max="5892" width="82" style="89" bestFit="1" customWidth="1"/>
    <col min="5893" max="6144" width="9" style="89"/>
    <col min="6145" max="6145" width="10.75" style="89" bestFit="1" customWidth="1"/>
    <col min="6146" max="6146" width="10.125" style="89" bestFit="1" customWidth="1"/>
    <col min="6147" max="6147" width="33.75" style="89" bestFit="1" customWidth="1"/>
    <col min="6148" max="6148" width="82" style="89" bestFit="1" customWidth="1"/>
    <col min="6149" max="6400" width="9" style="89"/>
    <col min="6401" max="6401" width="10.75" style="89" bestFit="1" customWidth="1"/>
    <col min="6402" max="6402" width="10.125" style="89" bestFit="1" customWidth="1"/>
    <col min="6403" max="6403" width="33.75" style="89" bestFit="1" customWidth="1"/>
    <col min="6404" max="6404" width="82" style="89" bestFit="1" customWidth="1"/>
    <col min="6405" max="6656" width="9" style="89"/>
    <col min="6657" max="6657" width="10.75" style="89" bestFit="1" customWidth="1"/>
    <col min="6658" max="6658" width="10.125" style="89" bestFit="1" customWidth="1"/>
    <col min="6659" max="6659" width="33.75" style="89" bestFit="1" customWidth="1"/>
    <col min="6660" max="6660" width="82" style="89" bestFit="1" customWidth="1"/>
    <col min="6661" max="6912" width="9" style="89"/>
    <col min="6913" max="6913" width="10.75" style="89" bestFit="1" customWidth="1"/>
    <col min="6914" max="6914" width="10.125" style="89" bestFit="1" customWidth="1"/>
    <col min="6915" max="6915" width="33.75" style="89" bestFit="1" customWidth="1"/>
    <col min="6916" max="6916" width="82" style="89" bestFit="1" customWidth="1"/>
    <col min="6917" max="7168" width="9" style="89"/>
    <col min="7169" max="7169" width="10.75" style="89" bestFit="1" customWidth="1"/>
    <col min="7170" max="7170" width="10.125" style="89" bestFit="1" customWidth="1"/>
    <col min="7171" max="7171" width="33.75" style="89" bestFit="1" customWidth="1"/>
    <col min="7172" max="7172" width="82" style="89" bestFit="1" customWidth="1"/>
    <col min="7173" max="7424" width="9" style="89"/>
    <col min="7425" max="7425" width="10.75" style="89" bestFit="1" customWidth="1"/>
    <col min="7426" max="7426" width="10.125" style="89" bestFit="1" customWidth="1"/>
    <col min="7427" max="7427" width="33.75" style="89" bestFit="1" customWidth="1"/>
    <col min="7428" max="7428" width="82" style="89" bestFit="1" customWidth="1"/>
    <col min="7429" max="7680" width="9" style="89"/>
    <col min="7681" max="7681" width="10.75" style="89" bestFit="1" customWidth="1"/>
    <col min="7682" max="7682" width="10.125" style="89" bestFit="1" customWidth="1"/>
    <col min="7683" max="7683" width="33.75" style="89" bestFit="1" customWidth="1"/>
    <col min="7684" max="7684" width="82" style="89" bestFit="1" customWidth="1"/>
    <col min="7685" max="7936" width="9" style="89"/>
    <col min="7937" max="7937" width="10.75" style="89" bestFit="1" customWidth="1"/>
    <col min="7938" max="7938" width="10.125" style="89" bestFit="1" customWidth="1"/>
    <col min="7939" max="7939" width="33.75" style="89" bestFit="1" customWidth="1"/>
    <col min="7940" max="7940" width="82" style="89" bestFit="1" customWidth="1"/>
    <col min="7941" max="8192" width="9" style="89"/>
    <col min="8193" max="8193" width="10.75" style="89" bestFit="1" customWidth="1"/>
    <col min="8194" max="8194" width="10.125" style="89" bestFit="1" customWidth="1"/>
    <col min="8195" max="8195" width="33.75" style="89" bestFit="1" customWidth="1"/>
    <col min="8196" max="8196" width="82" style="89" bestFit="1" customWidth="1"/>
    <col min="8197" max="8448" width="9" style="89"/>
    <col min="8449" max="8449" width="10.75" style="89" bestFit="1" customWidth="1"/>
    <col min="8450" max="8450" width="10.125" style="89" bestFit="1" customWidth="1"/>
    <col min="8451" max="8451" width="33.75" style="89" bestFit="1" customWidth="1"/>
    <col min="8452" max="8452" width="82" style="89" bestFit="1" customWidth="1"/>
    <col min="8453" max="8704" width="9" style="89"/>
    <col min="8705" max="8705" width="10.75" style="89" bestFit="1" customWidth="1"/>
    <col min="8706" max="8706" width="10.125" style="89" bestFit="1" customWidth="1"/>
    <col min="8707" max="8707" width="33.75" style="89" bestFit="1" customWidth="1"/>
    <col min="8708" max="8708" width="82" style="89" bestFit="1" customWidth="1"/>
    <col min="8709" max="8960" width="9" style="89"/>
    <col min="8961" max="8961" width="10.75" style="89" bestFit="1" customWidth="1"/>
    <col min="8962" max="8962" width="10.125" style="89" bestFit="1" customWidth="1"/>
    <col min="8963" max="8963" width="33.75" style="89" bestFit="1" customWidth="1"/>
    <col min="8964" max="8964" width="82" style="89" bestFit="1" customWidth="1"/>
    <col min="8965" max="9216" width="9" style="89"/>
    <col min="9217" max="9217" width="10.75" style="89" bestFit="1" customWidth="1"/>
    <col min="9218" max="9218" width="10.125" style="89" bestFit="1" customWidth="1"/>
    <col min="9219" max="9219" width="33.75" style="89" bestFit="1" customWidth="1"/>
    <col min="9220" max="9220" width="82" style="89" bestFit="1" customWidth="1"/>
    <col min="9221" max="9472" width="9" style="89"/>
    <col min="9473" max="9473" width="10.75" style="89" bestFit="1" customWidth="1"/>
    <col min="9474" max="9474" width="10.125" style="89" bestFit="1" customWidth="1"/>
    <col min="9475" max="9475" width="33.75" style="89" bestFit="1" customWidth="1"/>
    <col min="9476" max="9476" width="82" style="89" bestFit="1" customWidth="1"/>
    <col min="9477" max="9728" width="9" style="89"/>
    <col min="9729" max="9729" width="10.75" style="89" bestFit="1" customWidth="1"/>
    <col min="9730" max="9730" width="10.125" style="89" bestFit="1" customWidth="1"/>
    <col min="9731" max="9731" width="33.75" style="89" bestFit="1" customWidth="1"/>
    <col min="9732" max="9732" width="82" style="89" bestFit="1" customWidth="1"/>
    <col min="9733" max="9984" width="9" style="89"/>
    <col min="9985" max="9985" width="10.75" style="89" bestFit="1" customWidth="1"/>
    <col min="9986" max="9986" width="10.125" style="89" bestFit="1" customWidth="1"/>
    <col min="9987" max="9987" width="33.75" style="89" bestFit="1" customWidth="1"/>
    <col min="9988" max="9988" width="82" style="89" bestFit="1" customWidth="1"/>
    <col min="9989" max="10240" width="9" style="89"/>
    <col min="10241" max="10241" width="10.75" style="89" bestFit="1" customWidth="1"/>
    <col min="10242" max="10242" width="10.125" style="89" bestFit="1" customWidth="1"/>
    <col min="10243" max="10243" width="33.75" style="89" bestFit="1" customWidth="1"/>
    <col min="10244" max="10244" width="82" style="89" bestFit="1" customWidth="1"/>
    <col min="10245" max="10496" width="9" style="89"/>
    <col min="10497" max="10497" width="10.75" style="89" bestFit="1" customWidth="1"/>
    <col min="10498" max="10498" width="10.125" style="89" bestFit="1" customWidth="1"/>
    <col min="10499" max="10499" width="33.75" style="89" bestFit="1" customWidth="1"/>
    <col min="10500" max="10500" width="82" style="89" bestFit="1" customWidth="1"/>
    <col min="10501" max="10752" width="9" style="89"/>
    <col min="10753" max="10753" width="10.75" style="89" bestFit="1" customWidth="1"/>
    <col min="10754" max="10754" width="10.125" style="89" bestFit="1" customWidth="1"/>
    <col min="10755" max="10755" width="33.75" style="89" bestFit="1" customWidth="1"/>
    <col min="10756" max="10756" width="82" style="89" bestFit="1" customWidth="1"/>
    <col min="10757" max="11008" width="9" style="89"/>
    <col min="11009" max="11009" width="10.75" style="89" bestFit="1" customWidth="1"/>
    <col min="11010" max="11010" width="10.125" style="89" bestFit="1" customWidth="1"/>
    <col min="11011" max="11011" width="33.75" style="89" bestFit="1" customWidth="1"/>
    <col min="11012" max="11012" width="82" style="89" bestFit="1" customWidth="1"/>
    <col min="11013" max="11264" width="9" style="89"/>
    <col min="11265" max="11265" width="10.75" style="89" bestFit="1" customWidth="1"/>
    <col min="11266" max="11266" width="10.125" style="89" bestFit="1" customWidth="1"/>
    <col min="11267" max="11267" width="33.75" style="89" bestFit="1" customWidth="1"/>
    <col min="11268" max="11268" width="82" style="89" bestFit="1" customWidth="1"/>
    <col min="11269" max="11520" width="9" style="89"/>
    <col min="11521" max="11521" width="10.75" style="89" bestFit="1" customWidth="1"/>
    <col min="11522" max="11522" width="10.125" style="89" bestFit="1" customWidth="1"/>
    <col min="11523" max="11523" width="33.75" style="89" bestFit="1" customWidth="1"/>
    <col min="11524" max="11524" width="82" style="89" bestFit="1" customWidth="1"/>
    <col min="11525" max="11776" width="9" style="89"/>
    <col min="11777" max="11777" width="10.75" style="89" bestFit="1" customWidth="1"/>
    <col min="11778" max="11778" width="10.125" style="89" bestFit="1" customWidth="1"/>
    <col min="11779" max="11779" width="33.75" style="89" bestFit="1" customWidth="1"/>
    <col min="11780" max="11780" width="82" style="89" bestFit="1" customWidth="1"/>
    <col min="11781" max="12032" width="9" style="89"/>
    <col min="12033" max="12033" width="10.75" style="89" bestFit="1" customWidth="1"/>
    <col min="12034" max="12034" width="10.125" style="89" bestFit="1" customWidth="1"/>
    <col min="12035" max="12035" width="33.75" style="89" bestFit="1" customWidth="1"/>
    <col min="12036" max="12036" width="82" style="89" bestFit="1" customWidth="1"/>
    <col min="12037" max="12288" width="9" style="89"/>
    <col min="12289" max="12289" width="10.75" style="89" bestFit="1" customWidth="1"/>
    <col min="12290" max="12290" width="10.125" style="89" bestFit="1" customWidth="1"/>
    <col min="12291" max="12291" width="33.75" style="89" bestFit="1" customWidth="1"/>
    <col min="12292" max="12292" width="82" style="89" bestFit="1" customWidth="1"/>
    <col min="12293" max="12544" width="9" style="89"/>
    <col min="12545" max="12545" width="10.75" style="89" bestFit="1" customWidth="1"/>
    <col min="12546" max="12546" width="10.125" style="89" bestFit="1" customWidth="1"/>
    <col min="12547" max="12547" width="33.75" style="89" bestFit="1" customWidth="1"/>
    <col min="12548" max="12548" width="82" style="89" bestFit="1" customWidth="1"/>
    <col min="12549" max="12800" width="9" style="89"/>
    <col min="12801" max="12801" width="10.75" style="89" bestFit="1" customWidth="1"/>
    <col min="12802" max="12802" width="10.125" style="89" bestFit="1" customWidth="1"/>
    <col min="12803" max="12803" width="33.75" style="89" bestFit="1" customWidth="1"/>
    <col min="12804" max="12804" width="82" style="89" bestFit="1" customWidth="1"/>
    <col min="12805" max="13056" width="9" style="89"/>
    <col min="13057" max="13057" width="10.75" style="89" bestFit="1" customWidth="1"/>
    <col min="13058" max="13058" width="10.125" style="89" bestFit="1" customWidth="1"/>
    <col min="13059" max="13059" width="33.75" style="89" bestFit="1" customWidth="1"/>
    <col min="13060" max="13060" width="82" style="89" bestFit="1" customWidth="1"/>
    <col min="13061" max="13312" width="9" style="89"/>
    <col min="13313" max="13313" width="10.75" style="89" bestFit="1" customWidth="1"/>
    <col min="13314" max="13314" width="10.125" style="89" bestFit="1" customWidth="1"/>
    <col min="13315" max="13315" width="33.75" style="89" bestFit="1" customWidth="1"/>
    <col min="13316" max="13316" width="82" style="89" bestFit="1" customWidth="1"/>
    <col min="13317" max="13568" width="9" style="89"/>
    <col min="13569" max="13569" width="10.75" style="89" bestFit="1" customWidth="1"/>
    <col min="13570" max="13570" width="10.125" style="89" bestFit="1" customWidth="1"/>
    <col min="13571" max="13571" width="33.75" style="89" bestFit="1" customWidth="1"/>
    <col min="13572" max="13572" width="82" style="89" bestFit="1" customWidth="1"/>
    <col min="13573" max="13824" width="9" style="89"/>
    <col min="13825" max="13825" width="10.75" style="89" bestFit="1" customWidth="1"/>
    <col min="13826" max="13826" width="10.125" style="89" bestFit="1" customWidth="1"/>
    <col min="13827" max="13827" width="33.75" style="89" bestFit="1" customWidth="1"/>
    <col min="13828" max="13828" width="82" style="89" bestFit="1" customWidth="1"/>
    <col min="13829" max="14080" width="9" style="89"/>
    <col min="14081" max="14081" width="10.75" style="89" bestFit="1" customWidth="1"/>
    <col min="14082" max="14082" width="10.125" style="89" bestFit="1" customWidth="1"/>
    <col min="14083" max="14083" width="33.75" style="89" bestFit="1" customWidth="1"/>
    <col min="14084" max="14084" width="82" style="89" bestFit="1" customWidth="1"/>
    <col min="14085" max="14336" width="9" style="89"/>
    <col min="14337" max="14337" width="10.75" style="89" bestFit="1" customWidth="1"/>
    <col min="14338" max="14338" width="10.125" style="89" bestFit="1" customWidth="1"/>
    <col min="14339" max="14339" width="33.75" style="89" bestFit="1" customWidth="1"/>
    <col min="14340" max="14340" width="82" style="89" bestFit="1" customWidth="1"/>
    <col min="14341" max="14592" width="9" style="89"/>
    <col min="14593" max="14593" width="10.75" style="89" bestFit="1" customWidth="1"/>
    <col min="14594" max="14594" width="10.125" style="89" bestFit="1" customWidth="1"/>
    <col min="14595" max="14595" width="33.75" style="89" bestFit="1" customWidth="1"/>
    <col min="14596" max="14596" width="82" style="89" bestFit="1" customWidth="1"/>
    <col min="14597" max="14848" width="9" style="89"/>
    <col min="14849" max="14849" width="10.75" style="89" bestFit="1" customWidth="1"/>
    <col min="14850" max="14850" width="10.125" style="89" bestFit="1" customWidth="1"/>
    <col min="14851" max="14851" width="33.75" style="89" bestFit="1" customWidth="1"/>
    <col min="14852" max="14852" width="82" style="89" bestFit="1" customWidth="1"/>
    <col min="14853" max="15104" width="9" style="89"/>
    <col min="15105" max="15105" width="10.75" style="89" bestFit="1" customWidth="1"/>
    <col min="15106" max="15106" width="10.125" style="89" bestFit="1" customWidth="1"/>
    <col min="15107" max="15107" width="33.75" style="89" bestFit="1" customWidth="1"/>
    <col min="15108" max="15108" width="82" style="89" bestFit="1" customWidth="1"/>
    <col min="15109" max="15360" width="9" style="89"/>
    <col min="15361" max="15361" width="10.75" style="89" bestFit="1" customWidth="1"/>
    <col min="15362" max="15362" width="10.125" style="89" bestFit="1" customWidth="1"/>
    <col min="15363" max="15363" width="33.75" style="89" bestFit="1" customWidth="1"/>
    <col min="15364" max="15364" width="82" style="89" bestFit="1" customWidth="1"/>
    <col min="15365" max="15616" width="9" style="89"/>
    <col min="15617" max="15617" width="10.75" style="89" bestFit="1" customWidth="1"/>
    <col min="15618" max="15618" width="10.125" style="89" bestFit="1" customWidth="1"/>
    <col min="15619" max="15619" width="33.75" style="89" bestFit="1" customWidth="1"/>
    <col min="15620" max="15620" width="82" style="89" bestFit="1" customWidth="1"/>
    <col min="15621" max="15872" width="9" style="89"/>
    <col min="15873" max="15873" width="10.75" style="89" bestFit="1" customWidth="1"/>
    <col min="15874" max="15874" width="10.125" style="89" bestFit="1" customWidth="1"/>
    <col min="15875" max="15875" width="33.75" style="89" bestFit="1" customWidth="1"/>
    <col min="15876" max="15876" width="82" style="89" bestFit="1" customWidth="1"/>
    <col min="15877" max="16128" width="9" style="89"/>
    <col min="16129" max="16129" width="10.75" style="89" bestFit="1" customWidth="1"/>
    <col min="16130" max="16130" width="10.125" style="89" bestFit="1" customWidth="1"/>
    <col min="16131" max="16131" width="33.75" style="89" bestFit="1" customWidth="1"/>
    <col min="16132" max="16132" width="82" style="89" bestFit="1" customWidth="1"/>
    <col min="16133" max="16384" width="9" style="89"/>
  </cols>
  <sheetData>
    <row r="1" spans="1:4" s="136" customFormat="1">
      <c r="A1" s="135" t="s">
        <v>186</v>
      </c>
      <c r="B1" s="135" t="s">
        <v>187</v>
      </c>
      <c r="C1" s="135" t="s">
        <v>124</v>
      </c>
      <c r="D1" s="135" t="s">
        <v>123</v>
      </c>
    </row>
    <row r="2" spans="1:4" s="136" customFormat="1" ht="17.25" thickBot="1">
      <c r="A2" s="137" t="s">
        <v>188</v>
      </c>
      <c r="B2" s="137" t="s">
        <v>189</v>
      </c>
      <c r="C2" s="137" t="s">
        <v>190</v>
      </c>
      <c r="D2" s="137" t="s">
        <v>191</v>
      </c>
    </row>
    <row r="3" spans="1:4" s="136" customFormat="1" ht="17.25" thickBot="1">
      <c r="A3" s="137" t="s">
        <v>192</v>
      </c>
      <c r="B3" s="137" t="s">
        <v>193</v>
      </c>
      <c r="C3" s="137" t="s">
        <v>194</v>
      </c>
      <c r="D3" s="137" t="s">
        <v>195</v>
      </c>
    </row>
    <row r="4" spans="1:4" s="136" customFormat="1" ht="17.25" thickBot="1">
      <c r="A4" s="137" t="s">
        <v>192</v>
      </c>
      <c r="B4" s="137" t="s">
        <v>193</v>
      </c>
      <c r="C4" s="137" t="s">
        <v>196</v>
      </c>
      <c r="D4" s="137" t="s">
        <v>197</v>
      </c>
    </row>
    <row r="5" spans="1:4" s="136" customFormat="1" ht="17.25" thickBot="1">
      <c r="A5" s="137" t="s">
        <v>192</v>
      </c>
      <c r="B5" s="137" t="s">
        <v>193</v>
      </c>
      <c r="C5" s="137" t="s">
        <v>198</v>
      </c>
      <c r="D5" s="137" t="s">
        <v>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8"/>
  <dimension ref="A1:J3"/>
  <sheetViews>
    <sheetView workbookViewId="0">
      <selection activeCell="D3" sqref="D3"/>
    </sheetView>
  </sheetViews>
  <sheetFormatPr defaultRowHeight="15.75"/>
  <cols>
    <col min="1" max="1" width="5.5" bestFit="1" customWidth="1"/>
    <col min="2" max="3" width="3.875" bestFit="1" customWidth="1"/>
    <col min="4" max="4" width="9.25" customWidth="1"/>
    <col min="7" max="7" width="5.5" bestFit="1" customWidth="1"/>
    <col min="8" max="9" width="3.875" bestFit="1" customWidth="1"/>
  </cols>
  <sheetData>
    <row r="1" spans="1:10" ht="16.5">
      <c r="A1" s="1" t="s">
        <v>1</v>
      </c>
      <c r="B1" s="1" t="s">
        <v>2</v>
      </c>
      <c r="C1" s="1" t="s">
        <v>3</v>
      </c>
      <c r="D1" s="1" t="s">
        <v>4</v>
      </c>
      <c r="F1" s="2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>
        <v>2001</v>
      </c>
      <c r="B2">
        <v>6</v>
      </c>
      <c r="C2">
        <v>18</v>
      </c>
      <c r="D2" s="3">
        <f>DATE(A2,B2,C2)</f>
        <v>37060</v>
      </c>
      <c r="G2">
        <v>2001</v>
      </c>
      <c r="H2">
        <v>6</v>
      </c>
      <c r="I2">
        <v>18</v>
      </c>
      <c r="J2" s="3"/>
    </row>
    <row r="3" spans="1:10">
      <c r="A3">
        <v>2001</v>
      </c>
      <c r="B3">
        <v>14</v>
      </c>
      <c r="C3">
        <v>29</v>
      </c>
      <c r="D3" s="3">
        <f>DATE(A3,B3,C3)</f>
        <v>37316</v>
      </c>
      <c r="G3">
        <v>2001</v>
      </c>
      <c r="H3">
        <v>14</v>
      </c>
      <c r="I3">
        <v>29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9"/>
  <dimension ref="A1:O24"/>
  <sheetViews>
    <sheetView workbookViewId="0">
      <selection activeCell="E7" sqref="E7"/>
    </sheetView>
  </sheetViews>
  <sheetFormatPr defaultRowHeight="15.75"/>
  <cols>
    <col min="1" max="1" width="9" style="7"/>
    <col min="2" max="2" width="6.75" style="7" bestFit="1" customWidth="1"/>
    <col min="3" max="3" width="14.125" style="7" bestFit="1" customWidth="1"/>
    <col min="4" max="4" width="11.625" style="7" bestFit="1" customWidth="1"/>
    <col min="5" max="5" width="10.5" style="7" bestFit="1" customWidth="1"/>
    <col min="6" max="6" width="13.5" style="7" bestFit="1" customWidth="1"/>
    <col min="7" max="7" width="9.5" style="7" bestFit="1" customWidth="1"/>
    <col min="8" max="8" width="14" style="7" bestFit="1" customWidth="1"/>
    <col min="9" max="9" width="8.625" style="7" bestFit="1" customWidth="1"/>
    <col min="10" max="10" width="7.375" style="7" bestFit="1" customWidth="1"/>
    <col min="11" max="12" width="14" style="7" bestFit="1" customWidth="1"/>
    <col min="13" max="15" width="10.875" style="7" bestFit="1" customWidth="1"/>
    <col min="16" max="257" width="9" style="7"/>
    <col min="258" max="258" width="6.75" style="7" bestFit="1" customWidth="1"/>
    <col min="259" max="259" width="14.125" style="7" bestFit="1" customWidth="1"/>
    <col min="260" max="260" width="11.625" style="7" bestFit="1" customWidth="1"/>
    <col min="261" max="261" width="10.5" style="7" bestFit="1" customWidth="1"/>
    <col min="262" max="262" width="13.5" style="7" bestFit="1" customWidth="1"/>
    <col min="263" max="263" width="9.5" style="7" bestFit="1" customWidth="1"/>
    <col min="264" max="264" width="14" style="7" bestFit="1" customWidth="1"/>
    <col min="265" max="265" width="8.625" style="7" bestFit="1" customWidth="1"/>
    <col min="266" max="266" width="7.375" style="7" bestFit="1" customWidth="1"/>
    <col min="267" max="268" width="14" style="7" bestFit="1" customWidth="1"/>
    <col min="269" max="271" width="10.875" style="7" bestFit="1" customWidth="1"/>
    <col min="272" max="513" width="9" style="7"/>
    <col min="514" max="514" width="6.75" style="7" bestFit="1" customWidth="1"/>
    <col min="515" max="515" width="14.125" style="7" bestFit="1" customWidth="1"/>
    <col min="516" max="516" width="11.625" style="7" bestFit="1" customWidth="1"/>
    <col min="517" max="517" width="10.5" style="7" bestFit="1" customWidth="1"/>
    <col min="518" max="518" width="13.5" style="7" bestFit="1" customWidth="1"/>
    <col min="519" max="519" width="9.5" style="7" bestFit="1" customWidth="1"/>
    <col min="520" max="520" width="14" style="7" bestFit="1" customWidth="1"/>
    <col min="521" max="521" width="8.625" style="7" bestFit="1" customWidth="1"/>
    <col min="522" max="522" width="7.375" style="7" bestFit="1" customWidth="1"/>
    <col min="523" max="524" width="14" style="7" bestFit="1" customWidth="1"/>
    <col min="525" max="527" width="10.875" style="7" bestFit="1" customWidth="1"/>
    <col min="528" max="769" width="9" style="7"/>
    <col min="770" max="770" width="6.75" style="7" bestFit="1" customWidth="1"/>
    <col min="771" max="771" width="14.125" style="7" bestFit="1" customWidth="1"/>
    <col min="772" max="772" width="11.625" style="7" bestFit="1" customWidth="1"/>
    <col min="773" max="773" width="10.5" style="7" bestFit="1" customWidth="1"/>
    <col min="774" max="774" width="13.5" style="7" bestFit="1" customWidth="1"/>
    <col min="775" max="775" width="9.5" style="7" bestFit="1" customWidth="1"/>
    <col min="776" max="776" width="14" style="7" bestFit="1" customWidth="1"/>
    <col min="777" max="777" width="8.625" style="7" bestFit="1" customWidth="1"/>
    <col min="778" max="778" width="7.375" style="7" bestFit="1" customWidth="1"/>
    <col min="779" max="780" width="14" style="7" bestFit="1" customWidth="1"/>
    <col min="781" max="783" width="10.875" style="7" bestFit="1" customWidth="1"/>
    <col min="784" max="1025" width="9" style="7"/>
    <col min="1026" max="1026" width="6.75" style="7" bestFit="1" customWidth="1"/>
    <col min="1027" max="1027" width="14.125" style="7" bestFit="1" customWidth="1"/>
    <col min="1028" max="1028" width="11.625" style="7" bestFit="1" customWidth="1"/>
    <col min="1029" max="1029" width="10.5" style="7" bestFit="1" customWidth="1"/>
    <col min="1030" max="1030" width="13.5" style="7" bestFit="1" customWidth="1"/>
    <col min="1031" max="1031" width="9.5" style="7" bestFit="1" customWidth="1"/>
    <col min="1032" max="1032" width="14" style="7" bestFit="1" customWidth="1"/>
    <col min="1033" max="1033" width="8.625" style="7" bestFit="1" customWidth="1"/>
    <col min="1034" max="1034" width="7.375" style="7" bestFit="1" customWidth="1"/>
    <col min="1035" max="1036" width="14" style="7" bestFit="1" customWidth="1"/>
    <col min="1037" max="1039" width="10.875" style="7" bestFit="1" customWidth="1"/>
    <col min="1040" max="1281" width="9" style="7"/>
    <col min="1282" max="1282" width="6.75" style="7" bestFit="1" customWidth="1"/>
    <col min="1283" max="1283" width="14.125" style="7" bestFit="1" customWidth="1"/>
    <col min="1284" max="1284" width="11.625" style="7" bestFit="1" customWidth="1"/>
    <col min="1285" max="1285" width="10.5" style="7" bestFit="1" customWidth="1"/>
    <col min="1286" max="1286" width="13.5" style="7" bestFit="1" customWidth="1"/>
    <col min="1287" max="1287" width="9.5" style="7" bestFit="1" customWidth="1"/>
    <col min="1288" max="1288" width="14" style="7" bestFit="1" customWidth="1"/>
    <col min="1289" max="1289" width="8.625" style="7" bestFit="1" customWidth="1"/>
    <col min="1290" max="1290" width="7.375" style="7" bestFit="1" customWidth="1"/>
    <col min="1291" max="1292" width="14" style="7" bestFit="1" customWidth="1"/>
    <col min="1293" max="1295" width="10.875" style="7" bestFit="1" customWidth="1"/>
    <col min="1296" max="1537" width="9" style="7"/>
    <col min="1538" max="1538" width="6.75" style="7" bestFit="1" customWidth="1"/>
    <col min="1539" max="1539" width="14.125" style="7" bestFit="1" customWidth="1"/>
    <col min="1540" max="1540" width="11.625" style="7" bestFit="1" customWidth="1"/>
    <col min="1541" max="1541" width="10.5" style="7" bestFit="1" customWidth="1"/>
    <col min="1542" max="1542" width="13.5" style="7" bestFit="1" customWidth="1"/>
    <col min="1543" max="1543" width="9.5" style="7" bestFit="1" customWidth="1"/>
    <col min="1544" max="1544" width="14" style="7" bestFit="1" customWidth="1"/>
    <col min="1545" max="1545" width="8.625" style="7" bestFit="1" customWidth="1"/>
    <col min="1546" max="1546" width="7.375" style="7" bestFit="1" customWidth="1"/>
    <col min="1547" max="1548" width="14" style="7" bestFit="1" customWidth="1"/>
    <col min="1549" max="1551" width="10.875" style="7" bestFit="1" customWidth="1"/>
    <col min="1552" max="1793" width="9" style="7"/>
    <col min="1794" max="1794" width="6.75" style="7" bestFit="1" customWidth="1"/>
    <col min="1795" max="1795" width="14.125" style="7" bestFit="1" customWidth="1"/>
    <col min="1796" max="1796" width="11.625" style="7" bestFit="1" customWidth="1"/>
    <col min="1797" max="1797" width="10.5" style="7" bestFit="1" customWidth="1"/>
    <col min="1798" max="1798" width="13.5" style="7" bestFit="1" customWidth="1"/>
    <col min="1799" max="1799" width="9.5" style="7" bestFit="1" customWidth="1"/>
    <col min="1800" max="1800" width="14" style="7" bestFit="1" customWidth="1"/>
    <col min="1801" max="1801" width="8.625" style="7" bestFit="1" customWidth="1"/>
    <col min="1802" max="1802" width="7.375" style="7" bestFit="1" customWidth="1"/>
    <col min="1803" max="1804" width="14" style="7" bestFit="1" customWidth="1"/>
    <col min="1805" max="1807" width="10.875" style="7" bestFit="1" customWidth="1"/>
    <col min="1808" max="2049" width="9" style="7"/>
    <col min="2050" max="2050" width="6.75" style="7" bestFit="1" customWidth="1"/>
    <col min="2051" max="2051" width="14.125" style="7" bestFit="1" customWidth="1"/>
    <col min="2052" max="2052" width="11.625" style="7" bestFit="1" customWidth="1"/>
    <col min="2053" max="2053" width="10.5" style="7" bestFit="1" customWidth="1"/>
    <col min="2054" max="2054" width="13.5" style="7" bestFit="1" customWidth="1"/>
    <col min="2055" max="2055" width="9.5" style="7" bestFit="1" customWidth="1"/>
    <col min="2056" max="2056" width="14" style="7" bestFit="1" customWidth="1"/>
    <col min="2057" max="2057" width="8.625" style="7" bestFit="1" customWidth="1"/>
    <col min="2058" max="2058" width="7.375" style="7" bestFit="1" customWidth="1"/>
    <col min="2059" max="2060" width="14" style="7" bestFit="1" customWidth="1"/>
    <col min="2061" max="2063" width="10.875" style="7" bestFit="1" customWidth="1"/>
    <col min="2064" max="2305" width="9" style="7"/>
    <col min="2306" max="2306" width="6.75" style="7" bestFit="1" customWidth="1"/>
    <col min="2307" max="2307" width="14.125" style="7" bestFit="1" customWidth="1"/>
    <col min="2308" max="2308" width="11.625" style="7" bestFit="1" customWidth="1"/>
    <col min="2309" max="2309" width="10.5" style="7" bestFit="1" customWidth="1"/>
    <col min="2310" max="2310" width="13.5" style="7" bestFit="1" customWidth="1"/>
    <col min="2311" max="2311" width="9.5" style="7" bestFit="1" customWidth="1"/>
    <col min="2312" max="2312" width="14" style="7" bestFit="1" customWidth="1"/>
    <col min="2313" max="2313" width="8.625" style="7" bestFit="1" customWidth="1"/>
    <col min="2314" max="2314" width="7.375" style="7" bestFit="1" customWidth="1"/>
    <col min="2315" max="2316" width="14" style="7" bestFit="1" customWidth="1"/>
    <col min="2317" max="2319" width="10.875" style="7" bestFit="1" customWidth="1"/>
    <col min="2320" max="2561" width="9" style="7"/>
    <col min="2562" max="2562" width="6.75" style="7" bestFit="1" customWidth="1"/>
    <col min="2563" max="2563" width="14.125" style="7" bestFit="1" customWidth="1"/>
    <col min="2564" max="2564" width="11.625" style="7" bestFit="1" customWidth="1"/>
    <col min="2565" max="2565" width="10.5" style="7" bestFit="1" customWidth="1"/>
    <col min="2566" max="2566" width="13.5" style="7" bestFit="1" customWidth="1"/>
    <col min="2567" max="2567" width="9.5" style="7" bestFit="1" customWidth="1"/>
    <col min="2568" max="2568" width="14" style="7" bestFit="1" customWidth="1"/>
    <col min="2569" max="2569" width="8.625" style="7" bestFit="1" customWidth="1"/>
    <col min="2570" max="2570" width="7.375" style="7" bestFit="1" customWidth="1"/>
    <col min="2571" max="2572" width="14" style="7" bestFit="1" customWidth="1"/>
    <col min="2573" max="2575" width="10.875" style="7" bestFit="1" customWidth="1"/>
    <col min="2576" max="2817" width="9" style="7"/>
    <col min="2818" max="2818" width="6.75" style="7" bestFit="1" customWidth="1"/>
    <col min="2819" max="2819" width="14.125" style="7" bestFit="1" customWidth="1"/>
    <col min="2820" max="2820" width="11.625" style="7" bestFit="1" customWidth="1"/>
    <col min="2821" max="2821" width="10.5" style="7" bestFit="1" customWidth="1"/>
    <col min="2822" max="2822" width="13.5" style="7" bestFit="1" customWidth="1"/>
    <col min="2823" max="2823" width="9.5" style="7" bestFit="1" customWidth="1"/>
    <col min="2824" max="2824" width="14" style="7" bestFit="1" customWidth="1"/>
    <col min="2825" max="2825" width="8.625" style="7" bestFit="1" customWidth="1"/>
    <col min="2826" max="2826" width="7.375" style="7" bestFit="1" customWidth="1"/>
    <col min="2827" max="2828" width="14" style="7" bestFit="1" customWidth="1"/>
    <col min="2829" max="2831" width="10.875" style="7" bestFit="1" customWidth="1"/>
    <col min="2832" max="3073" width="9" style="7"/>
    <col min="3074" max="3074" width="6.75" style="7" bestFit="1" customWidth="1"/>
    <col min="3075" max="3075" width="14.125" style="7" bestFit="1" customWidth="1"/>
    <col min="3076" max="3076" width="11.625" style="7" bestFit="1" customWidth="1"/>
    <col min="3077" max="3077" width="10.5" style="7" bestFit="1" customWidth="1"/>
    <col min="3078" max="3078" width="13.5" style="7" bestFit="1" customWidth="1"/>
    <col min="3079" max="3079" width="9.5" style="7" bestFit="1" customWidth="1"/>
    <col min="3080" max="3080" width="14" style="7" bestFit="1" customWidth="1"/>
    <col min="3081" max="3081" width="8.625" style="7" bestFit="1" customWidth="1"/>
    <col min="3082" max="3082" width="7.375" style="7" bestFit="1" customWidth="1"/>
    <col min="3083" max="3084" width="14" style="7" bestFit="1" customWidth="1"/>
    <col min="3085" max="3087" width="10.875" style="7" bestFit="1" customWidth="1"/>
    <col min="3088" max="3329" width="9" style="7"/>
    <col min="3330" max="3330" width="6.75" style="7" bestFit="1" customWidth="1"/>
    <col min="3331" max="3331" width="14.125" style="7" bestFit="1" customWidth="1"/>
    <col min="3332" max="3332" width="11.625" style="7" bestFit="1" customWidth="1"/>
    <col min="3333" max="3333" width="10.5" style="7" bestFit="1" customWidth="1"/>
    <col min="3334" max="3334" width="13.5" style="7" bestFit="1" customWidth="1"/>
    <col min="3335" max="3335" width="9.5" style="7" bestFit="1" customWidth="1"/>
    <col min="3336" max="3336" width="14" style="7" bestFit="1" customWidth="1"/>
    <col min="3337" max="3337" width="8.625" style="7" bestFit="1" customWidth="1"/>
    <col min="3338" max="3338" width="7.375" style="7" bestFit="1" customWidth="1"/>
    <col min="3339" max="3340" width="14" style="7" bestFit="1" customWidth="1"/>
    <col min="3341" max="3343" width="10.875" style="7" bestFit="1" customWidth="1"/>
    <col min="3344" max="3585" width="9" style="7"/>
    <col min="3586" max="3586" width="6.75" style="7" bestFit="1" customWidth="1"/>
    <col min="3587" max="3587" width="14.125" style="7" bestFit="1" customWidth="1"/>
    <col min="3588" max="3588" width="11.625" style="7" bestFit="1" customWidth="1"/>
    <col min="3589" max="3589" width="10.5" style="7" bestFit="1" customWidth="1"/>
    <col min="3590" max="3590" width="13.5" style="7" bestFit="1" customWidth="1"/>
    <col min="3591" max="3591" width="9.5" style="7" bestFit="1" customWidth="1"/>
    <col min="3592" max="3592" width="14" style="7" bestFit="1" customWidth="1"/>
    <col min="3593" max="3593" width="8.625" style="7" bestFit="1" customWidth="1"/>
    <col min="3594" max="3594" width="7.375" style="7" bestFit="1" customWidth="1"/>
    <col min="3595" max="3596" width="14" style="7" bestFit="1" customWidth="1"/>
    <col min="3597" max="3599" width="10.875" style="7" bestFit="1" customWidth="1"/>
    <col min="3600" max="3841" width="9" style="7"/>
    <col min="3842" max="3842" width="6.75" style="7" bestFit="1" customWidth="1"/>
    <col min="3843" max="3843" width="14.125" style="7" bestFit="1" customWidth="1"/>
    <col min="3844" max="3844" width="11.625" style="7" bestFit="1" customWidth="1"/>
    <col min="3845" max="3845" width="10.5" style="7" bestFit="1" customWidth="1"/>
    <col min="3846" max="3846" width="13.5" style="7" bestFit="1" customWidth="1"/>
    <col min="3847" max="3847" width="9.5" style="7" bestFit="1" customWidth="1"/>
    <col min="3848" max="3848" width="14" style="7" bestFit="1" customWidth="1"/>
    <col min="3849" max="3849" width="8.625" style="7" bestFit="1" customWidth="1"/>
    <col min="3850" max="3850" width="7.375" style="7" bestFit="1" customWidth="1"/>
    <col min="3851" max="3852" width="14" style="7" bestFit="1" customWidth="1"/>
    <col min="3853" max="3855" width="10.875" style="7" bestFit="1" customWidth="1"/>
    <col min="3856" max="4097" width="9" style="7"/>
    <col min="4098" max="4098" width="6.75" style="7" bestFit="1" customWidth="1"/>
    <col min="4099" max="4099" width="14.125" style="7" bestFit="1" customWidth="1"/>
    <col min="4100" max="4100" width="11.625" style="7" bestFit="1" customWidth="1"/>
    <col min="4101" max="4101" width="10.5" style="7" bestFit="1" customWidth="1"/>
    <col min="4102" max="4102" width="13.5" style="7" bestFit="1" customWidth="1"/>
    <col min="4103" max="4103" width="9.5" style="7" bestFit="1" customWidth="1"/>
    <col min="4104" max="4104" width="14" style="7" bestFit="1" customWidth="1"/>
    <col min="4105" max="4105" width="8.625" style="7" bestFit="1" customWidth="1"/>
    <col min="4106" max="4106" width="7.375" style="7" bestFit="1" customWidth="1"/>
    <col min="4107" max="4108" width="14" style="7" bestFit="1" customWidth="1"/>
    <col min="4109" max="4111" width="10.875" style="7" bestFit="1" customWidth="1"/>
    <col min="4112" max="4353" width="9" style="7"/>
    <col min="4354" max="4354" width="6.75" style="7" bestFit="1" customWidth="1"/>
    <col min="4355" max="4355" width="14.125" style="7" bestFit="1" customWidth="1"/>
    <col min="4356" max="4356" width="11.625" style="7" bestFit="1" customWidth="1"/>
    <col min="4357" max="4357" width="10.5" style="7" bestFit="1" customWidth="1"/>
    <col min="4358" max="4358" width="13.5" style="7" bestFit="1" customWidth="1"/>
    <col min="4359" max="4359" width="9.5" style="7" bestFit="1" customWidth="1"/>
    <col min="4360" max="4360" width="14" style="7" bestFit="1" customWidth="1"/>
    <col min="4361" max="4361" width="8.625" style="7" bestFit="1" customWidth="1"/>
    <col min="4362" max="4362" width="7.375" style="7" bestFit="1" customWidth="1"/>
    <col min="4363" max="4364" width="14" style="7" bestFit="1" customWidth="1"/>
    <col min="4365" max="4367" width="10.875" style="7" bestFit="1" customWidth="1"/>
    <col min="4368" max="4609" width="9" style="7"/>
    <col min="4610" max="4610" width="6.75" style="7" bestFit="1" customWidth="1"/>
    <col min="4611" max="4611" width="14.125" style="7" bestFit="1" customWidth="1"/>
    <col min="4612" max="4612" width="11.625" style="7" bestFit="1" customWidth="1"/>
    <col min="4613" max="4613" width="10.5" style="7" bestFit="1" customWidth="1"/>
    <col min="4614" max="4614" width="13.5" style="7" bestFit="1" customWidth="1"/>
    <col min="4615" max="4615" width="9.5" style="7" bestFit="1" customWidth="1"/>
    <col min="4616" max="4616" width="14" style="7" bestFit="1" customWidth="1"/>
    <col min="4617" max="4617" width="8.625" style="7" bestFit="1" customWidth="1"/>
    <col min="4618" max="4618" width="7.375" style="7" bestFit="1" customWidth="1"/>
    <col min="4619" max="4620" width="14" style="7" bestFit="1" customWidth="1"/>
    <col min="4621" max="4623" width="10.875" style="7" bestFit="1" customWidth="1"/>
    <col min="4624" max="4865" width="9" style="7"/>
    <col min="4866" max="4866" width="6.75" style="7" bestFit="1" customWidth="1"/>
    <col min="4867" max="4867" width="14.125" style="7" bestFit="1" customWidth="1"/>
    <col min="4868" max="4868" width="11.625" style="7" bestFit="1" customWidth="1"/>
    <col min="4869" max="4869" width="10.5" style="7" bestFit="1" customWidth="1"/>
    <col min="4870" max="4870" width="13.5" style="7" bestFit="1" customWidth="1"/>
    <col min="4871" max="4871" width="9.5" style="7" bestFit="1" customWidth="1"/>
    <col min="4872" max="4872" width="14" style="7" bestFit="1" customWidth="1"/>
    <col min="4873" max="4873" width="8.625" style="7" bestFit="1" customWidth="1"/>
    <col min="4874" max="4874" width="7.375" style="7" bestFit="1" customWidth="1"/>
    <col min="4875" max="4876" width="14" style="7" bestFit="1" customWidth="1"/>
    <col min="4877" max="4879" width="10.875" style="7" bestFit="1" customWidth="1"/>
    <col min="4880" max="5121" width="9" style="7"/>
    <col min="5122" max="5122" width="6.75" style="7" bestFit="1" customWidth="1"/>
    <col min="5123" max="5123" width="14.125" style="7" bestFit="1" customWidth="1"/>
    <col min="5124" max="5124" width="11.625" style="7" bestFit="1" customWidth="1"/>
    <col min="5125" max="5125" width="10.5" style="7" bestFit="1" customWidth="1"/>
    <col min="5126" max="5126" width="13.5" style="7" bestFit="1" customWidth="1"/>
    <col min="5127" max="5127" width="9.5" style="7" bestFit="1" customWidth="1"/>
    <col min="5128" max="5128" width="14" style="7" bestFit="1" customWidth="1"/>
    <col min="5129" max="5129" width="8.625" style="7" bestFit="1" customWidth="1"/>
    <col min="5130" max="5130" width="7.375" style="7" bestFit="1" customWidth="1"/>
    <col min="5131" max="5132" width="14" style="7" bestFit="1" customWidth="1"/>
    <col min="5133" max="5135" width="10.875" style="7" bestFit="1" customWidth="1"/>
    <col min="5136" max="5377" width="9" style="7"/>
    <col min="5378" max="5378" width="6.75" style="7" bestFit="1" customWidth="1"/>
    <col min="5379" max="5379" width="14.125" style="7" bestFit="1" customWidth="1"/>
    <col min="5380" max="5380" width="11.625" style="7" bestFit="1" customWidth="1"/>
    <col min="5381" max="5381" width="10.5" style="7" bestFit="1" customWidth="1"/>
    <col min="5382" max="5382" width="13.5" style="7" bestFit="1" customWidth="1"/>
    <col min="5383" max="5383" width="9.5" style="7" bestFit="1" customWidth="1"/>
    <col min="5384" max="5384" width="14" style="7" bestFit="1" customWidth="1"/>
    <col min="5385" max="5385" width="8.625" style="7" bestFit="1" customWidth="1"/>
    <col min="5386" max="5386" width="7.375" style="7" bestFit="1" customWidth="1"/>
    <col min="5387" max="5388" width="14" style="7" bestFit="1" customWidth="1"/>
    <col min="5389" max="5391" width="10.875" style="7" bestFit="1" customWidth="1"/>
    <col min="5392" max="5633" width="9" style="7"/>
    <col min="5634" max="5634" width="6.75" style="7" bestFit="1" customWidth="1"/>
    <col min="5635" max="5635" width="14.125" style="7" bestFit="1" customWidth="1"/>
    <col min="5636" max="5636" width="11.625" style="7" bestFit="1" customWidth="1"/>
    <col min="5637" max="5637" width="10.5" style="7" bestFit="1" customWidth="1"/>
    <col min="5638" max="5638" width="13.5" style="7" bestFit="1" customWidth="1"/>
    <col min="5639" max="5639" width="9.5" style="7" bestFit="1" customWidth="1"/>
    <col min="5640" max="5640" width="14" style="7" bestFit="1" customWidth="1"/>
    <col min="5641" max="5641" width="8.625" style="7" bestFit="1" customWidth="1"/>
    <col min="5642" max="5642" width="7.375" style="7" bestFit="1" customWidth="1"/>
    <col min="5643" max="5644" width="14" style="7" bestFit="1" customWidth="1"/>
    <col min="5645" max="5647" width="10.875" style="7" bestFit="1" customWidth="1"/>
    <col min="5648" max="5889" width="9" style="7"/>
    <col min="5890" max="5890" width="6.75" style="7" bestFit="1" customWidth="1"/>
    <col min="5891" max="5891" width="14.125" style="7" bestFit="1" customWidth="1"/>
    <col min="5892" max="5892" width="11.625" style="7" bestFit="1" customWidth="1"/>
    <col min="5893" max="5893" width="10.5" style="7" bestFit="1" customWidth="1"/>
    <col min="5894" max="5894" width="13.5" style="7" bestFit="1" customWidth="1"/>
    <col min="5895" max="5895" width="9.5" style="7" bestFit="1" customWidth="1"/>
    <col min="5896" max="5896" width="14" style="7" bestFit="1" customWidth="1"/>
    <col min="5897" max="5897" width="8.625" style="7" bestFit="1" customWidth="1"/>
    <col min="5898" max="5898" width="7.375" style="7" bestFit="1" customWidth="1"/>
    <col min="5899" max="5900" width="14" style="7" bestFit="1" customWidth="1"/>
    <col min="5901" max="5903" width="10.875" style="7" bestFit="1" customWidth="1"/>
    <col min="5904" max="6145" width="9" style="7"/>
    <col min="6146" max="6146" width="6.75" style="7" bestFit="1" customWidth="1"/>
    <col min="6147" max="6147" width="14.125" style="7" bestFit="1" customWidth="1"/>
    <col min="6148" max="6148" width="11.625" style="7" bestFit="1" customWidth="1"/>
    <col min="6149" max="6149" width="10.5" style="7" bestFit="1" customWidth="1"/>
    <col min="6150" max="6150" width="13.5" style="7" bestFit="1" customWidth="1"/>
    <col min="6151" max="6151" width="9.5" style="7" bestFit="1" customWidth="1"/>
    <col min="6152" max="6152" width="14" style="7" bestFit="1" customWidth="1"/>
    <col min="6153" max="6153" width="8.625" style="7" bestFit="1" customWidth="1"/>
    <col min="6154" max="6154" width="7.375" style="7" bestFit="1" customWidth="1"/>
    <col min="6155" max="6156" width="14" style="7" bestFit="1" customWidth="1"/>
    <col min="6157" max="6159" width="10.875" style="7" bestFit="1" customWidth="1"/>
    <col min="6160" max="6401" width="9" style="7"/>
    <col min="6402" max="6402" width="6.75" style="7" bestFit="1" customWidth="1"/>
    <col min="6403" max="6403" width="14.125" style="7" bestFit="1" customWidth="1"/>
    <col min="6404" max="6404" width="11.625" style="7" bestFit="1" customWidth="1"/>
    <col min="6405" max="6405" width="10.5" style="7" bestFit="1" customWidth="1"/>
    <col min="6406" max="6406" width="13.5" style="7" bestFit="1" customWidth="1"/>
    <col min="6407" max="6407" width="9.5" style="7" bestFit="1" customWidth="1"/>
    <col min="6408" max="6408" width="14" style="7" bestFit="1" customWidth="1"/>
    <col min="6409" max="6409" width="8.625" style="7" bestFit="1" customWidth="1"/>
    <col min="6410" max="6410" width="7.375" style="7" bestFit="1" customWidth="1"/>
    <col min="6411" max="6412" width="14" style="7" bestFit="1" customWidth="1"/>
    <col min="6413" max="6415" width="10.875" style="7" bestFit="1" customWidth="1"/>
    <col min="6416" max="6657" width="9" style="7"/>
    <col min="6658" max="6658" width="6.75" style="7" bestFit="1" customWidth="1"/>
    <col min="6659" max="6659" width="14.125" style="7" bestFit="1" customWidth="1"/>
    <col min="6660" max="6660" width="11.625" style="7" bestFit="1" customWidth="1"/>
    <col min="6661" max="6661" width="10.5" style="7" bestFit="1" customWidth="1"/>
    <col min="6662" max="6662" width="13.5" style="7" bestFit="1" customWidth="1"/>
    <col min="6663" max="6663" width="9.5" style="7" bestFit="1" customWidth="1"/>
    <col min="6664" max="6664" width="14" style="7" bestFit="1" customWidth="1"/>
    <col min="6665" max="6665" width="8.625" style="7" bestFit="1" customWidth="1"/>
    <col min="6666" max="6666" width="7.375" style="7" bestFit="1" customWidth="1"/>
    <col min="6667" max="6668" width="14" style="7" bestFit="1" customWidth="1"/>
    <col min="6669" max="6671" width="10.875" style="7" bestFit="1" customWidth="1"/>
    <col min="6672" max="6913" width="9" style="7"/>
    <col min="6914" max="6914" width="6.75" style="7" bestFit="1" customWidth="1"/>
    <col min="6915" max="6915" width="14.125" style="7" bestFit="1" customWidth="1"/>
    <col min="6916" max="6916" width="11.625" style="7" bestFit="1" customWidth="1"/>
    <col min="6917" max="6917" width="10.5" style="7" bestFit="1" customWidth="1"/>
    <col min="6918" max="6918" width="13.5" style="7" bestFit="1" customWidth="1"/>
    <col min="6919" max="6919" width="9.5" style="7" bestFit="1" customWidth="1"/>
    <col min="6920" max="6920" width="14" style="7" bestFit="1" customWidth="1"/>
    <col min="6921" max="6921" width="8.625" style="7" bestFit="1" customWidth="1"/>
    <col min="6922" max="6922" width="7.375" style="7" bestFit="1" customWidth="1"/>
    <col min="6923" max="6924" width="14" style="7" bestFit="1" customWidth="1"/>
    <col min="6925" max="6927" width="10.875" style="7" bestFit="1" customWidth="1"/>
    <col min="6928" max="7169" width="9" style="7"/>
    <col min="7170" max="7170" width="6.75" style="7" bestFit="1" customWidth="1"/>
    <col min="7171" max="7171" width="14.125" style="7" bestFit="1" customWidth="1"/>
    <col min="7172" max="7172" width="11.625" style="7" bestFit="1" customWidth="1"/>
    <col min="7173" max="7173" width="10.5" style="7" bestFit="1" customWidth="1"/>
    <col min="7174" max="7174" width="13.5" style="7" bestFit="1" customWidth="1"/>
    <col min="7175" max="7175" width="9.5" style="7" bestFit="1" customWidth="1"/>
    <col min="7176" max="7176" width="14" style="7" bestFit="1" customWidth="1"/>
    <col min="7177" max="7177" width="8.625" style="7" bestFit="1" customWidth="1"/>
    <col min="7178" max="7178" width="7.375" style="7" bestFit="1" customWidth="1"/>
    <col min="7179" max="7180" width="14" style="7" bestFit="1" customWidth="1"/>
    <col min="7181" max="7183" width="10.875" style="7" bestFit="1" customWidth="1"/>
    <col min="7184" max="7425" width="9" style="7"/>
    <col min="7426" max="7426" width="6.75" style="7" bestFit="1" customWidth="1"/>
    <col min="7427" max="7427" width="14.125" style="7" bestFit="1" customWidth="1"/>
    <col min="7428" max="7428" width="11.625" style="7" bestFit="1" customWidth="1"/>
    <col min="7429" max="7429" width="10.5" style="7" bestFit="1" customWidth="1"/>
    <col min="7430" max="7430" width="13.5" style="7" bestFit="1" customWidth="1"/>
    <col min="7431" max="7431" width="9.5" style="7" bestFit="1" customWidth="1"/>
    <col min="7432" max="7432" width="14" style="7" bestFit="1" customWidth="1"/>
    <col min="7433" max="7433" width="8.625" style="7" bestFit="1" customWidth="1"/>
    <col min="7434" max="7434" width="7.375" style="7" bestFit="1" customWidth="1"/>
    <col min="7435" max="7436" width="14" style="7" bestFit="1" customWidth="1"/>
    <col min="7437" max="7439" width="10.875" style="7" bestFit="1" customWidth="1"/>
    <col min="7440" max="7681" width="9" style="7"/>
    <col min="7682" max="7682" width="6.75" style="7" bestFit="1" customWidth="1"/>
    <col min="7683" max="7683" width="14.125" style="7" bestFit="1" customWidth="1"/>
    <col min="7684" max="7684" width="11.625" style="7" bestFit="1" customWidth="1"/>
    <col min="7685" max="7685" width="10.5" style="7" bestFit="1" customWidth="1"/>
    <col min="7686" max="7686" width="13.5" style="7" bestFit="1" customWidth="1"/>
    <col min="7687" max="7687" width="9.5" style="7" bestFit="1" customWidth="1"/>
    <col min="7688" max="7688" width="14" style="7" bestFit="1" customWidth="1"/>
    <col min="7689" max="7689" width="8.625" style="7" bestFit="1" customWidth="1"/>
    <col min="7690" max="7690" width="7.375" style="7" bestFit="1" customWidth="1"/>
    <col min="7691" max="7692" width="14" style="7" bestFit="1" customWidth="1"/>
    <col min="7693" max="7695" width="10.875" style="7" bestFit="1" customWidth="1"/>
    <col min="7696" max="7937" width="9" style="7"/>
    <col min="7938" max="7938" width="6.75" style="7" bestFit="1" customWidth="1"/>
    <col min="7939" max="7939" width="14.125" style="7" bestFit="1" customWidth="1"/>
    <col min="7940" max="7940" width="11.625" style="7" bestFit="1" customWidth="1"/>
    <col min="7941" max="7941" width="10.5" style="7" bestFit="1" customWidth="1"/>
    <col min="7942" max="7942" width="13.5" style="7" bestFit="1" customWidth="1"/>
    <col min="7943" max="7943" width="9.5" style="7" bestFit="1" customWidth="1"/>
    <col min="7944" max="7944" width="14" style="7" bestFit="1" customWidth="1"/>
    <col min="7945" max="7945" width="8.625" style="7" bestFit="1" customWidth="1"/>
    <col min="7946" max="7946" width="7.375" style="7" bestFit="1" customWidth="1"/>
    <col min="7947" max="7948" width="14" style="7" bestFit="1" customWidth="1"/>
    <col min="7949" max="7951" width="10.875" style="7" bestFit="1" customWidth="1"/>
    <col min="7952" max="8193" width="9" style="7"/>
    <col min="8194" max="8194" width="6.75" style="7" bestFit="1" customWidth="1"/>
    <col min="8195" max="8195" width="14.125" style="7" bestFit="1" customWidth="1"/>
    <col min="8196" max="8196" width="11.625" style="7" bestFit="1" customWidth="1"/>
    <col min="8197" max="8197" width="10.5" style="7" bestFit="1" customWidth="1"/>
    <col min="8198" max="8198" width="13.5" style="7" bestFit="1" customWidth="1"/>
    <col min="8199" max="8199" width="9.5" style="7" bestFit="1" customWidth="1"/>
    <col min="8200" max="8200" width="14" style="7" bestFit="1" customWidth="1"/>
    <col min="8201" max="8201" width="8.625" style="7" bestFit="1" customWidth="1"/>
    <col min="8202" max="8202" width="7.375" style="7" bestFit="1" customWidth="1"/>
    <col min="8203" max="8204" width="14" style="7" bestFit="1" customWidth="1"/>
    <col min="8205" max="8207" width="10.875" style="7" bestFit="1" customWidth="1"/>
    <col min="8208" max="8449" width="9" style="7"/>
    <col min="8450" max="8450" width="6.75" style="7" bestFit="1" customWidth="1"/>
    <col min="8451" max="8451" width="14.125" style="7" bestFit="1" customWidth="1"/>
    <col min="8452" max="8452" width="11.625" style="7" bestFit="1" customWidth="1"/>
    <col min="8453" max="8453" width="10.5" style="7" bestFit="1" customWidth="1"/>
    <col min="8454" max="8454" width="13.5" style="7" bestFit="1" customWidth="1"/>
    <col min="8455" max="8455" width="9.5" style="7" bestFit="1" customWidth="1"/>
    <col min="8456" max="8456" width="14" style="7" bestFit="1" customWidth="1"/>
    <col min="8457" max="8457" width="8.625" style="7" bestFit="1" customWidth="1"/>
    <col min="8458" max="8458" width="7.375" style="7" bestFit="1" customWidth="1"/>
    <col min="8459" max="8460" width="14" style="7" bestFit="1" customWidth="1"/>
    <col min="8461" max="8463" width="10.875" style="7" bestFit="1" customWidth="1"/>
    <col min="8464" max="8705" width="9" style="7"/>
    <col min="8706" max="8706" width="6.75" style="7" bestFit="1" customWidth="1"/>
    <col min="8707" max="8707" width="14.125" style="7" bestFit="1" customWidth="1"/>
    <col min="8708" max="8708" width="11.625" style="7" bestFit="1" customWidth="1"/>
    <col min="8709" max="8709" width="10.5" style="7" bestFit="1" customWidth="1"/>
    <col min="8710" max="8710" width="13.5" style="7" bestFit="1" customWidth="1"/>
    <col min="8711" max="8711" width="9.5" style="7" bestFit="1" customWidth="1"/>
    <col min="8712" max="8712" width="14" style="7" bestFit="1" customWidth="1"/>
    <col min="8713" max="8713" width="8.625" style="7" bestFit="1" customWidth="1"/>
    <col min="8714" max="8714" width="7.375" style="7" bestFit="1" customWidth="1"/>
    <col min="8715" max="8716" width="14" style="7" bestFit="1" customWidth="1"/>
    <col min="8717" max="8719" width="10.875" style="7" bestFit="1" customWidth="1"/>
    <col min="8720" max="8961" width="9" style="7"/>
    <col min="8962" max="8962" width="6.75" style="7" bestFit="1" customWidth="1"/>
    <col min="8963" max="8963" width="14.125" style="7" bestFit="1" customWidth="1"/>
    <col min="8964" max="8964" width="11.625" style="7" bestFit="1" customWidth="1"/>
    <col min="8965" max="8965" width="10.5" style="7" bestFit="1" customWidth="1"/>
    <col min="8966" max="8966" width="13.5" style="7" bestFit="1" customWidth="1"/>
    <col min="8967" max="8967" width="9.5" style="7" bestFit="1" customWidth="1"/>
    <col min="8968" max="8968" width="14" style="7" bestFit="1" customWidth="1"/>
    <col min="8969" max="8969" width="8.625" style="7" bestFit="1" customWidth="1"/>
    <col min="8970" max="8970" width="7.375" style="7" bestFit="1" customWidth="1"/>
    <col min="8971" max="8972" width="14" style="7" bestFit="1" customWidth="1"/>
    <col min="8973" max="8975" width="10.875" style="7" bestFit="1" customWidth="1"/>
    <col min="8976" max="9217" width="9" style="7"/>
    <col min="9218" max="9218" width="6.75" style="7" bestFit="1" customWidth="1"/>
    <col min="9219" max="9219" width="14.125" style="7" bestFit="1" customWidth="1"/>
    <col min="9220" max="9220" width="11.625" style="7" bestFit="1" customWidth="1"/>
    <col min="9221" max="9221" width="10.5" style="7" bestFit="1" customWidth="1"/>
    <col min="9222" max="9222" width="13.5" style="7" bestFit="1" customWidth="1"/>
    <col min="9223" max="9223" width="9.5" style="7" bestFit="1" customWidth="1"/>
    <col min="9224" max="9224" width="14" style="7" bestFit="1" customWidth="1"/>
    <col min="9225" max="9225" width="8.625" style="7" bestFit="1" customWidth="1"/>
    <col min="9226" max="9226" width="7.375" style="7" bestFit="1" customWidth="1"/>
    <col min="9227" max="9228" width="14" style="7" bestFit="1" customWidth="1"/>
    <col min="9229" max="9231" width="10.875" style="7" bestFit="1" customWidth="1"/>
    <col min="9232" max="9473" width="9" style="7"/>
    <col min="9474" max="9474" width="6.75" style="7" bestFit="1" customWidth="1"/>
    <col min="9475" max="9475" width="14.125" style="7" bestFit="1" customWidth="1"/>
    <col min="9476" max="9476" width="11.625" style="7" bestFit="1" customWidth="1"/>
    <col min="9477" max="9477" width="10.5" style="7" bestFit="1" customWidth="1"/>
    <col min="9478" max="9478" width="13.5" style="7" bestFit="1" customWidth="1"/>
    <col min="9479" max="9479" width="9.5" style="7" bestFit="1" customWidth="1"/>
    <col min="9480" max="9480" width="14" style="7" bestFit="1" customWidth="1"/>
    <col min="9481" max="9481" width="8.625" style="7" bestFit="1" customWidth="1"/>
    <col min="9482" max="9482" width="7.375" style="7" bestFit="1" customWidth="1"/>
    <col min="9483" max="9484" width="14" style="7" bestFit="1" customWidth="1"/>
    <col min="9485" max="9487" width="10.875" style="7" bestFit="1" customWidth="1"/>
    <col min="9488" max="9729" width="9" style="7"/>
    <col min="9730" max="9730" width="6.75" style="7" bestFit="1" customWidth="1"/>
    <col min="9731" max="9731" width="14.125" style="7" bestFit="1" customWidth="1"/>
    <col min="9732" max="9732" width="11.625" style="7" bestFit="1" customWidth="1"/>
    <col min="9733" max="9733" width="10.5" style="7" bestFit="1" customWidth="1"/>
    <col min="9734" max="9734" width="13.5" style="7" bestFit="1" customWidth="1"/>
    <col min="9735" max="9735" width="9.5" style="7" bestFit="1" customWidth="1"/>
    <col min="9736" max="9736" width="14" style="7" bestFit="1" customWidth="1"/>
    <col min="9737" max="9737" width="8.625" style="7" bestFit="1" customWidth="1"/>
    <col min="9738" max="9738" width="7.375" style="7" bestFit="1" customWidth="1"/>
    <col min="9739" max="9740" width="14" style="7" bestFit="1" customWidth="1"/>
    <col min="9741" max="9743" width="10.875" style="7" bestFit="1" customWidth="1"/>
    <col min="9744" max="9985" width="9" style="7"/>
    <col min="9986" max="9986" width="6.75" style="7" bestFit="1" customWidth="1"/>
    <col min="9987" max="9987" width="14.125" style="7" bestFit="1" customWidth="1"/>
    <col min="9988" max="9988" width="11.625" style="7" bestFit="1" customWidth="1"/>
    <col min="9989" max="9989" width="10.5" style="7" bestFit="1" customWidth="1"/>
    <col min="9990" max="9990" width="13.5" style="7" bestFit="1" customWidth="1"/>
    <col min="9991" max="9991" width="9.5" style="7" bestFit="1" customWidth="1"/>
    <col min="9992" max="9992" width="14" style="7" bestFit="1" customWidth="1"/>
    <col min="9993" max="9993" width="8.625" style="7" bestFit="1" customWidth="1"/>
    <col min="9994" max="9994" width="7.375" style="7" bestFit="1" customWidth="1"/>
    <col min="9995" max="9996" width="14" style="7" bestFit="1" customWidth="1"/>
    <col min="9997" max="9999" width="10.875" style="7" bestFit="1" customWidth="1"/>
    <col min="10000" max="10241" width="9" style="7"/>
    <col min="10242" max="10242" width="6.75" style="7" bestFit="1" customWidth="1"/>
    <col min="10243" max="10243" width="14.125" style="7" bestFit="1" customWidth="1"/>
    <col min="10244" max="10244" width="11.625" style="7" bestFit="1" customWidth="1"/>
    <col min="10245" max="10245" width="10.5" style="7" bestFit="1" customWidth="1"/>
    <col min="10246" max="10246" width="13.5" style="7" bestFit="1" customWidth="1"/>
    <col min="10247" max="10247" width="9.5" style="7" bestFit="1" customWidth="1"/>
    <col min="10248" max="10248" width="14" style="7" bestFit="1" customWidth="1"/>
    <col min="10249" max="10249" width="8.625" style="7" bestFit="1" customWidth="1"/>
    <col min="10250" max="10250" width="7.375" style="7" bestFit="1" customWidth="1"/>
    <col min="10251" max="10252" width="14" style="7" bestFit="1" customWidth="1"/>
    <col min="10253" max="10255" width="10.875" style="7" bestFit="1" customWidth="1"/>
    <col min="10256" max="10497" width="9" style="7"/>
    <col min="10498" max="10498" width="6.75" style="7" bestFit="1" customWidth="1"/>
    <col min="10499" max="10499" width="14.125" style="7" bestFit="1" customWidth="1"/>
    <col min="10500" max="10500" width="11.625" style="7" bestFit="1" customWidth="1"/>
    <col min="10501" max="10501" width="10.5" style="7" bestFit="1" customWidth="1"/>
    <col min="10502" max="10502" width="13.5" style="7" bestFit="1" customWidth="1"/>
    <col min="10503" max="10503" width="9.5" style="7" bestFit="1" customWidth="1"/>
    <col min="10504" max="10504" width="14" style="7" bestFit="1" customWidth="1"/>
    <col min="10505" max="10505" width="8.625" style="7" bestFit="1" customWidth="1"/>
    <col min="10506" max="10506" width="7.375" style="7" bestFit="1" customWidth="1"/>
    <col min="10507" max="10508" width="14" style="7" bestFit="1" customWidth="1"/>
    <col min="10509" max="10511" width="10.875" style="7" bestFit="1" customWidth="1"/>
    <col min="10512" max="10753" width="9" style="7"/>
    <col min="10754" max="10754" width="6.75" style="7" bestFit="1" customWidth="1"/>
    <col min="10755" max="10755" width="14.125" style="7" bestFit="1" customWidth="1"/>
    <col min="10756" max="10756" width="11.625" style="7" bestFit="1" customWidth="1"/>
    <col min="10757" max="10757" width="10.5" style="7" bestFit="1" customWidth="1"/>
    <col min="10758" max="10758" width="13.5" style="7" bestFit="1" customWidth="1"/>
    <col min="10759" max="10759" width="9.5" style="7" bestFit="1" customWidth="1"/>
    <col min="10760" max="10760" width="14" style="7" bestFit="1" customWidth="1"/>
    <col min="10761" max="10761" width="8.625" style="7" bestFit="1" customWidth="1"/>
    <col min="10762" max="10762" width="7.375" style="7" bestFit="1" customWidth="1"/>
    <col min="10763" max="10764" width="14" style="7" bestFit="1" customWidth="1"/>
    <col min="10765" max="10767" width="10.875" style="7" bestFit="1" customWidth="1"/>
    <col min="10768" max="11009" width="9" style="7"/>
    <col min="11010" max="11010" width="6.75" style="7" bestFit="1" customWidth="1"/>
    <col min="11011" max="11011" width="14.125" style="7" bestFit="1" customWidth="1"/>
    <col min="11012" max="11012" width="11.625" style="7" bestFit="1" customWidth="1"/>
    <col min="11013" max="11013" width="10.5" style="7" bestFit="1" customWidth="1"/>
    <col min="11014" max="11014" width="13.5" style="7" bestFit="1" customWidth="1"/>
    <col min="11015" max="11015" width="9.5" style="7" bestFit="1" customWidth="1"/>
    <col min="11016" max="11016" width="14" style="7" bestFit="1" customWidth="1"/>
    <col min="11017" max="11017" width="8.625" style="7" bestFit="1" customWidth="1"/>
    <col min="11018" max="11018" width="7.375" style="7" bestFit="1" customWidth="1"/>
    <col min="11019" max="11020" width="14" style="7" bestFit="1" customWidth="1"/>
    <col min="11021" max="11023" width="10.875" style="7" bestFit="1" customWidth="1"/>
    <col min="11024" max="11265" width="9" style="7"/>
    <col min="11266" max="11266" width="6.75" style="7" bestFit="1" customWidth="1"/>
    <col min="11267" max="11267" width="14.125" style="7" bestFit="1" customWidth="1"/>
    <col min="11268" max="11268" width="11.625" style="7" bestFit="1" customWidth="1"/>
    <col min="11269" max="11269" width="10.5" style="7" bestFit="1" customWidth="1"/>
    <col min="11270" max="11270" width="13.5" style="7" bestFit="1" customWidth="1"/>
    <col min="11271" max="11271" width="9.5" style="7" bestFit="1" customWidth="1"/>
    <col min="11272" max="11272" width="14" style="7" bestFit="1" customWidth="1"/>
    <col min="11273" max="11273" width="8.625" style="7" bestFit="1" customWidth="1"/>
    <col min="11274" max="11274" width="7.375" style="7" bestFit="1" customWidth="1"/>
    <col min="11275" max="11276" width="14" style="7" bestFit="1" customWidth="1"/>
    <col min="11277" max="11279" width="10.875" style="7" bestFit="1" customWidth="1"/>
    <col min="11280" max="11521" width="9" style="7"/>
    <col min="11522" max="11522" width="6.75" style="7" bestFit="1" customWidth="1"/>
    <col min="11523" max="11523" width="14.125" style="7" bestFit="1" customWidth="1"/>
    <col min="11524" max="11524" width="11.625" style="7" bestFit="1" customWidth="1"/>
    <col min="11525" max="11525" width="10.5" style="7" bestFit="1" customWidth="1"/>
    <col min="11526" max="11526" width="13.5" style="7" bestFit="1" customWidth="1"/>
    <col min="11527" max="11527" width="9.5" style="7" bestFit="1" customWidth="1"/>
    <col min="11528" max="11528" width="14" style="7" bestFit="1" customWidth="1"/>
    <col min="11529" max="11529" width="8.625" style="7" bestFit="1" customWidth="1"/>
    <col min="11530" max="11530" width="7.375" style="7" bestFit="1" customWidth="1"/>
    <col min="11531" max="11532" width="14" style="7" bestFit="1" customWidth="1"/>
    <col min="11533" max="11535" width="10.875" style="7" bestFit="1" customWidth="1"/>
    <col min="11536" max="11777" width="9" style="7"/>
    <col min="11778" max="11778" width="6.75" style="7" bestFit="1" customWidth="1"/>
    <col min="11779" max="11779" width="14.125" style="7" bestFit="1" customWidth="1"/>
    <col min="11780" max="11780" width="11.625" style="7" bestFit="1" customWidth="1"/>
    <col min="11781" max="11781" width="10.5" style="7" bestFit="1" customWidth="1"/>
    <col min="11782" max="11782" width="13.5" style="7" bestFit="1" customWidth="1"/>
    <col min="11783" max="11783" width="9.5" style="7" bestFit="1" customWidth="1"/>
    <col min="11784" max="11784" width="14" style="7" bestFit="1" customWidth="1"/>
    <col min="11785" max="11785" width="8.625" style="7" bestFit="1" customWidth="1"/>
    <col min="11786" max="11786" width="7.375" style="7" bestFit="1" customWidth="1"/>
    <col min="11787" max="11788" width="14" style="7" bestFit="1" customWidth="1"/>
    <col min="11789" max="11791" width="10.875" style="7" bestFit="1" customWidth="1"/>
    <col min="11792" max="12033" width="9" style="7"/>
    <col min="12034" max="12034" width="6.75" style="7" bestFit="1" customWidth="1"/>
    <col min="12035" max="12035" width="14.125" style="7" bestFit="1" customWidth="1"/>
    <col min="12036" max="12036" width="11.625" style="7" bestFit="1" customWidth="1"/>
    <col min="12037" max="12037" width="10.5" style="7" bestFit="1" customWidth="1"/>
    <col min="12038" max="12038" width="13.5" style="7" bestFit="1" customWidth="1"/>
    <col min="12039" max="12039" width="9.5" style="7" bestFit="1" customWidth="1"/>
    <col min="12040" max="12040" width="14" style="7" bestFit="1" customWidth="1"/>
    <col min="12041" max="12041" width="8.625" style="7" bestFit="1" customWidth="1"/>
    <col min="12042" max="12042" width="7.375" style="7" bestFit="1" customWidth="1"/>
    <col min="12043" max="12044" width="14" style="7" bestFit="1" customWidth="1"/>
    <col min="12045" max="12047" width="10.875" style="7" bestFit="1" customWidth="1"/>
    <col min="12048" max="12289" width="9" style="7"/>
    <col min="12290" max="12290" width="6.75" style="7" bestFit="1" customWidth="1"/>
    <col min="12291" max="12291" width="14.125" style="7" bestFit="1" customWidth="1"/>
    <col min="12292" max="12292" width="11.625" style="7" bestFit="1" customWidth="1"/>
    <col min="12293" max="12293" width="10.5" style="7" bestFit="1" customWidth="1"/>
    <col min="12294" max="12294" width="13.5" style="7" bestFit="1" customWidth="1"/>
    <col min="12295" max="12295" width="9.5" style="7" bestFit="1" customWidth="1"/>
    <col min="12296" max="12296" width="14" style="7" bestFit="1" customWidth="1"/>
    <col min="12297" max="12297" width="8.625" style="7" bestFit="1" customWidth="1"/>
    <col min="12298" max="12298" width="7.375" style="7" bestFit="1" customWidth="1"/>
    <col min="12299" max="12300" width="14" style="7" bestFit="1" customWidth="1"/>
    <col min="12301" max="12303" width="10.875" style="7" bestFit="1" customWidth="1"/>
    <col min="12304" max="12545" width="9" style="7"/>
    <col min="12546" max="12546" width="6.75" style="7" bestFit="1" customWidth="1"/>
    <col min="12547" max="12547" width="14.125" style="7" bestFit="1" customWidth="1"/>
    <col min="12548" max="12548" width="11.625" style="7" bestFit="1" customWidth="1"/>
    <col min="12549" max="12549" width="10.5" style="7" bestFit="1" customWidth="1"/>
    <col min="12550" max="12550" width="13.5" style="7" bestFit="1" customWidth="1"/>
    <col min="12551" max="12551" width="9.5" style="7" bestFit="1" customWidth="1"/>
    <col min="12552" max="12552" width="14" style="7" bestFit="1" customWidth="1"/>
    <col min="12553" max="12553" width="8.625" style="7" bestFit="1" customWidth="1"/>
    <col min="12554" max="12554" width="7.375" style="7" bestFit="1" customWidth="1"/>
    <col min="12555" max="12556" width="14" style="7" bestFit="1" customWidth="1"/>
    <col min="12557" max="12559" width="10.875" style="7" bestFit="1" customWidth="1"/>
    <col min="12560" max="12801" width="9" style="7"/>
    <col min="12802" max="12802" width="6.75" style="7" bestFit="1" customWidth="1"/>
    <col min="12803" max="12803" width="14.125" style="7" bestFit="1" customWidth="1"/>
    <col min="12804" max="12804" width="11.625" style="7" bestFit="1" customWidth="1"/>
    <col min="12805" max="12805" width="10.5" style="7" bestFit="1" customWidth="1"/>
    <col min="12806" max="12806" width="13.5" style="7" bestFit="1" customWidth="1"/>
    <col min="12807" max="12807" width="9.5" style="7" bestFit="1" customWidth="1"/>
    <col min="12808" max="12808" width="14" style="7" bestFit="1" customWidth="1"/>
    <col min="12809" max="12809" width="8.625" style="7" bestFit="1" customWidth="1"/>
    <col min="12810" max="12810" width="7.375" style="7" bestFit="1" customWidth="1"/>
    <col min="12811" max="12812" width="14" style="7" bestFit="1" customWidth="1"/>
    <col min="12813" max="12815" width="10.875" style="7" bestFit="1" customWidth="1"/>
    <col min="12816" max="13057" width="9" style="7"/>
    <col min="13058" max="13058" width="6.75" style="7" bestFit="1" customWidth="1"/>
    <col min="13059" max="13059" width="14.125" style="7" bestFit="1" customWidth="1"/>
    <col min="13060" max="13060" width="11.625" style="7" bestFit="1" customWidth="1"/>
    <col min="13061" max="13061" width="10.5" style="7" bestFit="1" customWidth="1"/>
    <col min="13062" max="13062" width="13.5" style="7" bestFit="1" customWidth="1"/>
    <col min="13063" max="13063" width="9.5" style="7" bestFit="1" customWidth="1"/>
    <col min="13064" max="13064" width="14" style="7" bestFit="1" customWidth="1"/>
    <col min="13065" max="13065" width="8.625" style="7" bestFit="1" customWidth="1"/>
    <col min="13066" max="13066" width="7.375" style="7" bestFit="1" customWidth="1"/>
    <col min="13067" max="13068" width="14" style="7" bestFit="1" customWidth="1"/>
    <col min="13069" max="13071" width="10.875" style="7" bestFit="1" customWidth="1"/>
    <col min="13072" max="13313" width="9" style="7"/>
    <col min="13314" max="13314" width="6.75" style="7" bestFit="1" customWidth="1"/>
    <col min="13315" max="13315" width="14.125" style="7" bestFit="1" customWidth="1"/>
    <col min="13316" max="13316" width="11.625" style="7" bestFit="1" customWidth="1"/>
    <col min="13317" max="13317" width="10.5" style="7" bestFit="1" customWidth="1"/>
    <col min="13318" max="13318" width="13.5" style="7" bestFit="1" customWidth="1"/>
    <col min="13319" max="13319" width="9.5" style="7" bestFit="1" customWidth="1"/>
    <col min="13320" max="13320" width="14" style="7" bestFit="1" customWidth="1"/>
    <col min="13321" max="13321" width="8.625" style="7" bestFit="1" customWidth="1"/>
    <col min="13322" max="13322" width="7.375" style="7" bestFit="1" customWidth="1"/>
    <col min="13323" max="13324" width="14" style="7" bestFit="1" customWidth="1"/>
    <col min="13325" max="13327" width="10.875" style="7" bestFit="1" customWidth="1"/>
    <col min="13328" max="13569" width="9" style="7"/>
    <col min="13570" max="13570" width="6.75" style="7" bestFit="1" customWidth="1"/>
    <col min="13571" max="13571" width="14.125" style="7" bestFit="1" customWidth="1"/>
    <col min="13572" max="13572" width="11.625" style="7" bestFit="1" customWidth="1"/>
    <col min="13573" max="13573" width="10.5" style="7" bestFit="1" customWidth="1"/>
    <col min="13574" max="13574" width="13.5" style="7" bestFit="1" customWidth="1"/>
    <col min="13575" max="13575" width="9.5" style="7" bestFit="1" customWidth="1"/>
    <col min="13576" max="13576" width="14" style="7" bestFit="1" customWidth="1"/>
    <col min="13577" max="13577" width="8.625" style="7" bestFit="1" customWidth="1"/>
    <col min="13578" max="13578" width="7.375" style="7" bestFit="1" customWidth="1"/>
    <col min="13579" max="13580" width="14" style="7" bestFit="1" customWidth="1"/>
    <col min="13581" max="13583" width="10.875" style="7" bestFit="1" customWidth="1"/>
    <col min="13584" max="13825" width="9" style="7"/>
    <col min="13826" max="13826" width="6.75" style="7" bestFit="1" customWidth="1"/>
    <col min="13827" max="13827" width="14.125" style="7" bestFit="1" customWidth="1"/>
    <col min="13828" max="13828" width="11.625" style="7" bestFit="1" customWidth="1"/>
    <col min="13829" max="13829" width="10.5" style="7" bestFit="1" customWidth="1"/>
    <col min="13830" max="13830" width="13.5" style="7" bestFit="1" customWidth="1"/>
    <col min="13831" max="13831" width="9.5" style="7" bestFit="1" customWidth="1"/>
    <col min="13832" max="13832" width="14" style="7" bestFit="1" customWidth="1"/>
    <col min="13833" max="13833" width="8.625" style="7" bestFit="1" customWidth="1"/>
    <col min="13834" max="13834" width="7.375" style="7" bestFit="1" customWidth="1"/>
    <col min="13835" max="13836" width="14" style="7" bestFit="1" customWidth="1"/>
    <col min="13837" max="13839" width="10.875" style="7" bestFit="1" customWidth="1"/>
    <col min="13840" max="14081" width="9" style="7"/>
    <col min="14082" max="14082" width="6.75" style="7" bestFit="1" customWidth="1"/>
    <col min="14083" max="14083" width="14.125" style="7" bestFit="1" customWidth="1"/>
    <col min="14084" max="14084" width="11.625" style="7" bestFit="1" customWidth="1"/>
    <col min="14085" max="14085" width="10.5" style="7" bestFit="1" customWidth="1"/>
    <col min="14086" max="14086" width="13.5" style="7" bestFit="1" customWidth="1"/>
    <col min="14087" max="14087" width="9.5" style="7" bestFit="1" customWidth="1"/>
    <col min="14088" max="14088" width="14" style="7" bestFit="1" customWidth="1"/>
    <col min="14089" max="14089" width="8.625" style="7" bestFit="1" customWidth="1"/>
    <col min="14090" max="14090" width="7.375" style="7" bestFit="1" customWidth="1"/>
    <col min="14091" max="14092" width="14" style="7" bestFit="1" customWidth="1"/>
    <col min="14093" max="14095" width="10.875" style="7" bestFit="1" customWidth="1"/>
    <col min="14096" max="14337" width="9" style="7"/>
    <col min="14338" max="14338" width="6.75" style="7" bestFit="1" customWidth="1"/>
    <col min="14339" max="14339" width="14.125" style="7" bestFit="1" customWidth="1"/>
    <col min="14340" max="14340" width="11.625" style="7" bestFit="1" customWidth="1"/>
    <col min="14341" max="14341" width="10.5" style="7" bestFit="1" customWidth="1"/>
    <col min="14342" max="14342" width="13.5" style="7" bestFit="1" customWidth="1"/>
    <col min="14343" max="14343" width="9.5" style="7" bestFit="1" customWidth="1"/>
    <col min="14344" max="14344" width="14" style="7" bestFit="1" customWidth="1"/>
    <col min="14345" max="14345" width="8.625" style="7" bestFit="1" customWidth="1"/>
    <col min="14346" max="14346" width="7.375" style="7" bestFit="1" customWidth="1"/>
    <col min="14347" max="14348" width="14" style="7" bestFit="1" customWidth="1"/>
    <col min="14349" max="14351" width="10.875" style="7" bestFit="1" customWidth="1"/>
    <col min="14352" max="14593" width="9" style="7"/>
    <col min="14594" max="14594" width="6.75" style="7" bestFit="1" customWidth="1"/>
    <col min="14595" max="14595" width="14.125" style="7" bestFit="1" customWidth="1"/>
    <col min="14596" max="14596" width="11.625" style="7" bestFit="1" customWidth="1"/>
    <col min="14597" max="14597" width="10.5" style="7" bestFit="1" customWidth="1"/>
    <col min="14598" max="14598" width="13.5" style="7" bestFit="1" customWidth="1"/>
    <col min="14599" max="14599" width="9.5" style="7" bestFit="1" customWidth="1"/>
    <col min="14600" max="14600" width="14" style="7" bestFit="1" customWidth="1"/>
    <col min="14601" max="14601" width="8.625" style="7" bestFit="1" customWidth="1"/>
    <col min="14602" max="14602" width="7.375" style="7" bestFit="1" customWidth="1"/>
    <col min="14603" max="14604" width="14" style="7" bestFit="1" customWidth="1"/>
    <col min="14605" max="14607" width="10.875" style="7" bestFit="1" customWidth="1"/>
    <col min="14608" max="14849" width="9" style="7"/>
    <col min="14850" max="14850" width="6.75" style="7" bestFit="1" customWidth="1"/>
    <col min="14851" max="14851" width="14.125" style="7" bestFit="1" customWidth="1"/>
    <col min="14852" max="14852" width="11.625" style="7" bestFit="1" customWidth="1"/>
    <col min="14853" max="14853" width="10.5" style="7" bestFit="1" customWidth="1"/>
    <col min="14854" max="14854" width="13.5" style="7" bestFit="1" customWidth="1"/>
    <col min="14855" max="14855" width="9.5" style="7" bestFit="1" customWidth="1"/>
    <col min="14856" max="14856" width="14" style="7" bestFit="1" customWidth="1"/>
    <col min="14857" max="14857" width="8.625" style="7" bestFit="1" customWidth="1"/>
    <col min="14858" max="14858" width="7.375" style="7" bestFit="1" customWidth="1"/>
    <col min="14859" max="14860" width="14" style="7" bestFit="1" customWidth="1"/>
    <col min="14861" max="14863" width="10.875" style="7" bestFit="1" customWidth="1"/>
    <col min="14864" max="15105" width="9" style="7"/>
    <col min="15106" max="15106" width="6.75" style="7" bestFit="1" customWidth="1"/>
    <col min="15107" max="15107" width="14.125" style="7" bestFit="1" customWidth="1"/>
    <col min="15108" max="15108" width="11.625" style="7" bestFit="1" customWidth="1"/>
    <col min="15109" max="15109" width="10.5" style="7" bestFit="1" customWidth="1"/>
    <col min="15110" max="15110" width="13.5" style="7" bestFit="1" customWidth="1"/>
    <col min="15111" max="15111" width="9.5" style="7" bestFit="1" customWidth="1"/>
    <col min="15112" max="15112" width="14" style="7" bestFit="1" customWidth="1"/>
    <col min="15113" max="15113" width="8.625" style="7" bestFit="1" customWidth="1"/>
    <col min="15114" max="15114" width="7.375" style="7" bestFit="1" customWidth="1"/>
    <col min="15115" max="15116" width="14" style="7" bestFit="1" customWidth="1"/>
    <col min="15117" max="15119" width="10.875" style="7" bestFit="1" customWidth="1"/>
    <col min="15120" max="15361" width="9" style="7"/>
    <col min="15362" max="15362" width="6.75" style="7" bestFit="1" customWidth="1"/>
    <col min="15363" max="15363" width="14.125" style="7" bestFit="1" customWidth="1"/>
    <col min="15364" max="15364" width="11.625" style="7" bestFit="1" customWidth="1"/>
    <col min="15365" max="15365" width="10.5" style="7" bestFit="1" customWidth="1"/>
    <col min="15366" max="15366" width="13.5" style="7" bestFit="1" customWidth="1"/>
    <col min="15367" max="15367" width="9.5" style="7" bestFit="1" customWidth="1"/>
    <col min="15368" max="15368" width="14" style="7" bestFit="1" customWidth="1"/>
    <col min="15369" max="15369" width="8.625" style="7" bestFit="1" customWidth="1"/>
    <col min="15370" max="15370" width="7.375" style="7" bestFit="1" customWidth="1"/>
    <col min="15371" max="15372" width="14" style="7" bestFit="1" customWidth="1"/>
    <col min="15373" max="15375" width="10.875" style="7" bestFit="1" customWidth="1"/>
    <col min="15376" max="15617" width="9" style="7"/>
    <col min="15618" max="15618" width="6.75" style="7" bestFit="1" customWidth="1"/>
    <col min="15619" max="15619" width="14.125" style="7" bestFit="1" customWidth="1"/>
    <col min="15620" max="15620" width="11.625" style="7" bestFit="1" customWidth="1"/>
    <col min="15621" max="15621" width="10.5" style="7" bestFit="1" customWidth="1"/>
    <col min="15622" max="15622" width="13.5" style="7" bestFit="1" customWidth="1"/>
    <col min="15623" max="15623" width="9.5" style="7" bestFit="1" customWidth="1"/>
    <col min="15624" max="15624" width="14" style="7" bestFit="1" customWidth="1"/>
    <col min="15625" max="15625" width="8.625" style="7" bestFit="1" customWidth="1"/>
    <col min="15626" max="15626" width="7.375" style="7" bestFit="1" customWidth="1"/>
    <col min="15627" max="15628" width="14" style="7" bestFit="1" customWidth="1"/>
    <col min="15629" max="15631" width="10.875" style="7" bestFit="1" customWidth="1"/>
    <col min="15632" max="15873" width="9" style="7"/>
    <col min="15874" max="15874" width="6.75" style="7" bestFit="1" customWidth="1"/>
    <col min="15875" max="15875" width="14.125" style="7" bestFit="1" customWidth="1"/>
    <col min="15876" max="15876" width="11.625" style="7" bestFit="1" customWidth="1"/>
    <col min="15877" max="15877" width="10.5" style="7" bestFit="1" customWidth="1"/>
    <col min="15878" max="15878" width="13.5" style="7" bestFit="1" customWidth="1"/>
    <col min="15879" max="15879" width="9.5" style="7" bestFit="1" customWidth="1"/>
    <col min="15880" max="15880" width="14" style="7" bestFit="1" customWidth="1"/>
    <col min="15881" max="15881" width="8.625" style="7" bestFit="1" customWidth="1"/>
    <col min="15882" max="15882" width="7.375" style="7" bestFit="1" customWidth="1"/>
    <col min="15883" max="15884" width="14" style="7" bestFit="1" customWidth="1"/>
    <col min="15885" max="15887" width="10.875" style="7" bestFit="1" customWidth="1"/>
    <col min="15888" max="16129" width="9" style="7"/>
    <col min="16130" max="16130" width="6.75" style="7" bestFit="1" customWidth="1"/>
    <col min="16131" max="16131" width="14.125" style="7" bestFit="1" customWidth="1"/>
    <col min="16132" max="16132" width="11.625" style="7" bestFit="1" customWidth="1"/>
    <col min="16133" max="16133" width="10.5" style="7" bestFit="1" customWidth="1"/>
    <col min="16134" max="16134" width="13.5" style="7" bestFit="1" customWidth="1"/>
    <col min="16135" max="16135" width="9.5" style="7" bestFit="1" customWidth="1"/>
    <col min="16136" max="16136" width="14" style="7" bestFit="1" customWidth="1"/>
    <col min="16137" max="16137" width="8.625" style="7" bestFit="1" customWidth="1"/>
    <col min="16138" max="16138" width="7.375" style="7" bestFit="1" customWidth="1"/>
    <col min="16139" max="16140" width="14" style="7" bestFit="1" customWidth="1"/>
    <col min="16141" max="16143" width="10.875" style="7" bestFit="1" customWidth="1"/>
    <col min="16144" max="16384" width="9" style="7"/>
  </cols>
  <sheetData>
    <row r="1" spans="1:15" ht="21">
      <c r="A1" s="180" t="s">
        <v>21</v>
      </c>
      <c r="B1" s="180"/>
      <c r="C1" s="180"/>
      <c r="D1" s="180"/>
      <c r="E1" s="180"/>
      <c r="F1" s="180"/>
    </row>
    <row r="3" spans="1:15">
      <c r="A3" s="8" t="s">
        <v>22</v>
      </c>
      <c r="B3" s="8" t="s">
        <v>23</v>
      </c>
      <c r="C3" s="8" t="s">
        <v>24</v>
      </c>
      <c r="D3" s="8" t="s">
        <v>25</v>
      </c>
    </row>
    <row r="4" spans="1:15">
      <c r="A4" s="8">
        <v>2016</v>
      </c>
      <c r="B4" s="8">
        <v>12</v>
      </c>
      <c r="C4" s="8">
        <v>10</v>
      </c>
      <c r="D4" s="9">
        <f>DATE(A4,B4,C4)</f>
        <v>42714</v>
      </c>
    </row>
    <row r="5" spans="1:15">
      <c r="E5" s="10"/>
    </row>
    <row r="6" spans="1:15" ht="16.5">
      <c r="A6" s="11" t="s">
        <v>26</v>
      </c>
      <c r="B6" s="11" t="s">
        <v>27</v>
      </c>
      <c r="C6" s="11" t="s">
        <v>28</v>
      </c>
      <c r="D6" s="11" t="s">
        <v>29</v>
      </c>
      <c r="E6" s="12" t="s">
        <v>30</v>
      </c>
      <c r="F6" s="13" t="s">
        <v>31</v>
      </c>
      <c r="G6" s="14" t="s">
        <v>31</v>
      </c>
      <c r="H6" s="15" t="s">
        <v>32</v>
      </c>
      <c r="I6" s="16" t="s">
        <v>33</v>
      </c>
      <c r="J6" s="17" t="s">
        <v>34</v>
      </c>
      <c r="K6" s="18" t="s">
        <v>35</v>
      </c>
      <c r="L6" s="19" t="s">
        <v>36</v>
      </c>
      <c r="M6" s="19" t="s">
        <v>37</v>
      </c>
      <c r="N6" s="19" t="s">
        <v>37</v>
      </c>
      <c r="O6" s="19" t="s">
        <v>37</v>
      </c>
    </row>
    <row r="7" spans="1:15" ht="16.5">
      <c r="A7" s="20">
        <v>2</v>
      </c>
      <c r="B7" s="21" t="s">
        <v>38</v>
      </c>
      <c r="C7" s="22" t="s">
        <v>39</v>
      </c>
      <c r="D7" s="20">
        <v>760711</v>
      </c>
      <c r="E7" s="23"/>
      <c r="F7" s="24">
        <v>106091636</v>
      </c>
      <c r="G7" s="25">
        <v>8.39267672575048E-5</v>
      </c>
      <c r="H7" s="26">
        <v>1247500</v>
      </c>
      <c r="I7" s="27">
        <v>85</v>
      </c>
      <c r="J7" s="28">
        <v>272</v>
      </c>
      <c r="K7" s="28">
        <v>0</v>
      </c>
      <c r="L7" s="29">
        <v>7861880</v>
      </c>
      <c r="M7" s="30">
        <v>0</v>
      </c>
      <c r="N7" s="30">
        <v>0</v>
      </c>
      <c r="O7" s="30">
        <v>0</v>
      </c>
    </row>
    <row r="8" spans="1:15" ht="16.5">
      <c r="A8" s="20">
        <v>2</v>
      </c>
      <c r="B8" s="21" t="s">
        <v>40</v>
      </c>
      <c r="C8" s="22" t="s">
        <v>41</v>
      </c>
      <c r="D8" s="20">
        <v>770307</v>
      </c>
      <c r="E8" s="20"/>
      <c r="F8" s="24">
        <v>1975709485</v>
      </c>
      <c r="G8" s="25">
        <v>1.5629404575874357E-3</v>
      </c>
      <c r="H8" s="26">
        <v>146321049</v>
      </c>
      <c r="I8" s="27">
        <v>13.5</v>
      </c>
      <c r="J8" s="31">
        <v>5272</v>
      </c>
      <c r="K8" s="28">
        <v>265835928</v>
      </c>
      <c r="L8" s="29">
        <v>132952718</v>
      </c>
      <c r="M8" s="30">
        <v>1036</v>
      </c>
      <c r="N8" s="30">
        <v>871</v>
      </c>
      <c r="O8" s="30">
        <v>4520000</v>
      </c>
    </row>
    <row r="9" spans="1:15" ht="16.5">
      <c r="A9" s="20">
        <v>4</v>
      </c>
      <c r="B9" s="21" t="s">
        <v>42</v>
      </c>
      <c r="C9" s="22" t="s">
        <v>43</v>
      </c>
      <c r="D9" s="20">
        <v>771210</v>
      </c>
      <c r="E9" s="20"/>
      <c r="F9" s="24">
        <v>1751857242</v>
      </c>
      <c r="G9" s="25">
        <v>1.3858558559480434E-3</v>
      </c>
      <c r="H9" s="26">
        <v>101926238</v>
      </c>
      <c r="I9" s="27">
        <v>17.190000000000001</v>
      </c>
      <c r="J9" s="28">
        <v>5589</v>
      </c>
      <c r="K9" s="28">
        <v>29946813</v>
      </c>
      <c r="L9" s="29">
        <v>19836321</v>
      </c>
      <c r="M9" s="30">
        <v>3468</v>
      </c>
      <c r="N9" s="30">
        <v>3115</v>
      </c>
      <c r="O9" s="30">
        <v>16436000</v>
      </c>
    </row>
    <row r="10" spans="1:15" ht="16.5">
      <c r="A10" s="20">
        <v>2</v>
      </c>
      <c r="B10" s="21" t="s">
        <v>44</v>
      </c>
      <c r="C10" s="22" t="s">
        <v>45</v>
      </c>
      <c r="D10" s="20">
        <v>781222</v>
      </c>
      <c r="E10" s="20"/>
      <c r="F10" s="24">
        <v>804314668</v>
      </c>
      <c r="G10" s="25">
        <v>6.3627569983964842E-4</v>
      </c>
      <c r="H10" s="26">
        <v>87255319.299999997</v>
      </c>
      <c r="I10" s="27">
        <v>9.2200000000000006</v>
      </c>
      <c r="J10" s="28">
        <v>9389</v>
      </c>
      <c r="K10" s="28">
        <v>10249601</v>
      </c>
      <c r="L10" s="29">
        <v>5826824</v>
      </c>
      <c r="M10" s="30">
        <v>1847</v>
      </c>
      <c r="N10" s="30">
        <v>1747</v>
      </c>
      <c r="O10" s="30">
        <v>9749000</v>
      </c>
    </row>
    <row r="11" spans="1:15" ht="16.5">
      <c r="A11" s="20">
        <v>5</v>
      </c>
      <c r="B11" s="21" t="s">
        <v>46</v>
      </c>
      <c r="C11" s="22" t="s">
        <v>47</v>
      </c>
      <c r="D11" s="20">
        <v>801213</v>
      </c>
      <c r="E11" s="20"/>
      <c r="F11" s="24">
        <v>803432247</v>
      </c>
      <c r="G11" s="25">
        <v>6.3557763593298825E-4</v>
      </c>
      <c r="H11" s="26">
        <v>64086295</v>
      </c>
      <c r="I11" s="27">
        <v>12.54</v>
      </c>
      <c r="J11" s="28">
        <v>959</v>
      </c>
      <c r="K11" s="28">
        <v>251964602</v>
      </c>
      <c r="L11" s="29">
        <v>564823</v>
      </c>
      <c r="M11" s="30">
        <v>191</v>
      </c>
      <c r="N11" s="30">
        <v>179</v>
      </c>
      <c r="O11" s="30">
        <v>827000</v>
      </c>
    </row>
    <row r="12" spans="1:15" ht="16.5">
      <c r="A12" s="20">
        <v>6</v>
      </c>
      <c r="B12" s="21" t="s">
        <v>48</v>
      </c>
      <c r="C12" s="22" t="s">
        <v>49</v>
      </c>
      <c r="D12" s="20">
        <v>830412</v>
      </c>
      <c r="E12" s="20"/>
      <c r="F12" s="24">
        <v>34340943945</v>
      </c>
      <c r="G12" s="25">
        <v>2.7166367854625541E-2</v>
      </c>
      <c r="H12" s="26">
        <v>240832153.59999999</v>
      </c>
      <c r="I12" s="32">
        <v>142.59299999999999</v>
      </c>
      <c r="J12" s="28">
        <v>1965</v>
      </c>
      <c r="K12" s="28">
        <v>11458832318</v>
      </c>
      <c r="L12" s="29">
        <v>12698513015</v>
      </c>
      <c r="M12" s="30">
        <v>0</v>
      </c>
      <c r="N12" s="30">
        <v>0</v>
      </c>
      <c r="O12" s="30">
        <v>0</v>
      </c>
    </row>
    <row r="13" spans="1:15" ht="16.5">
      <c r="A13" s="20">
        <v>2</v>
      </c>
      <c r="B13" s="21" t="s">
        <v>50</v>
      </c>
      <c r="C13" s="22" t="s">
        <v>51</v>
      </c>
      <c r="D13" s="20">
        <v>830713</v>
      </c>
      <c r="E13" s="20"/>
      <c r="F13" s="24">
        <v>477573128</v>
      </c>
      <c r="G13" s="25">
        <v>3.7779763111669376E-4</v>
      </c>
      <c r="H13" s="26">
        <v>40583087.100000001</v>
      </c>
      <c r="I13" s="27">
        <v>11.77</v>
      </c>
      <c r="J13" s="28">
        <v>4262</v>
      </c>
      <c r="K13" s="28">
        <v>31812742</v>
      </c>
      <c r="L13" s="29">
        <v>24117244</v>
      </c>
      <c r="M13" s="30">
        <v>1340</v>
      </c>
      <c r="N13" s="30">
        <v>1269</v>
      </c>
      <c r="O13" s="30">
        <v>7467000</v>
      </c>
    </row>
    <row r="14" spans="1:15" ht="16.5">
      <c r="A14" s="20">
        <v>4</v>
      </c>
      <c r="B14" s="21" t="s">
        <v>52</v>
      </c>
      <c r="C14" s="22" t="s">
        <v>53</v>
      </c>
      <c r="D14" s="20">
        <v>840323</v>
      </c>
      <c r="E14" s="20"/>
      <c r="F14" s="24">
        <v>2074397185</v>
      </c>
      <c r="G14" s="25">
        <v>1.6410101334012619E-3</v>
      </c>
      <c r="H14" s="26">
        <v>411118816.10000002</v>
      </c>
      <c r="I14" s="27">
        <v>5.05</v>
      </c>
      <c r="J14" s="28">
        <v>16167</v>
      </c>
      <c r="K14" s="28">
        <v>12794720</v>
      </c>
      <c r="L14" s="29">
        <v>236387522</v>
      </c>
      <c r="M14" s="30">
        <v>2552</v>
      </c>
      <c r="N14" s="30">
        <v>2310</v>
      </c>
      <c r="O14" s="30">
        <v>11837000</v>
      </c>
    </row>
    <row r="15" spans="1:15" ht="16.5">
      <c r="A15" s="20">
        <v>2</v>
      </c>
      <c r="B15" s="21" t="s">
        <v>54</v>
      </c>
      <c r="C15" s="22" t="s">
        <v>55</v>
      </c>
      <c r="D15" s="20">
        <v>850724</v>
      </c>
      <c r="E15" s="20"/>
      <c r="F15" s="24">
        <v>1410508733</v>
      </c>
      <c r="G15" s="25">
        <v>1.1158225342963791E-3</v>
      </c>
      <c r="H15" s="26">
        <v>65899395.799999997</v>
      </c>
      <c r="I15" s="27">
        <v>21.4</v>
      </c>
      <c r="J15" s="28">
        <v>7262</v>
      </c>
      <c r="K15" s="28">
        <v>66010576</v>
      </c>
      <c r="L15" s="29">
        <v>10826094</v>
      </c>
      <c r="M15" s="30">
        <v>3991</v>
      </c>
      <c r="N15" s="30">
        <v>3824</v>
      </c>
      <c r="O15" s="30">
        <v>23579000</v>
      </c>
    </row>
    <row r="16" spans="1:15" ht="16.5">
      <c r="A16" s="20">
        <v>6</v>
      </c>
      <c r="B16" s="21" t="s">
        <v>56</v>
      </c>
      <c r="C16" s="22" t="s">
        <v>57</v>
      </c>
      <c r="D16" s="20">
        <v>860307</v>
      </c>
      <c r="E16" s="20"/>
      <c r="F16" s="24">
        <v>18168672896</v>
      </c>
      <c r="G16" s="25">
        <v>1.4372838793063081E-2</v>
      </c>
      <c r="H16" s="33">
        <v>1495415084.2</v>
      </c>
      <c r="I16" s="32">
        <v>12.1496</v>
      </c>
      <c r="J16" s="28">
        <v>1020</v>
      </c>
      <c r="K16" s="28">
        <v>5706019657</v>
      </c>
      <c r="L16" s="29">
        <v>8003565087</v>
      </c>
      <c r="M16" s="30">
        <v>0</v>
      </c>
      <c r="N16" s="30">
        <v>0</v>
      </c>
      <c r="O16" s="30">
        <v>0</v>
      </c>
    </row>
    <row r="17" spans="1:15" ht="16.5">
      <c r="A17" s="20">
        <v>2</v>
      </c>
      <c r="B17" s="21" t="s">
        <v>58</v>
      </c>
      <c r="C17" s="22" t="s">
        <v>59</v>
      </c>
      <c r="D17" s="20">
        <v>860723</v>
      </c>
      <c r="E17" s="20"/>
      <c r="F17" s="24">
        <v>1828544997</v>
      </c>
      <c r="G17" s="25">
        <v>1.4465218576051916E-3</v>
      </c>
      <c r="H17" s="33">
        <v>259842260.40000001</v>
      </c>
      <c r="I17" s="27">
        <v>7.04</v>
      </c>
      <c r="J17" s="28">
        <v>10440</v>
      </c>
      <c r="K17" s="28">
        <v>6088922</v>
      </c>
      <c r="L17" s="29">
        <v>17181535</v>
      </c>
      <c r="M17" s="30">
        <v>879</v>
      </c>
      <c r="N17" s="30">
        <v>813</v>
      </c>
      <c r="O17" s="30">
        <v>4285000</v>
      </c>
    </row>
    <row r="18" spans="1:15" ht="16.5">
      <c r="A18" s="20">
        <v>4</v>
      </c>
      <c r="B18" s="21" t="s">
        <v>60</v>
      </c>
      <c r="C18" s="22" t="s">
        <v>61</v>
      </c>
      <c r="D18" s="20">
        <v>870330</v>
      </c>
      <c r="E18" s="20"/>
      <c r="F18" s="24">
        <v>703326935</v>
      </c>
      <c r="G18" s="25">
        <v>5.5638651834607588E-4</v>
      </c>
      <c r="H18" s="33">
        <v>66031448.5</v>
      </c>
      <c r="I18" s="27">
        <v>10.65</v>
      </c>
      <c r="J18" s="28">
        <v>5131</v>
      </c>
      <c r="K18" s="28">
        <v>6373000</v>
      </c>
      <c r="L18" s="29">
        <v>11380430</v>
      </c>
      <c r="M18" s="30">
        <v>1333</v>
      </c>
      <c r="N18" s="30">
        <v>1269</v>
      </c>
      <c r="O18" s="30">
        <v>5940000</v>
      </c>
    </row>
    <row r="19" spans="1:15" ht="16.5">
      <c r="A19" s="20">
        <v>2</v>
      </c>
      <c r="B19" s="21" t="s">
        <v>62</v>
      </c>
      <c r="C19" s="22" t="s">
        <v>63</v>
      </c>
      <c r="D19" s="20">
        <v>870813</v>
      </c>
      <c r="E19" s="20"/>
      <c r="F19" s="24">
        <v>2554711345</v>
      </c>
      <c r="G19" s="25">
        <v>2.0209761348380191E-3</v>
      </c>
      <c r="H19" s="33">
        <v>132080888.3</v>
      </c>
      <c r="I19" s="27">
        <v>19.34</v>
      </c>
      <c r="J19" s="28">
        <v>8736</v>
      </c>
      <c r="K19" s="28">
        <v>271579992</v>
      </c>
      <c r="L19" s="29">
        <v>243909396</v>
      </c>
      <c r="M19" s="30">
        <v>5380</v>
      </c>
      <c r="N19" s="30">
        <v>4627</v>
      </c>
      <c r="O19" s="30">
        <v>26763000</v>
      </c>
    </row>
    <row r="20" spans="1:15" ht="16.5">
      <c r="A20" s="20">
        <v>2</v>
      </c>
      <c r="B20" s="34" t="s">
        <v>64</v>
      </c>
      <c r="C20" s="35" t="s">
        <v>65</v>
      </c>
      <c r="D20" s="20">
        <v>880719</v>
      </c>
      <c r="E20" s="20"/>
      <c r="F20" s="24">
        <v>1398195699</v>
      </c>
      <c r="G20" s="25">
        <v>1.1060819630533101E-3</v>
      </c>
      <c r="H20" s="33">
        <v>150173821.30000001</v>
      </c>
      <c r="I20" s="27">
        <v>9.31</v>
      </c>
      <c r="J20" s="28">
        <v>6763</v>
      </c>
      <c r="K20" s="28">
        <v>41096059</v>
      </c>
      <c r="L20" s="29">
        <v>40757928</v>
      </c>
      <c r="M20" s="30">
        <v>2549</v>
      </c>
      <c r="N20" s="30">
        <v>2265</v>
      </c>
      <c r="O20" s="30">
        <v>11946000</v>
      </c>
    </row>
    <row r="21" spans="1:15" ht="16.5">
      <c r="A21" s="20">
        <v>2</v>
      </c>
      <c r="B21" s="36" t="s">
        <v>66</v>
      </c>
      <c r="C21" s="37" t="s">
        <v>67</v>
      </c>
      <c r="D21" s="20">
        <v>890126</v>
      </c>
      <c r="E21" s="20"/>
      <c r="F21" s="24">
        <v>1887452421</v>
      </c>
      <c r="G21" s="25">
        <v>1.4931222292290879E-3</v>
      </c>
      <c r="H21" s="33">
        <v>296433815.10000002</v>
      </c>
      <c r="I21" s="27">
        <v>6.37</v>
      </c>
      <c r="J21" s="28">
        <v>6917</v>
      </c>
      <c r="K21" s="28">
        <v>3834577</v>
      </c>
      <c r="L21" s="29">
        <v>95252686</v>
      </c>
      <c r="M21" s="30">
        <v>423</v>
      </c>
      <c r="N21" s="30">
        <v>377</v>
      </c>
      <c r="O21" s="30">
        <v>1957000</v>
      </c>
    </row>
    <row r="22" spans="1:15" ht="16.5">
      <c r="A22" s="20">
        <v>4</v>
      </c>
      <c r="B22" s="21" t="s">
        <v>68</v>
      </c>
      <c r="C22" s="22" t="s">
        <v>69</v>
      </c>
      <c r="D22" s="20">
        <v>890630</v>
      </c>
      <c r="E22" s="20"/>
      <c r="F22" s="24">
        <v>2781701046</v>
      </c>
      <c r="G22" s="25">
        <v>2.2005427107147225E-3</v>
      </c>
      <c r="H22" s="33">
        <v>298074216.60000002</v>
      </c>
      <c r="I22" s="27">
        <v>9.33</v>
      </c>
      <c r="J22" s="28">
        <v>8370</v>
      </c>
      <c r="K22" s="28">
        <v>24849645</v>
      </c>
      <c r="L22" s="29">
        <v>32845810</v>
      </c>
      <c r="M22" s="30">
        <v>3404</v>
      </c>
      <c r="N22" s="30">
        <v>3037</v>
      </c>
      <c r="O22" s="30">
        <v>16442000</v>
      </c>
    </row>
    <row r="23" spans="1:15" ht="16.5">
      <c r="A23" s="20">
        <v>3</v>
      </c>
      <c r="B23" s="21" t="s">
        <v>70</v>
      </c>
      <c r="C23" s="22" t="s">
        <v>71</v>
      </c>
      <c r="D23" s="20">
        <v>750522</v>
      </c>
      <c r="E23" s="20"/>
      <c r="F23" s="24">
        <v>2762733953</v>
      </c>
      <c r="G23" s="25">
        <v>2.1855382592821664E-3</v>
      </c>
      <c r="H23" s="33">
        <v>1198100</v>
      </c>
      <c r="I23" s="27">
        <v>2305.9299999999998</v>
      </c>
      <c r="J23" s="28">
        <v>1</v>
      </c>
      <c r="K23" s="28">
        <v>92642850</v>
      </c>
      <c r="L23" s="29">
        <v>575832500</v>
      </c>
      <c r="M23" s="30">
        <v>0</v>
      </c>
      <c r="N23" s="30">
        <v>0</v>
      </c>
      <c r="O23" s="30">
        <v>0</v>
      </c>
    </row>
    <row r="24" spans="1:15" ht="16.5">
      <c r="A24" s="20">
        <v>3</v>
      </c>
      <c r="B24" s="21" t="s">
        <v>72</v>
      </c>
      <c r="C24" s="22" t="s">
        <v>73</v>
      </c>
      <c r="D24" s="20">
        <v>810108</v>
      </c>
      <c r="E24" s="20"/>
      <c r="F24" s="24">
        <v>475343370</v>
      </c>
      <c r="G24" s="25">
        <v>3.7603371844871909E-4</v>
      </c>
      <c r="H24" s="33">
        <v>814054</v>
      </c>
      <c r="I24" s="27">
        <v>583.9</v>
      </c>
      <c r="J24" s="28">
        <v>1</v>
      </c>
      <c r="K24" s="28">
        <v>47126941</v>
      </c>
      <c r="L24" s="29">
        <v>143987580</v>
      </c>
      <c r="M24" s="30">
        <v>0</v>
      </c>
      <c r="N24" s="30">
        <v>0</v>
      </c>
      <c r="O24" s="30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10"/>
  <dimension ref="A1:K10"/>
  <sheetViews>
    <sheetView workbookViewId="0">
      <selection activeCell="B5" sqref="B5"/>
    </sheetView>
  </sheetViews>
  <sheetFormatPr defaultRowHeight="15.75"/>
  <cols>
    <col min="2" max="2" width="9.375" customWidth="1"/>
    <col min="3" max="3" width="5.875" customWidth="1"/>
    <col min="4" max="4" width="5.375" customWidth="1"/>
    <col min="5" max="5" width="5.5" customWidth="1"/>
  </cols>
  <sheetData>
    <row r="1" spans="1:11" ht="16.5">
      <c r="A1" s="4" t="s">
        <v>5</v>
      </c>
      <c r="B1" s="4" t="s">
        <v>6</v>
      </c>
      <c r="I1" s="2" t="s">
        <v>0</v>
      </c>
      <c r="J1" s="4" t="s">
        <v>5</v>
      </c>
      <c r="K1" s="4" t="s">
        <v>6</v>
      </c>
    </row>
    <row r="2" spans="1:11" ht="16.5">
      <c r="A2" s="3">
        <v>37016</v>
      </c>
      <c r="B2" s="5">
        <v>37439</v>
      </c>
      <c r="J2" s="3">
        <v>37016</v>
      </c>
      <c r="K2" s="5">
        <v>37439</v>
      </c>
    </row>
    <row r="4" spans="1:11" ht="16.5">
      <c r="A4" s="6" t="s">
        <v>7</v>
      </c>
      <c r="B4" s="4" t="s">
        <v>8</v>
      </c>
      <c r="J4" s="6" t="s">
        <v>7</v>
      </c>
      <c r="K4" s="4" t="s">
        <v>8</v>
      </c>
    </row>
    <row r="5" spans="1:11" ht="16.5">
      <c r="A5" t="s">
        <v>9</v>
      </c>
      <c r="B5">
        <f t="shared" ref="B5:B10" si="0">DATEDIF($A$2,$B$2,A5)</f>
        <v>1</v>
      </c>
      <c r="C5" t="s">
        <v>10</v>
      </c>
      <c r="J5" t="s">
        <v>9</v>
      </c>
    </row>
    <row r="6" spans="1:11" ht="16.5">
      <c r="A6" t="s">
        <v>11</v>
      </c>
      <c r="B6">
        <f t="shared" si="0"/>
        <v>13</v>
      </c>
      <c r="C6" t="s">
        <v>12</v>
      </c>
      <c r="J6" t="s">
        <v>11</v>
      </c>
    </row>
    <row r="7" spans="1:11" ht="16.5">
      <c r="A7" t="s">
        <v>13</v>
      </c>
      <c r="B7">
        <f t="shared" si="0"/>
        <v>423</v>
      </c>
      <c r="C7" t="s">
        <v>14</v>
      </c>
      <c r="J7" t="s">
        <v>13</v>
      </c>
    </row>
    <row r="8" spans="1:11" ht="16.5">
      <c r="A8" t="s">
        <v>15</v>
      </c>
      <c r="B8">
        <f t="shared" si="0"/>
        <v>27</v>
      </c>
      <c r="C8" t="s">
        <v>16</v>
      </c>
      <c r="J8" t="s">
        <v>15</v>
      </c>
    </row>
    <row r="9" spans="1:11" ht="16.5">
      <c r="A9" t="s">
        <v>17</v>
      </c>
      <c r="B9">
        <f t="shared" si="0"/>
        <v>1</v>
      </c>
      <c r="C9" t="s">
        <v>18</v>
      </c>
      <c r="J9" t="s">
        <v>17</v>
      </c>
    </row>
    <row r="10" spans="1:11" ht="16.5">
      <c r="A10" t="s">
        <v>19</v>
      </c>
      <c r="B10">
        <f t="shared" si="0"/>
        <v>58</v>
      </c>
      <c r="C10" t="s">
        <v>20</v>
      </c>
      <c r="J10" t="s">
        <v>19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74B-F5E3-4F0E-852B-F5B39C1B4695}">
  <sheetPr codeName="工作表11"/>
  <dimension ref="A1:N21"/>
  <sheetViews>
    <sheetView topLeftCell="A13" workbookViewId="0">
      <selection activeCell="L16" sqref="L16"/>
    </sheetView>
  </sheetViews>
  <sheetFormatPr defaultRowHeight="15.75"/>
  <cols>
    <col min="2" max="2" width="10.5" bestFit="1" customWidth="1"/>
    <col min="3" max="3" width="5.875" customWidth="1"/>
    <col min="4" max="4" width="5.375" customWidth="1"/>
    <col min="5" max="5" width="5.5" customWidth="1"/>
    <col min="11" max="11" width="10.5" bestFit="1" customWidth="1"/>
  </cols>
  <sheetData>
    <row r="1" spans="1:14" ht="16.5">
      <c r="A1" s="4" t="s">
        <v>5</v>
      </c>
      <c r="B1" s="4" t="s">
        <v>6</v>
      </c>
      <c r="I1" s="2" t="s">
        <v>0</v>
      </c>
      <c r="J1" s="4" t="s">
        <v>5</v>
      </c>
      <c r="K1" s="4" t="s">
        <v>6</v>
      </c>
    </row>
    <row r="2" spans="1:14" ht="16.5">
      <c r="A2" s="3">
        <v>37016</v>
      </c>
      <c r="B2" s="5">
        <v>37439</v>
      </c>
      <c r="J2" s="3">
        <v>37016</v>
      </c>
      <c r="K2" s="5">
        <v>37439</v>
      </c>
    </row>
    <row r="4" spans="1:14" ht="16.5">
      <c r="A4" s="6" t="s">
        <v>7</v>
      </c>
      <c r="B4" s="4" t="s">
        <v>8</v>
      </c>
      <c r="J4" s="6" t="s">
        <v>7</v>
      </c>
      <c r="K4" s="4" t="s">
        <v>8</v>
      </c>
    </row>
    <row r="5" spans="1:14" ht="16.5">
      <c r="A5" t="s">
        <v>9</v>
      </c>
      <c r="B5">
        <f t="shared" ref="B5:B10" si="0">DATEDIF($A$2,$B$2,A5)</f>
        <v>1</v>
      </c>
      <c r="C5" t="s">
        <v>10</v>
      </c>
      <c r="J5" t="s">
        <v>9</v>
      </c>
    </row>
    <row r="6" spans="1:14" ht="16.5">
      <c r="A6" t="s">
        <v>11</v>
      </c>
      <c r="B6">
        <f t="shared" si="0"/>
        <v>13</v>
      </c>
      <c r="C6" t="s">
        <v>12</v>
      </c>
      <c r="J6" t="s">
        <v>11</v>
      </c>
    </row>
    <row r="7" spans="1:14" ht="16.5">
      <c r="A7" t="s">
        <v>13</v>
      </c>
      <c r="B7">
        <f t="shared" si="0"/>
        <v>423</v>
      </c>
      <c r="C7" t="s">
        <v>14</v>
      </c>
      <c r="J7" t="s">
        <v>13</v>
      </c>
    </row>
    <row r="8" spans="1:14" ht="16.5">
      <c r="A8" t="s">
        <v>15</v>
      </c>
      <c r="B8">
        <f t="shared" si="0"/>
        <v>27</v>
      </c>
      <c r="C8" t="s">
        <v>16</v>
      </c>
      <c r="J8" t="s">
        <v>15</v>
      </c>
    </row>
    <row r="9" spans="1:14" ht="16.5">
      <c r="A9" t="s">
        <v>17</v>
      </c>
      <c r="B9">
        <f t="shared" si="0"/>
        <v>1</v>
      </c>
      <c r="C9" t="s">
        <v>18</v>
      </c>
      <c r="J9" t="s">
        <v>17</v>
      </c>
    </row>
    <row r="10" spans="1:14" ht="16.5">
      <c r="A10" t="s">
        <v>19</v>
      </c>
      <c r="B10">
        <f t="shared" si="0"/>
        <v>58</v>
      </c>
      <c r="C10" t="s">
        <v>20</v>
      </c>
      <c r="J10" t="s">
        <v>19</v>
      </c>
    </row>
    <row r="13" spans="1:14" ht="16.5">
      <c r="A13" s="4" t="s">
        <v>120</v>
      </c>
      <c r="B13" s="3">
        <f ca="1">TODAY()</f>
        <v>44774</v>
      </c>
      <c r="I13" s="2" t="s">
        <v>0</v>
      </c>
      <c r="J13" s="1" t="s">
        <v>120</v>
      </c>
      <c r="K13" s="3">
        <f ca="1">TODAY()</f>
        <v>44774</v>
      </c>
    </row>
    <row r="14" spans="1:14" ht="16.5">
      <c r="C14" s="181" t="s">
        <v>119</v>
      </c>
      <c r="D14" s="181"/>
      <c r="E14" s="181"/>
      <c r="L14" s="181" t="s">
        <v>119</v>
      </c>
      <c r="M14" s="181"/>
      <c r="N14" s="181"/>
    </row>
    <row r="15" spans="1:14" ht="16.5">
      <c r="A15" s="66" t="s">
        <v>118</v>
      </c>
      <c r="B15" s="66" t="s">
        <v>117</v>
      </c>
      <c r="C15" s="67" t="s">
        <v>1</v>
      </c>
      <c r="D15" s="67" t="s">
        <v>2</v>
      </c>
      <c r="E15" s="67" t="s">
        <v>3</v>
      </c>
      <c r="J15" s="66" t="s">
        <v>118</v>
      </c>
      <c r="K15" s="66" t="s">
        <v>117</v>
      </c>
      <c r="L15" s="67" t="s">
        <v>1</v>
      </c>
      <c r="M15" s="67" t="s">
        <v>2</v>
      </c>
      <c r="N15" s="67" t="s">
        <v>3</v>
      </c>
    </row>
    <row r="16" spans="1:14" ht="16.5">
      <c r="A16" s="66" t="s">
        <v>116</v>
      </c>
      <c r="B16" s="3">
        <v>36897</v>
      </c>
      <c r="C16">
        <f t="shared" ref="C16:C21" ca="1" si="1">DATEDIF(B16,$B$13,"Y")</f>
        <v>21</v>
      </c>
      <c r="D16">
        <f t="shared" ref="D16:D21" ca="1" si="2">DATEDIF(B16,$B$13,"YM")</f>
        <v>6</v>
      </c>
      <c r="E16">
        <f t="shared" ref="E16:E21" ca="1" si="3">DATEDIF(B16,$B$13,"MD")</f>
        <v>26</v>
      </c>
      <c r="J16" s="66" t="s">
        <v>116</v>
      </c>
      <c r="K16" s="3">
        <v>36897</v>
      </c>
    </row>
    <row r="17" spans="1:11" ht="16.5">
      <c r="A17" s="66" t="s">
        <v>115</v>
      </c>
      <c r="B17" s="3">
        <v>27534</v>
      </c>
      <c r="C17">
        <f t="shared" ca="1" si="1"/>
        <v>47</v>
      </c>
      <c r="D17">
        <f t="shared" ca="1" si="2"/>
        <v>2</v>
      </c>
      <c r="E17">
        <f t="shared" ca="1" si="3"/>
        <v>12</v>
      </c>
      <c r="J17" s="66" t="s">
        <v>115</v>
      </c>
      <c r="K17" s="3">
        <v>27534</v>
      </c>
    </row>
    <row r="18" spans="1:11" ht="16.5">
      <c r="A18" s="66" t="s">
        <v>114</v>
      </c>
      <c r="B18" s="3">
        <v>28590</v>
      </c>
      <c r="C18">
        <f t="shared" ca="1" si="1"/>
        <v>44</v>
      </c>
      <c r="D18">
        <f t="shared" ca="1" si="2"/>
        <v>3</v>
      </c>
      <c r="E18">
        <f t="shared" ca="1" si="3"/>
        <v>22</v>
      </c>
      <c r="J18" s="66" t="s">
        <v>114</v>
      </c>
      <c r="K18" s="3">
        <v>28590</v>
      </c>
    </row>
    <row r="19" spans="1:11" ht="16.5">
      <c r="A19" s="66" t="s">
        <v>113</v>
      </c>
      <c r="B19" s="3">
        <v>35034</v>
      </c>
      <c r="C19">
        <f t="shared" ca="1" si="1"/>
        <v>26</v>
      </c>
      <c r="D19">
        <f t="shared" ca="1" si="2"/>
        <v>8</v>
      </c>
      <c r="E19">
        <f t="shared" ca="1" si="3"/>
        <v>0</v>
      </c>
      <c r="J19" s="66" t="s">
        <v>113</v>
      </c>
      <c r="K19" s="3">
        <v>35034</v>
      </c>
    </row>
    <row r="20" spans="1:11" ht="16.5">
      <c r="A20" s="66" t="s">
        <v>112</v>
      </c>
      <c r="B20" s="3">
        <v>33420</v>
      </c>
      <c r="C20">
        <f t="shared" ca="1" si="1"/>
        <v>31</v>
      </c>
      <c r="D20">
        <f t="shared" ca="1" si="2"/>
        <v>1</v>
      </c>
      <c r="E20">
        <f t="shared" ca="1" si="3"/>
        <v>0</v>
      </c>
      <c r="J20" s="66" t="s">
        <v>112</v>
      </c>
      <c r="K20" s="3">
        <v>33420</v>
      </c>
    </row>
    <row r="21" spans="1:11" ht="16.5">
      <c r="A21" s="66" t="s">
        <v>111</v>
      </c>
      <c r="B21" s="3">
        <v>34186</v>
      </c>
      <c r="C21">
        <f t="shared" ca="1" si="1"/>
        <v>28</v>
      </c>
      <c r="D21">
        <f t="shared" ca="1" si="2"/>
        <v>11</v>
      </c>
      <c r="E21">
        <f t="shared" ca="1" si="3"/>
        <v>27</v>
      </c>
      <c r="J21" s="66" t="s">
        <v>111</v>
      </c>
      <c r="K21" s="3">
        <v>34186</v>
      </c>
    </row>
  </sheetData>
  <mergeCells count="2">
    <mergeCell ref="C14:E14"/>
    <mergeCell ref="L14:N14"/>
  </mergeCells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781-D628-4B2C-BE19-2F29CD002D10}">
  <sheetPr codeName="工作表12"/>
  <dimension ref="A1:Q117"/>
  <sheetViews>
    <sheetView topLeftCell="B1" workbookViewId="0">
      <selection activeCell="C1" sqref="C1"/>
    </sheetView>
  </sheetViews>
  <sheetFormatPr defaultColWidth="8" defaultRowHeight="16.5"/>
  <cols>
    <col min="1" max="1" width="9.5" style="139" customWidth="1"/>
    <col min="2" max="2" width="1.75" style="142" customWidth="1"/>
    <col min="3" max="3" width="7.625" style="141" customWidth="1"/>
    <col min="4" max="4" width="8.25" style="141" customWidth="1"/>
    <col min="5" max="5" width="13.375" style="142" customWidth="1"/>
    <col min="6" max="6" width="7.125" style="142" customWidth="1"/>
    <col min="7" max="7" width="7.75" style="141" customWidth="1"/>
    <col min="8" max="8" width="9.875" style="143" customWidth="1"/>
    <col min="9" max="9" width="9.5" style="144" customWidth="1"/>
    <col min="10" max="10" width="8.625" style="142" customWidth="1"/>
    <col min="11" max="256" width="8" style="142"/>
    <col min="257" max="257" width="9.5" style="142" customWidth="1"/>
    <col min="258" max="258" width="1.75" style="142" customWidth="1"/>
    <col min="259" max="259" width="7.625" style="142" customWidth="1"/>
    <col min="260" max="260" width="8.25" style="142" customWidth="1"/>
    <col min="261" max="261" width="13.375" style="142" customWidth="1"/>
    <col min="262" max="262" width="7.125" style="142" customWidth="1"/>
    <col min="263" max="263" width="7.75" style="142" customWidth="1"/>
    <col min="264" max="264" width="9.875" style="142" customWidth="1"/>
    <col min="265" max="265" width="9.5" style="142" customWidth="1"/>
    <col min="266" max="266" width="8.625" style="142" customWidth="1"/>
    <col min="267" max="512" width="8" style="142"/>
    <col min="513" max="513" width="9.5" style="142" customWidth="1"/>
    <col min="514" max="514" width="1.75" style="142" customWidth="1"/>
    <col min="515" max="515" width="7.625" style="142" customWidth="1"/>
    <col min="516" max="516" width="8.25" style="142" customWidth="1"/>
    <col min="517" max="517" width="13.375" style="142" customWidth="1"/>
    <col min="518" max="518" width="7.125" style="142" customWidth="1"/>
    <col min="519" max="519" width="7.75" style="142" customWidth="1"/>
    <col min="520" max="520" width="9.875" style="142" customWidth="1"/>
    <col min="521" max="521" width="9.5" style="142" customWidth="1"/>
    <col min="522" max="522" width="8.625" style="142" customWidth="1"/>
    <col min="523" max="768" width="8" style="142"/>
    <col min="769" max="769" width="9.5" style="142" customWidth="1"/>
    <col min="770" max="770" width="1.75" style="142" customWidth="1"/>
    <col min="771" max="771" width="7.625" style="142" customWidth="1"/>
    <col min="772" max="772" width="8.25" style="142" customWidth="1"/>
    <col min="773" max="773" width="13.375" style="142" customWidth="1"/>
    <col min="774" max="774" width="7.125" style="142" customWidth="1"/>
    <col min="775" max="775" width="7.75" style="142" customWidth="1"/>
    <col min="776" max="776" width="9.875" style="142" customWidth="1"/>
    <col min="777" max="777" width="9.5" style="142" customWidth="1"/>
    <col min="778" max="778" width="8.625" style="142" customWidth="1"/>
    <col min="779" max="1024" width="8" style="142"/>
    <col min="1025" max="1025" width="9.5" style="142" customWidth="1"/>
    <col min="1026" max="1026" width="1.75" style="142" customWidth="1"/>
    <col min="1027" max="1027" width="7.625" style="142" customWidth="1"/>
    <col min="1028" max="1028" width="8.25" style="142" customWidth="1"/>
    <col min="1029" max="1029" width="13.375" style="142" customWidth="1"/>
    <col min="1030" max="1030" width="7.125" style="142" customWidth="1"/>
    <col min="1031" max="1031" width="7.75" style="142" customWidth="1"/>
    <col min="1032" max="1032" width="9.875" style="142" customWidth="1"/>
    <col min="1033" max="1033" width="9.5" style="142" customWidth="1"/>
    <col min="1034" max="1034" width="8.625" style="142" customWidth="1"/>
    <col min="1035" max="1280" width="8" style="142"/>
    <col min="1281" max="1281" width="9.5" style="142" customWidth="1"/>
    <col min="1282" max="1282" width="1.75" style="142" customWidth="1"/>
    <col min="1283" max="1283" width="7.625" style="142" customWidth="1"/>
    <col min="1284" max="1284" width="8.25" style="142" customWidth="1"/>
    <col min="1285" max="1285" width="13.375" style="142" customWidth="1"/>
    <col min="1286" max="1286" width="7.125" style="142" customWidth="1"/>
    <col min="1287" max="1287" width="7.75" style="142" customWidth="1"/>
    <col min="1288" max="1288" width="9.875" style="142" customWidth="1"/>
    <col min="1289" max="1289" width="9.5" style="142" customWidth="1"/>
    <col min="1290" max="1290" width="8.625" style="142" customWidth="1"/>
    <col min="1291" max="1536" width="8" style="142"/>
    <col min="1537" max="1537" width="9.5" style="142" customWidth="1"/>
    <col min="1538" max="1538" width="1.75" style="142" customWidth="1"/>
    <col min="1539" max="1539" width="7.625" style="142" customWidth="1"/>
    <col min="1540" max="1540" width="8.25" style="142" customWidth="1"/>
    <col min="1541" max="1541" width="13.375" style="142" customWidth="1"/>
    <col min="1542" max="1542" width="7.125" style="142" customWidth="1"/>
    <col min="1543" max="1543" width="7.75" style="142" customWidth="1"/>
    <col min="1544" max="1544" width="9.875" style="142" customWidth="1"/>
    <col min="1545" max="1545" width="9.5" style="142" customWidth="1"/>
    <col min="1546" max="1546" width="8.625" style="142" customWidth="1"/>
    <col min="1547" max="1792" width="8" style="142"/>
    <col min="1793" max="1793" width="9.5" style="142" customWidth="1"/>
    <col min="1794" max="1794" width="1.75" style="142" customWidth="1"/>
    <col min="1795" max="1795" width="7.625" style="142" customWidth="1"/>
    <col min="1796" max="1796" width="8.25" style="142" customWidth="1"/>
    <col min="1797" max="1797" width="13.375" style="142" customWidth="1"/>
    <col min="1798" max="1798" width="7.125" style="142" customWidth="1"/>
    <col min="1799" max="1799" width="7.75" style="142" customWidth="1"/>
    <col min="1800" max="1800" width="9.875" style="142" customWidth="1"/>
    <col min="1801" max="1801" width="9.5" style="142" customWidth="1"/>
    <col min="1802" max="1802" width="8.625" style="142" customWidth="1"/>
    <col min="1803" max="2048" width="8" style="142"/>
    <col min="2049" max="2049" width="9.5" style="142" customWidth="1"/>
    <col min="2050" max="2050" width="1.75" style="142" customWidth="1"/>
    <col min="2051" max="2051" width="7.625" style="142" customWidth="1"/>
    <col min="2052" max="2052" width="8.25" style="142" customWidth="1"/>
    <col min="2053" max="2053" width="13.375" style="142" customWidth="1"/>
    <col min="2054" max="2054" width="7.125" style="142" customWidth="1"/>
    <col min="2055" max="2055" width="7.75" style="142" customWidth="1"/>
    <col min="2056" max="2056" width="9.875" style="142" customWidth="1"/>
    <col min="2057" max="2057" width="9.5" style="142" customWidth="1"/>
    <col min="2058" max="2058" width="8.625" style="142" customWidth="1"/>
    <col min="2059" max="2304" width="8" style="142"/>
    <col min="2305" max="2305" width="9.5" style="142" customWidth="1"/>
    <col min="2306" max="2306" width="1.75" style="142" customWidth="1"/>
    <col min="2307" max="2307" width="7.625" style="142" customWidth="1"/>
    <col min="2308" max="2308" width="8.25" style="142" customWidth="1"/>
    <col min="2309" max="2309" width="13.375" style="142" customWidth="1"/>
    <col min="2310" max="2310" width="7.125" style="142" customWidth="1"/>
    <col min="2311" max="2311" width="7.75" style="142" customWidth="1"/>
    <col min="2312" max="2312" width="9.875" style="142" customWidth="1"/>
    <col min="2313" max="2313" width="9.5" style="142" customWidth="1"/>
    <col min="2314" max="2314" width="8.625" style="142" customWidth="1"/>
    <col min="2315" max="2560" width="8" style="142"/>
    <col min="2561" max="2561" width="9.5" style="142" customWidth="1"/>
    <col min="2562" max="2562" width="1.75" style="142" customWidth="1"/>
    <col min="2563" max="2563" width="7.625" style="142" customWidth="1"/>
    <col min="2564" max="2564" width="8.25" style="142" customWidth="1"/>
    <col min="2565" max="2565" width="13.375" style="142" customWidth="1"/>
    <col min="2566" max="2566" width="7.125" style="142" customWidth="1"/>
    <col min="2567" max="2567" width="7.75" style="142" customWidth="1"/>
    <col min="2568" max="2568" width="9.875" style="142" customWidth="1"/>
    <col min="2569" max="2569" width="9.5" style="142" customWidth="1"/>
    <col min="2570" max="2570" width="8.625" style="142" customWidth="1"/>
    <col min="2571" max="2816" width="8" style="142"/>
    <col min="2817" max="2817" width="9.5" style="142" customWidth="1"/>
    <col min="2818" max="2818" width="1.75" style="142" customWidth="1"/>
    <col min="2819" max="2819" width="7.625" style="142" customWidth="1"/>
    <col min="2820" max="2820" width="8.25" style="142" customWidth="1"/>
    <col min="2821" max="2821" width="13.375" style="142" customWidth="1"/>
    <col min="2822" max="2822" width="7.125" style="142" customWidth="1"/>
    <col min="2823" max="2823" width="7.75" style="142" customWidth="1"/>
    <col min="2824" max="2824" width="9.875" style="142" customWidth="1"/>
    <col min="2825" max="2825" width="9.5" style="142" customWidth="1"/>
    <col min="2826" max="2826" width="8.625" style="142" customWidth="1"/>
    <col min="2827" max="3072" width="8" style="142"/>
    <col min="3073" max="3073" width="9.5" style="142" customWidth="1"/>
    <col min="3074" max="3074" width="1.75" style="142" customWidth="1"/>
    <col min="3075" max="3075" width="7.625" style="142" customWidth="1"/>
    <col min="3076" max="3076" width="8.25" style="142" customWidth="1"/>
    <col min="3077" max="3077" width="13.375" style="142" customWidth="1"/>
    <col min="3078" max="3078" width="7.125" style="142" customWidth="1"/>
    <col min="3079" max="3079" width="7.75" style="142" customWidth="1"/>
    <col min="3080" max="3080" width="9.875" style="142" customWidth="1"/>
    <col min="3081" max="3081" width="9.5" style="142" customWidth="1"/>
    <col min="3082" max="3082" width="8.625" style="142" customWidth="1"/>
    <col min="3083" max="3328" width="8" style="142"/>
    <col min="3329" max="3329" width="9.5" style="142" customWidth="1"/>
    <col min="3330" max="3330" width="1.75" style="142" customWidth="1"/>
    <col min="3331" max="3331" width="7.625" style="142" customWidth="1"/>
    <col min="3332" max="3332" width="8.25" style="142" customWidth="1"/>
    <col min="3333" max="3333" width="13.375" style="142" customWidth="1"/>
    <col min="3334" max="3334" width="7.125" style="142" customWidth="1"/>
    <col min="3335" max="3335" width="7.75" style="142" customWidth="1"/>
    <col min="3336" max="3336" width="9.875" style="142" customWidth="1"/>
    <col min="3337" max="3337" width="9.5" style="142" customWidth="1"/>
    <col min="3338" max="3338" width="8.625" style="142" customWidth="1"/>
    <col min="3339" max="3584" width="8" style="142"/>
    <col min="3585" max="3585" width="9.5" style="142" customWidth="1"/>
    <col min="3586" max="3586" width="1.75" style="142" customWidth="1"/>
    <col min="3587" max="3587" width="7.625" style="142" customWidth="1"/>
    <col min="3588" max="3588" width="8.25" style="142" customWidth="1"/>
    <col min="3589" max="3589" width="13.375" style="142" customWidth="1"/>
    <col min="3590" max="3590" width="7.125" style="142" customWidth="1"/>
    <col min="3591" max="3591" width="7.75" style="142" customWidth="1"/>
    <col min="3592" max="3592" width="9.875" style="142" customWidth="1"/>
    <col min="3593" max="3593" width="9.5" style="142" customWidth="1"/>
    <col min="3594" max="3594" width="8.625" style="142" customWidth="1"/>
    <col min="3595" max="3840" width="8" style="142"/>
    <col min="3841" max="3841" width="9.5" style="142" customWidth="1"/>
    <col min="3842" max="3842" width="1.75" style="142" customWidth="1"/>
    <col min="3843" max="3843" width="7.625" style="142" customWidth="1"/>
    <col min="3844" max="3844" width="8.25" style="142" customWidth="1"/>
    <col min="3845" max="3845" width="13.375" style="142" customWidth="1"/>
    <col min="3846" max="3846" width="7.125" style="142" customWidth="1"/>
    <col min="3847" max="3847" width="7.75" style="142" customWidth="1"/>
    <col min="3848" max="3848" width="9.875" style="142" customWidth="1"/>
    <col min="3849" max="3849" width="9.5" style="142" customWidth="1"/>
    <col min="3850" max="3850" width="8.625" style="142" customWidth="1"/>
    <col min="3851" max="4096" width="8" style="142"/>
    <col min="4097" max="4097" width="9.5" style="142" customWidth="1"/>
    <col min="4098" max="4098" width="1.75" style="142" customWidth="1"/>
    <col min="4099" max="4099" width="7.625" style="142" customWidth="1"/>
    <col min="4100" max="4100" width="8.25" style="142" customWidth="1"/>
    <col min="4101" max="4101" width="13.375" style="142" customWidth="1"/>
    <col min="4102" max="4102" width="7.125" style="142" customWidth="1"/>
    <col min="4103" max="4103" width="7.75" style="142" customWidth="1"/>
    <col min="4104" max="4104" width="9.875" style="142" customWidth="1"/>
    <col min="4105" max="4105" width="9.5" style="142" customWidth="1"/>
    <col min="4106" max="4106" width="8.625" style="142" customWidth="1"/>
    <col min="4107" max="4352" width="8" style="142"/>
    <col min="4353" max="4353" width="9.5" style="142" customWidth="1"/>
    <col min="4354" max="4354" width="1.75" style="142" customWidth="1"/>
    <col min="4355" max="4355" width="7.625" style="142" customWidth="1"/>
    <col min="4356" max="4356" width="8.25" style="142" customWidth="1"/>
    <col min="4357" max="4357" width="13.375" style="142" customWidth="1"/>
    <col min="4358" max="4358" width="7.125" style="142" customWidth="1"/>
    <col min="4359" max="4359" width="7.75" style="142" customWidth="1"/>
    <col min="4360" max="4360" width="9.875" style="142" customWidth="1"/>
    <col min="4361" max="4361" width="9.5" style="142" customWidth="1"/>
    <col min="4362" max="4362" width="8.625" style="142" customWidth="1"/>
    <col min="4363" max="4608" width="8" style="142"/>
    <col min="4609" max="4609" width="9.5" style="142" customWidth="1"/>
    <col min="4610" max="4610" width="1.75" style="142" customWidth="1"/>
    <col min="4611" max="4611" width="7.625" style="142" customWidth="1"/>
    <col min="4612" max="4612" width="8.25" style="142" customWidth="1"/>
    <col min="4613" max="4613" width="13.375" style="142" customWidth="1"/>
    <col min="4614" max="4614" width="7.125" style="142" customWidth="1"/>
    <col min="4615" max="4615" width="7.75" style="142" customWidth="1"/>
    <col min="4616" max="4616" width="9.875" style="142" customWidth="1"/>
    <col min="4617" max="4617" width="9.5" style="142" customWidth="1"/>
    <col min="4618" max="4618" width="8.625" style="142" customWidth="1"/>
    <col min="4619" max="4864" width="8" style="142"/>
    <col min="4865" max="4865" width="9.5" style="142" customWidth="1"/>
    <col min="4866" max="4866" width="1.75" style="142" customWidth="1"/>
    <col min="4867" max="4867" width="7.625" style="142" customWidth="1"/>
    <col min="4868" max="4868" width="8.25" style="142" customWidth="1"/>
    <col min="4869" max="4869" width="13.375" style="142" customWidth="1"/>
    <col min="4870" max="4870" width="7.125" style="142" customWidth="1"/>
    <col min="4871" max="4871" width="7.75" style="142" customWidth="1"/>
    <col min="4872" max="4872" width="9.875" style="142" customWidth="1"/>
    <col min="4873" max="4873" width="9.5" style="142" customWidth="1"/>
    <col min="4874" max="4874" width="8.625" style="142" customWidth="1"/>
    <col min="4875" max="5120" width="8" style="142"/>
    <col min="5121" max="5121" width="9.5" style="142" customWidth="1"/>
    <col min="5122" max="5122" width="1.75" style="142" customWidth="1"/>
    <col min="5123" max="5123" width="7.625" style="142" customWidth="1"/>
    <col min="5124" max="5124" width="8.25" style="142" customWidth="1"/>
    <col min="5125" max="5125" width="13.375" style="142" customWidth="1"/>
    <col min="5126" max="5126" width="7.125" style="142" customWidth="1"/>
    <col min="5127" max="5127" width="7.75" style="142" customWidth="1"/>
    <col min="5128" max="5128" width="9.875" style="142" customWidth="1"/>
    <col min="5129" max="5129" width="9.5" style="142" customWidth="1"/>
    <col min="5130" max="5130" width="8.625" style="142" customWidth="1"/>
    <col min="5131" max="5376" width="8" style="142"/>
    <col min="5377" max="5377" width="9.5" style="142" customWidth="1"/>
    <col min="5378" max="5378" width="1.75" style="142" customWidth="1"/>
    <col min="5379" max="5379" width="7.625" style="142" customWidth="1"/>
    <col min="5380" max="5380" width="8.25" style="142" customWidth="1"/>
    <col min="5381" max="5381" width="13.375" style="142" customWidth="1"/>
    <col min="5382" max="5382" width="7.125" style="142" customWidth="1"/>
    <col min="5383" max="5383" width="7.75" style="142" customWidth="1"/>
    <col min="5384" max="5384" width="9.875" style="142" customWidth="1"/>
    <col min="5385" max="5385" width="9.5" style="142" customWidth="1"/>
    <col min="5386" max="5386" width="8.625" style="142" customWidth="1"/>
    <col min="5387" max="5632" width="8" style="142"/>
    <col min="5633" max="5633" width="9.5" style="142" customWidth="1"/>
    <col min="5634" max="5634" width="1.75" style="142" customWidth="1"/>
    <col min="5635" max="5635" width="7.625" style="142" customWidth="1"/>
    <col min="5636" max="5636" width="8.25" style="142" customWidth="1"/>
    <col min="5637" max="5637" width="13.375" style="142" customWidth="1"/>
    <col min="5638" max="5638" width="7.125" style="142" customWidth="1"/>
    <col min="5639" max="5639" width="7.75" style="142" customWidth="1"/>
    <col min="5640" max="5640" width="9.875" style="142" customWidth="1"/>
    <col min="5641" max="5641" width="9.5" style="142" customWidth="1"/>
    <col min="5642" max="5642" width="8.625" style="142" customWidth="1"/>
    <col min="5643" max="5888" width="8" style="142"/>
    <col min="5889" max="5889" width="9.5" style="142" customWidth="1"/>
    <col min="5890" max="5890" width="1.75" style="142" customWidth="1"/>
    <col min="5891" max="5891" width="7.625" style="142" customWidth="1"/>
    <col min="5892" max="5892" width="8.25" style="142" customWidth="1"/>
    <col min="5893" max="5893" width="13.375" style="142" customWidth="1"/>
    <col min="5894" max="5894" width="7.125" style="142" customWidth="1"/>
    <col min="5895" max="5895" width="7.75" style="142" customWidth="1"/>
    <col min="5896" max="5896" width="9.875" style="142" customWidth="1"/>
    <col min="5897" max="5897" width="9.5" style="142" customWidth="1"/>
    <col min="5898" max="5898" width="8.625" style="142" customWidth="1"/>
    <col min="5899" max="6144" width="8" style="142"/>
    <col min="6145" max="6145" width="9.5" style="142" customWidth="1"/>
    <col min="6146" max="6146" width="1.75" style="142" customWidth="1"/>
    <col min="6147" max="6147" width="7.625" style="142" customWidth="1"/>
    <col min="6148" max="6148" width="8.25" style="142" customWidth="1"/>
    <col min="6149" max="6149" width="13.375" style="142" customWidth="1"/>
    <col min="6150" max="6150" width="7.125" style="142" customWidth="1"/>
    <col min="6151" max="6151" width="7.75" style="142" customWidth="1"/>
    <col min="6152" max="6152" width="9.875" style="142" customWidth="1"/>
    <col min="6153" max="6153" width="9.5" style="142" customWidth="1"/>
    <col min="6154" max="6154" width="8.625" style="142" customWidth="1"/>
    <col min="6155" max="6400" width="8" style="142"/>
    <col min="6401" max="6401" width="9.5" style="142" customWidth="1"/>
    <col min="6402" max="6402" width="1.75" style="142" customWidth="1"/>
    <col min="6403" max="6403" width="7.625" style="142" customWidth="1"/>
    <col min="6404" max="6404" width="8.25" style="142" customWidth="1"/>
    <col min="6405" max="6405" width="13.375" style="142" customWidth="1"/>
    <col min="6406" max="6406" width="7.125" style="142" customWidth="1"/>
    <col min="6407" max="6407" width="7.75" style="142" customWidth="1"/>
    <col min="6408" max="6408" width="9.875" style="142" customWidth="1"/>
    <col min="6409" max="6409" width="9.5" style="142" customWidth="1"/>
    <col min="6410" max="6410" width="8.625" style="142" customWidth="1"/>
    <col min="6411" max="6656" width="8" style="142"/>
    <col min="6657" max="6657" width="9.5" style="142" customWidth="1"/>
    <col min="6658" max="6658" width="1.75" style="142" customWidth="1"/>
    <col min="6659" max="6659" width="7.625" style="142" customWidth="1"/>
    <col min="6660" max="6660" width="8.25" style="142" customWidth="1"/>
    <col min="6661" max="6661" width="13.375" style="142" customWidth="1"/>
    <col min="6662" max="6662" width="7.125" style="142" customWidth="1"/>
    <col min="6663" max="6663" width="7.75" style="142" customWidth="1"/>
    <col min="6664" max="6664" width="9.875" style="142" customWidth="1"/>
    <col min="6665" max="6665" width="9.5" style="142" customWidth="1"/>
    <col min="6666" max="6666" width="8.625" style="142" customWidth="1"/>
    <col min="6667" max="6912" width="8" style="142"/>
    <col min="6913" max="6913" width="9.5" style="142" customWidth="1"/>
    <col min="6914" max="6914" width="1.75" style="142" customWidth="1"/>
    <col min="6915" max="6915" width="7.625" style="142" customWidth="1"/>
    <col min="6916" max="6916" width="8.25" style="142" customWidth="1"/>
    <col min="6917" max="6917" width="13.375" style="142" customWidth="1"/>
    <col min="6918" max="6918" width="7.125" style="142" customWidth="1"/>
    <col min="6919" max="6919" width="7.75" style="142" customWidth="1"/>
    <col min="6920" max="6920" width="9.875" style="142" customWidth="1"/>
    <col min="6921" max="6921" width="9.5" style="142" customWidth="1"/>
    <col min="6922" max="6922" width="8.625" style="142" customWidth="1"/>
    <col min="6923" max="7168" width="8" style="142"/>
    <col min="7169" max="7169" width="9.5" style="142" customWidth="1"/>
    <col min="7170" max="7170" width="1.75" style="142" customWidth="1"/>
    <col min="7171" max="7171" width="7.625" style="142" customWidth="1"/>
    <col min="7172" max="7172" width="8.25" style="142" customWidth="1"/>
    <col min="7173" max="7173" width="13.375" style="142" customWidth="1"/>
    <col min="7174" max="7174" width="7.125" style="142" customWidth="1"/>
    <col min="7175" max="7175" width="7.75" style="142" customWidth="1"/>
    <col min="7176" max="7176" width="9.875" style="142" customWidth="1"/>
    <col min="7177" max="7177" width="9.5" style="142" customWidth="1"/>
    <col min="7178" max="7178" width="8.625" style="142" customWidth="1"/>
    <col min="7179" max="7424" width="8" style="142"/>
    <col min="7425" max="7425" width="9.5" style="142" customWidth="1"/>
    <col min="7426" max="7426" width="1.75" style="142" customWidth="1"/>
    <col min="7427" max="7427" width="7.625" style="142" customWidth="1"/>
    <col min="7428" max="7428" width="8.25" style="142" customWidth="1"/>
    <col min="7429" max="7429" width="13.375" style="142" customWidth="1"/>
    <col min="7430" max="7430" width="7.125" style="142" customWidth="1"/>
    <col min="7431" max="7431" width="7.75" style="142" customWidth="1"/>
    <col min="7432" max="7432" width="9.875" style="142" customWidth="1"/>
    <col min="7433" max="7433" width="9.5" style="142" customWidth="1"/>
    <col min="7434" max="7434" width="8.625" style="142" customWidth="1"/>
    <col min="7435" max="7680" width="8" style="142"/>
    <col min="7681" max="7681" width="9.5" style="142" customWidth="1"/>
    <col min="7682" max="7682" width="1.75" style="142" customWidth="1"/>
    <col min="7683" max="7683" width="7.625" style="142" customWidth="1"/>
    <col min="7684" max="7684" width="8.25" style="142" customWidth="1"/>
    <col min="7685" max="7685" width="13.375" style="142" customWidth="1"/>
    <col min="7686" max="7686" width="7.125" style="142" customWidth="1"/>
    <col min="7687" max="7687" width="7.75" style="142" customWidth="1"/>
    <col min="7688" max="7688" width="9.875" style="142" customWidth="1"/>
    <col min="7689" max="7689" width="9.5" style="142" customWidth="1"/>
    <col min="7690" max="7690" width="8.625" style="142" customWidth="1"/>
    <col min="7691" max="7936" width="8" style="142"/>
    <col min="7937" max="7937" width="9.5" style="142" customWidth="1"/>
    <col min="7938" max="7938" width="1.75" style="142" customWidth="1"/>
    <col min="7939" max="7939" width="7.625" style="142" customWidth="1"/>
    <col min="7940" max="7940" width="8.25" style="142" customWidth="1"/>
    <col min="7941" max="7941" width="13.375" style="142" customWidth="1"/>
    <col min="7942" max="7942" width="7.125" style="142" customWidth="1"/>
    <col min="7943" max="7943" width="7.75" style="142" customWidth="1"/>
    <col min="7944" max="7944" width="9.875" style="142" customWidth="1"/>
    <col min="7945" max="7945" width="9.5" style="142" customWidth="1"/>
    <col min="7946" max="7946" width="8.625" style="142" customWidth="1"/>
    <col min="7947" max="8192" width="8" style="142"/>
    <col min="8193" max="8193" width="9.5" style="142" customWidth="1"/>
    <col min="8194" max="8194" width="1.75" style="142" customWidth="1"/>
    <col min="8195" max="8195" width="7.625" style="142" customWidth="1"/>
    <col min="8196" max="8196" width="8.25" style="142" customWidth="1"/>
    <col min="8197" max="8197" width="13.375" style="142" customWidth="1"/>
    <col min="8198" max="8198" width="7.125" style="142" customWidth="1"/>
    <col min="8199" max="8199" width="7.75" style="142" customWidth="1"/>
    <col min="8200" max="8200" width="9.875" style="142" customWidth="1"/>
    <col min="8201" max="8201" width="9.5" style="142" customWidth="1"/>
    <col min="8202" max="8202" width="8.625" style="142" customWidth="1"/>
    <col min="8203" max="8448" width="8" style="142"/>
    <col min="8449" max="8449" width="9.5" style="142" customWidth="1"/>
    <col min="8450" max="8450" width="1.75" style="142" customWidth="1"/>
    <col min="8451" max="8451" width="7.625" style="142" customWidth="1"/>
    <col min="8452" max="8452" width="8.25" style="142" customWidth="1"/>
    <col min="8453" max="8453" width="13.375" style="142" customWidth="1"/>
    <col min="8454" max="8454" width="7.125" style="142" customWidth="1"/>
    <col min="8455" max="8455" width="7.75" style="142" customWidth="1"/>
    <col min="8456" max="8456" width="9.875" style="142" customWidth="1"/>
    <col min="8457" max="8457" width="9.5" style="142" customWidth="1"/>
    <col min="8458" max="8458" width="8.625" style="142" customWidth="1"/>
    <col min="8459" max="8704" width="8" style="142"/>
    <col min="8705" max="8705" width="9.5" style="142" customWidth="1"/>
    <col min="8706" max="8706" width="1.75" style="142" customWidth="1"/>
    <col min="8707" max="8707" width="7.625" style="142" customWidth="1"/>
    <col min="8708" max="8708" width="8.25" style="142" customWidth="1"/>
    <col min="8709" max="8709" width="13.375" style="142" customWidth="1"/>
    <col min="8710" max="8710" width="7.125" style="142" customWidth="1"/>
    <col min="8711" max="8711" width="7.75" style="142" customWidth="1"/>
    <col min="8712" max="8712" width="9.875" style="142" customWidth="1"/>
    <col min="8713" max="8713" width="9.5" style="142" customWidth="1"/>
    <col min="8714" max="8714" width="8.625" style="142" customWidth="1"/>
    <col min="8715" max="8960" width="8" style="142"/>
    <col min="8961" max="8961" width="9.5" style="142" customWidth="1"/>
    <col min="8962" max="8962" width="1.75" style="142" customWidth="1"/>
    <col min="8963" max="8963" width="7.625" style="142" customWidth="1"/>
    <col min="8964" max="8964" width="8.25" style="142" customWidth="1"/>
    <col min="8965" max="8965" width="13.375" style="142" customWidth="1"/>
    <col min="8966" max="8966" width="7.125" style="142" customWidth="1"/>
    <col min="8967" max="8967" width="7.75" style="142" customWidth="1"/>
    <col min="8968" max="8968" width="9.875" style="142" customWidth="1"/>
    <col min="8969" max="8969" width="9.5" style="142" customWidth="1"/>
    <col min="8970" max="8970" width="8.625" style="142" customWidth="1"/>
    <col min="8971" max="9216" width="8" style="142"/>
    <col min="9217" max="9217" width="9.5" style="142" customWidth="1"/>
    <col min="9218" max="9218" width="1.75" style="142" customWidth="1"/>
    <col min="9219" max="9219" width="7.625" style="142" customWidth="1"/>
    <col min="9220" max="9220" width="8.25" style="142" customWidth="1"/>
    <col min="9221" max="9221" width="13.375" style="142" customWidth="1"/>
    <col min="9222" max="9222" width="7.125" style="142" customWidth="1"/>
    <col min="9223" max="9223" width="7.75" style="142" customWidth="1"/>
    <col min="9224" max="9224" width="9.875" style="142" customWidth="1"/>
    <col min="9225" max="9225" width="9.5" style="142" customWidth="1"/>
    <col min="9226" max="9226" width="8.625" style="142" customWidth="1"/>
    <col min="9227" max="9472" width="8" style="142"/>
    <col min="9473" max="9473" width="9.5" style="142" customWidth="1"/>
    <col min="9474" max="9474" width="1.75" style="142" customWidth="1"/>
    <col min="9475" max="9475" width="7.625" style="142" customWidth="1"/>
    <col min="9476" max="9476" width="8.25" style="142" customWidth="1"/>
    <col min="9477" max="9477" width="13.375" style="142" customWidth="1"/>
    <col min="9478" max="9478" width="7.125" style="142" customWidth="1"/>
    <col min="9479" max="9479" width="7.75" style="142" customWidth="1"/>
    <col min="9480" max="9480" width="9.875" style="142" customWidth="1"/>
    <col min="9481" max="9481" width="9.5" style="142" customWidth="1"/>
    <col min="9482" max="9482" width="8.625" style="142" customWidth="1"/>
    <col min="9483" max="9728" width="8" style="142"/>
    <col min="9729" max="9729" width="9.5" style="142" customWidth="1"/>
    <col min="9730" max="9730" width="1.75" style="142" customWidth="1"/>
    <col min="9731" max="9731" width="7.625" style="142" customWidth="1"/>
    <col min="9732" max="9732" width="8.25" style="142" customWidth="1"/>
    <col min="9733" max="9733" width="13.375" style="142" customWidth="1"/>
    <col min="9734" max="9734" width="7.125" style="142" customWidth="1"/>
    <col min="9735" max="9735" width="7.75" style="142" customWidth="1"/>
    <col min="9736" max="9736" width="9.875" style="142" customWidth="1"/>
    <col min="9737" max="9737" width="9.5" style="142" customWidth="1"/>
    <col min="9738" max="9738" width="8.625" style="142" customWidth="1"/>
    <col min="9739" max="9984" width="8" style="142"/>
    <col min="9985" max="9985" width="9.5" style="142" customWidth="1"/>
    <col min="9986" max="9986" width="1.75" style="142" customWidth="1"/>
    <col min="9987" max="9987" width="7.625" style="142" customWidth="1"/>
    <col min="9988" max="9988" width="8.25" style="142" customWidth="1"/>
    <col min="9989" max="9989" width="13.375" style="142" customWidth="1"/>
    <col min="9990" max="9990" width="7.125" style="142" customWidth="1"/>
    <col min="9991" max="9991" width="7.75" style="142" customWidth="1"/>
    <col min="9992" max="9992" width="9.875" style="142" customWidth="1"/>
    <col min="9993" max="9993" width="9.5" style="142" customWidth="1"/>
    <col min="9994" max="9994" width="8.625" style="142" customWidth="1"/>
    <col min="9995" max="10240" width="8" style="142"/>
    <col min="10241" max="10241" width="9.5" style="142" customWidth="1"/>
    <col min="10242" max="10242" width="1.75" style="142" customWidth="1"/>
    <col min="10243" max="10243" width="7.625" style="142" customWidth="1"/>
    <col min="10244" max="10244" width="8.25" style="142" customWidth="1"/>
    <col min="10245" max="10245" width="13.375" style="142" customWidth="1"/>
    <col min="10246" max="10246" width="7.125" style="142" customWidth="1"/>
    <col min="10247" max="10247" width="7.75" style="142" customWidth="1"/>
    <col min="10248" max="10248" width="9.875" style="142" customWidth="1"/>
    <col min="10249" max="10249" width="9.5" style="142" customWidth="1"/>
    <col min="10250" max="10250" width="8.625" style="142" customWidth="1"/>
    <col min="10251" max="10496" width="8" style="142"/>
    <col min="10497" max="10497" width="9.5" style="142" customWidth="1"/>
    <col min="10498" max="10498" width="1.75" style="142" customWidth="1"/>
    <col min="10499" max="10499" width="7.625" style="142" customWidth="1"/>
    <col min="10500" max="10500" width="8.25" style="142" customWidth="1"/>
    <col min="10501" max="10501" width="13.375" style="142" customWidth="1"/>
    <col min="10502" max="10502" width="7.125" style="142" customWidth="1"/>
    <col min="10503" max="10503" width="7.75" style="142" customWidth="1"/>
    <col min="10504" max="10504" width="9.875" style="142" customWidth="1"/>
    <col min="10505" max="10505" width="9.5" style="142" customWidth="1"/>
    <col min="10506" max="10506" width="8.625" style="142" customWidth="1"/>
    <col min="10507" max="10752" width="8" style="142"/>
    <col min="10753" max="10753" width="9.5" style="142" customWidth="1"/>
    <col min="10754" max="10754" width="1.75" style="142" customWidth="1"/>
    <col min="10755" max="10755" width="7.625" style="142" customWidth="1"/>
    <col min="10756" max="10756" width="8.25" style="142" customWidth="1"/>
    <col min="10757" max="10757" width="13.375" style="142" customWidth="1"/>
    <col min="10758" max="10758" width="7.125" style="142" customWidth="1"/>
    <col min="10759" max="10759" width="7.75" style="142" customWidth="1"/>
    <col min="10760" max="10760" width="9.875" style="142" customWidth="1"/>
    <col min="10761" max="10761" width="9.5" style="142" customWidth="1"/>
    <col min="10762" max="10762" width="8.625" style="142" customWidth="1"/>
    <col min="10763" max="11008" width="8" style="142"/>
    <col min="11009" max="11009" width="9.5" style="142" customWidth="1"/>
    <col min="11010" max="11010" width="1.75" style="142" customWidth="1"/>
    <col min="11011" max="11011" width="7.625" style="142" customWidth="1"/>
    <col min="11012" max="11012" width="8.25" style="142" customWidth="1"/>
    <col min="11013" max="11013" width="13.375" style="142" customWidth="1"/>
    <col min="11014" max="11014" width="7.125" style="142" customWidth="1"/>
    <col min="11015" max="11015" width="7.75" style="142" customWidth="1"/>
    <col min="11016" max="11016" width="9.875" style="142" customWidth="1"/>
    <col min="11017" max="11017" width="9.5" style="142" customWidth="1"/>
    <col min="11018" max="11018" width="8.625" style="142" customWidth="1"/>
    <col min="11019" max="11264" width="8" style="142"/>
    <col min="11265" max="11265" width="9.5" style="142" customWidth="1"/>
    <col min="11266" max="11266" width="1.75" style="142" customWidth="1"/>
    <col min="11267" max="11267" width="7.625" style="142" customWidth="1"/>
    <col min="11268" max="11268" width="8.25" style="142" customWidth="1"/>
    <col min="11269" max="11269" width="13.375" style="142" customWidth="1"/>
    <col min="11270" max="11270" width="7.125" style="142" customWidth="1"/>
    <col min="11271" max="11271" width="7.75" style="142" customWidth="1"/>
    <col min="11272" max="11272" width="9.875" style="142" customWidth="1"/>
    <col min="11273" max="11273" width="9.5" style="142" customWidth="1"/>
    <col min="11274" max="11274" width="8.625" style="142" customWidth="1"/>
    <col min="11275" max="11520" width="8" style="142"/>
    <col min="11521" max="11521" width="9.5" style="142" customWidth="1"/>
    <col min="11522" max="11522" width="1.75" style="142" customWidth="1"/>
    <col min="11523" max="11523" width="7.625" style="142" customWidth="1"/>
    <col min="11524" max="11524" width="8.25" style="142" customWidth="1"/>
    <col min="11525" max="11525" width="13.375" style="142" customWidth="1"/>
    <col min="11526" max="11526" width="7.125" style="142" customWidth="1"/>
    <col min="11527" max="11527" width="7.75" style="142" customWidth="1"/>
    <col min="11528" max="11528" width="9.875" style="142" customWidth="1"/>
    <col min="11529" max="11529" width="9.5" style="142" customWidth="1"/>
    <col min="11530" max="11530" width="8.625" style="142" customWidth="1"/>
    <col min="11531" max="11776" width="8" style="142"/>
    <col min="11777" max="11777" width="9.5" style="142" customWidth="1"/>
    <col min="11778" max="11778" width="1.75" style="142" customWidth="1"/>
    <col min="11779" max="11779" width="7.625" style="142" customWidth="1"/>
    <col min="11780" max="11780" width="8.25" style="142" customWidth="1"/>
    <col min="11781" max="11781" width="13.375" style="142" customWidth="1"/>
    <col min="11782" max="11782" width="7.125" style="142" customWidth="1"/>
    <col min="11783" max="11783" width="7.75" style="142" customWidth="1"/>
    <col min="11784" max="11784" width="9.875" style="142" customWidth="1"/>
    <col min="11785" max="11785" width="9.5" style="142" customWidth="1"/>
    <col min="11786" max="11786" width="8.625" style="142" customWidth="1"/>
    <col min="11787" max="12032" width="8" style="142"/>
    <col min="12033" max="12033" width="9.5" style="142" customWidth="1"/>
    <col min="12034" max="12034" width="1.75" style="142" customWidth="1"/>
    <col min="12035" max="12035" width="7.625" style="142" customWidth="1"/>
    <col min="12036" max="12036" width="8.25" style="142" customWidth="1"/>
    <col min="12037" max="12037" width="13.375" style="142" customWidth="1"/>
    <col min="12038" max="12038" width="7.125" style="142" customWidth="1"/>
    <col min="12039" max="12039" width="7.75" style="142" customWidth="1"/>
    <col min="12040" max="12040" width="9.875" style="142" customWidth="1"/>
    <col min="12041" max="12041" width="9.5" style="142" customWidth="1"/>
    <col min="12042" max="12042" width="8.625" style="142" customWidth="1"/>
    <col min="12043" max="12288" width="8" style="142"/>
    <col min="12289" max="12289" width="9.5" style="142" customWidth="1"/>
    <col min="12290" max="12290" width="1.75" style="142" customWidth="1"/>
    <col min="12291" max="12291" width="7.625" style="142" customWidth="1"/>
    <col min="12292" max="12292" width="8.25" style="142" customWidth="1"/>
    <col min="12293" max="12293" width="13.375" style="142" customWidth="1"/>
    <col min="12294" max="12294" width="7.125" style="142" customWidth="1"/>
    <col min="12295" max="12295" width="7.75" style="142" customWidth="1"/>
    <col min="12296" max="12296" width="9.875" style="142" customWidth="1"/>
    <col min="12297" max="12297" width="9.5" style="142" customWidth="1"/>
    <col min="12298" max="12298" width="8.625" style="142" customWidth="1"/>
    <col min="12299" max="12544" width="8" style="142"/>
    <col min="12545" max="12545" width="9.5" style="142" customWidth="1"/>
    <col min="12546" max="12546" width="1.75" style="142" customWidth="1"/>
    <col min="12547" max="12547" width="7.625" style="142" customWidth="1"/>
    <col min="12548" max="12548" width="8.25" style="142" customWidth="1"/>
    <col min="12549" max="12549" width="13.375" style="142" customWidth="1"/>
    <col min="12550" max="12550" width="7.125" style="142" customWidth="1"/>
    <col min="12551" max="12551" width="7.75" style="142" customWidth="1"/>
    <col min="12552" max="12552" width="9.875" style="142" customWidth="1"/>
    <col min="12553" max="12553" width="9.5" style="142" customWidth="1"/>
    <col min="12554" max="12554" width="8.625" style="142" customWidth="1"/>
    <col min="12555" max="12800" width="8" style="142"/>
    <col min="12801" max="12801" width="9.5" style="142" customWidth="1"/>
    <col min="12802" max="12802" width="1.75" style="142" customWidth="1"/>
    <col min="12803" max="12803" width="7.625" style="142" customWidth="1"/>
    <col min="12804" max="12804" width="8.25" style="142" customWidth="1"/>
    <col min="12805" max="12805" width="13.375" style="142" customWidth="1"/>
    <col min="12806" max="12806" width="7.125" style="142" customWidth="1"/>
    <col min="12807" max="12807" width="7.75" style="142" customWidth="1"/>
    <col min="12808" max="12808" width="9.875" style="142" customWidth="1"/>
    <col min="12809" max="12809" width="9.5" style="142" customWidth="1"/>
    <col min="12810" max="12810" width="8.625" style="142" customWidth="1"/>
    <col min="12811" max="13056" width="8" style="142"/>
    <col min="13057" max="13057" width="9.5" style="142" customWidth="1"/>
    <col min="13058" max="13058" width="1.75" style="142" customWidth="1"/>
    <col min="13059" max="13059" width="7.625" style="142" customWidth="1"/>
    <col min="13060" max="13060" width="8.25" style="142" customWidth="1"/>
    <col min="13061" max="13061" width="13.375" style="142" customWidth="1"/>
    <col min="13062" max="13062" width="7.125" style="142" customWidth="1"/>
    <col min="13063" max="13063" width="7.75" style="142" customWidth="1"/>
    <col min="13064" max="13064" width="9.875" style="142" customWidth="1"/>
    <col min="13065" max="13065" width="9.5" style="142" customWidth="1"/>
    <col min="13066" max="13066" width="8.625" style="142" customWidth="1"/>
    <col min="13067" max="13312" width="8" style="142"/>
    <col min="13313" max="13313" width="9.5" style="142" customWidth="1"/>
    <col min="13314" max="13314" width="1.75" style="142" customWidth="1"/>
    <col min="13315" max="13315" width="7.625" style="142" customWidth="1"/>
    <col min="13316" max="13316" width="8.25" style="142" customWidth="1"/>
    <col min="13317" max="13317" width="13.375" style="142" customWidth="1"/>
    <col min="13318" max="13318" width="7.125" style="142" customWidth="1"/>
    <col min="13319" max="13319" width="7.75" style="142" customWidth="1"/>
    <col min="13320" max="13320" width="9.875" style="142" customWidth="1"/>
    <col min="13321" max="13321" width="9.5" style="142" customWidth="1"/>
    <col min="13322" max="13322" width="8.625" style="142" customWidth="1"/>
    <col min="13323" max="13568" width="8" style="142"/>
    <col min="13569" max="13569" width="9.5" style="142" customWidth="1"/>
    <col min="13570" max="13570" width="1.75" style="142" customWidth="1"/>
    <col min="13571" max="13571" width="7.625" style="142" customWidth="1"/>
    <col min="13572" max="13572" width="8.25" style="142" customWidth="1"/>
    <col min="13573" max="13573" width="13.375" style="142" customWidth="1"/>
    <col min="13574" max="13574" width="7.125" style="142" customWidth="1"/>
    <col min="13575" max="13575" width="7.75" style="142" customWidth="1"/>
    <col min="13576" max="13576" width="9.875" style="142" customWidth="1"/>
    <col min="13577" max="13577" width="9.5" style="142" customWidth="1"/>
    <col min="13578" max="13578" width="8.625" style="142" customWidth="1"/>
    <col min="13579" max="13824" width="8" style="142"/>
    <col min="13825" max="13825" width="9.5" style="142" customWidth="1"/>
    <col min="13826" max="13826" width="1.75" style="142" customWidth="1"/>
    <col min="13827" max="13827" width="7.625" style="142" customWidth="1"/>
    <col min="13828" max="13828" width="8.25" style="142" customWidth="1"/>
    <col min="13829" max="13829" width="13.375" style="142" customWidth="1"/>
    <col min="13830" max="13830" width="7.125" style="142" customWidth="1"/>
    <col min="13831" max="13831" width="7.75" style="142" customWidth="1"/>
    <col min="13832" max="13832" width="9.875" style="142" customWidth="1"/>
    <col min="13833" max="13833" width="9.5" style="142" customWidth="1"/>
    <col min="13834" max="13834" width="8.625" style="142" customWidth="1"/>
    <col min="13835" max="14080" width="8" style="142"/>
    <col min="14081" max="14081" width="9.5" style="142" customWidth="1"/>
    <col min="14082" max="14082" width="1.75" style="142" customWidth="1"/>
    <col min="14083" max="14083" width="7.625" style="142" customWidth="1"/>
    <col min="14084" max="14084" width="8.25" style="142" customWidth="1"/>
    <col min="14085" max="14085" width="13.375" style="142" customWidth="1"/>
    <col min="14086" max="14086" width="7.125" style="142" customWidth="1"/>
    <col min="14087" max="14087" width="7.75" style="142" customWidth="1"/>
    <col min="14088" max="14088" width="9.875" style="142" customWidth="1"/>
    <col min="14089" max="14089" width="9.5" style="142" customWidth="1"/>
    <col min="14090" max="14090" width="8.625" style="142" customWidth="1"/>
    <col min="14091" max="14336" width="8" style="142"/>
    <col min="14337" max="14337" width="9.5" style="142" customWidth="1"/>
    <col min="14338" max="14338" width="1.75" style="142" customWidth="1"/>
    <col min="14339" max="14339" width="7.625" style="142" customWidth="1"/>
    <col min="14340" max="14340" width="8.25" style="142" customWidth="1"/>
    <col min="14341" max="14341" width="13.375" style="142" customWidth="1"/>
    <col min="14342" max="14342" width="7.125" style="142" customWidth="1"/>
    <col min="14343" max="14343" width="7.75" style="142" customWidth="1"/>
    <col min="14344" max="14344" width="9.875" style="142" customWidth="1"/>
    <col min="14345" max="14345" width="9.5" style="142" customWidth="1"/>
    <col min="14346" max="14346" width="8.625" style="142" customWidth="1"/>
    <col min="14347" max="14592" width="8" style="142"/>
    <col min="14593" max="14593" width="9.5" style="142" customWidth="1"/>
    <col min="14594" max="14594" width="1.75" style="142" customWidth="1"/>
    <col min="14595" max="14595" width="7.625" style="142" customWidth="1"/>
    <col min="14596" max="14596" width="8.25" style="142" customWidth="1"/>
    <col min="14597" max="14597" width="13.375" style="142" customWidth="1"/>
    <col min="14598" max="14598" width="7.125" style="142" customWidth="1"/>
    <col min="14599" max="14599" width="7.75" style="142" customWidth="1"/>
    <col min="14600" max="14600" width="9.875" style="142" customWidth="1"/>
    <col min="14601" max="14601" width="9.5" style="142" customWidth="1"/>
    <col min="14602" max="14602" width="8.625" style="142" customWidth="1"/>
    <col min="14603" max="14848" width="8" style="142"/>
    <col min="14849" max="14849" width="9.5" style="142" customWidth="1"/>
    <col min="14850" max="14850" width="1.75" style="142" customWidth="1"/>
    <col min="14851" max="14851" width="7.625" style="142" customWidth="1"/>
    <col min="14852" max="14852" width="8.25" style="142" customWidth="1"/>
    <col min="14853" max="14853" width="13.375" style="142" customWidth="1"/>
    <col min="14854" max="14854" width="7.125" style="142" customWidth="1"/>
    <col min="14855" max="14855" width="7.75" style="142" customWidth="1"/>
    <col min="14856" max="14856" width="9.875" style="142" customWidth="1"/>
    <col min="14857" max="14857" width="9.5" style="142" customWidth="1"/>
    <col min="14858" max="14858" width="8.625" style="142" customWidth="1"/>
    <col min="14859" max="15104" width="8" style="142"/>
    <col min="15105" max="15105" width="9.5" style="142" customWidth="1"/>
    <col min="15106" max="15106" width="1.75" style="142" customWidth="1"/>
    <col min="15107" max="15107" width="7.625" style="142" customWidth="1"/>
    <col min="15108" max="15108" width="8.25" style="142" customWidth="1"/>
    <col min="15109" max="15109" width="13.375" style="142" customWidth="1"/>
    <col min="15110" max="15110" width="7.125" style="142" customWidth="1"/>
    <col min="15111" max="15111" width="7.75" style="142" customWidth="1"/>
    <col min="15112" max="15112" width="9.875" style="142" customWidth="1"/>
    <col min="15113" max="15113" width="9.5" style="142" customWidth="1"/>
    <col min="15114" max="15114" width="8.625" style="142" customWidth="1"/>
    <col min="15115" max="15360" width="8" style="142"/>
    <col min="15361" max="15361" width="9.5" style="142" customWidth="1"/>
    <col min="15362" max="15362" width="1.75" style="142" customWidth="1"/>
    <col min="15363" max="15363" width="7.625" style="142" customWidth="1"/>
    <col min="15364" max="15364" width="8.25" style="142" customWidth="1"/>
    <col min="15365" max="15365" width="13.375" style="142" customWidth="1"/>
    <col min="15366" max="15366" width="7.125" style="142" customWidth="1"/>
    <col min="15367" max="15367" width="7.75" style="142" customWidth="1"/>
    <col min="15368" max="15368" width="9.875" style="142" customWidth="1"/>
    <col min="15369" max="15369" width="9.5" style="142" customWidth="1"/>
    <col min="15370" max="15370" width="8.625" style="142" customWidth="1"/>
    <col min="15371" max="15616" width="8" style="142"/>
    <col min="15617" max="15617" width="9.5" style="142" customWidth="1"/>
    <col min="15618" max="15618" width="1.75" style="142" customWidth="1"/>
    <col min="15619" max="15619" width="7.625" style="142" customWidth="1"/>
    <col min="15620" max="15620" width="8.25" style="142" customWidth="1"/>
    <col min="15621" max="15621" width="13.375" style="142" customWidth="1"/>
    <col min="15622" max="15622" width="7.125" style="142" customWidth="1"/>
    <col min="15623" max="15623" width="7.75" style="142" customWidth="1"/>
    <col min="15624" max="15624" width="9.875" style="142" customWidth="1"/>
    <col min="15625" max="15625" width="9.5" style="142" customWidth="1"/>
    <col min="15626" max="15626" width="8.625" style="142" customWidth="1"/>
    <col min="15627" max="15872" width="8" style="142"/>
    <col min="15873" max="15873" width="9.5" style="142" customWidth="1"/>
    <col min="15874" max="15874" width="1.75" style="142" customWidth="1"/>
    <col min="15875" max="15875" width="7.625" style="142" customWidth="1"/>
    <col min="15876" max="15876" width="8.25" style="142" customWidth="1"/>
    <col min="15877" max="15877" width="13.375" style="142" customWidth="1"/>
    <col min="15878" max="15878" width="7.125" style="142" customWidth="1"/>
    <col min="15879" max="15879" width="7.75" style="142" customWidth="1"/>
    <col min="15880" max="15880" width="9.875" style="142" customWidth="1"/>
    <col min="15881" max="15881" width="9.5" style="142" customWidth="1"/>
    <col min="15882" max="15882" width="8.625" style="142" customWidth="1"/>
    <col min="15883" max="16128" width="8" style="142"/>
    <col min="16129" max="16129" width="9.5" style="142" customWidth="1"/>
    <col min="16130" max="16130" width="1.75" style="142" customWidth="1"/>
    <col min="16131" max="16131" width="7.625" style="142" customWidth="1"/>
    <col min="16132" max="16132" width="8.25" style="142" customWidth="1"/>
    <col min="16133" max="16133" width="13.375" style="142" customWidth="1"/>
    <col min="16134" max="16134" width="7.125" style="142" customWidth="1"/>
    <col min="16135" max="16135" width="7.75" style="142" customWidth="1"/>
    <col min="16136" max="16136" width="9.875" style="142" customWidth="1"/>
    <col min="16137" max="16137" width="9.5" style="142" customWidth="1"/>
    <col min="16138" max="16138" width="8.625" style="142" customWidth="1"/>
    <col min="16139" max="16384" width="8" style="142"/>
  </cols>
  <sheetData>
    <row r="1" spans="1:13" ht="17.25" thickBot="1">
      <c r="A1" s="138" t="s">
        <v>200</v>
      </c>
      <c r="B1" s="139"/>
      <c r="C1" s="140"/>
    </row>
    <row r="2" spans="1:13" s="145" customFormat="1" ht="33" customHeight="1">
      <c r="A2" s="139"/>
      <c r="C2" s="146" t="s">
        <v>201</v>
      </c>
      <c r="D2" s="147" t="s">
        <v>202</v>
      </c>
      <c r="E2" s="147" t="s">
        <v>203</v>
      </c>
      <c r="F2" s="147" t="s">
        <v>204</v>
      </c>
      <c r="G2" s="147" t="s">
        <v>205</v>
      </c>
      <c r="H2" s="148" t="s">
        <v>206</v>
      </c>
      <c r="I2" s="149" t="s">
        <v>207</v>
      </c>
      <c r="J2" s="150" t="s">
        <v>208</v>
      </c>
      <c r="K2" s="150" t="s">
        <v>209</v>
      </c>
      <c r="L2" s="151"/>
      <c r="M2" s="151"/>
    </row>
    <row r="3" spans="1:13">
      <c r="C3" s="152">
        <v>1976</v>
      </c>
      <c r="D3" s="153" t="s">
        <v>210</v>
      </c>
      <c r="E3" s="154" t="s">
        <v>211</v>
      </c>
      <c r="F3" s="155" t="s">
        <v>212</v>
      </c>
      <c r="G3" s="156" t="s">
        <v>213</v>
      </c>
      <c r="H3" s="157">
        <v>23035.88</v>
      </c>
      <c r="I3" s="158">
        <v>33722</v>
      </c>
      <c r="J3" s="159">
        <v>26215</v>
      </c>
      <c r="L3" s="144"/>
      <c r="M3" s="144"/>
    </row>
    <row r="4" spans="1:13">
      <c r="A4" s="160"/>
      <c r="C4" s="152">
        <v>1168</v>
      </c>
      <c r="D4" s="161" t="s">
        <v>214</v>
      </c>
      <c r="E4" s="154" t="s">
        <v>211</v>
      </c>
      <c r="F4" s="155" t="s">
        <v>212</v>
      </c>
      <c r="G4" s="156" t="s">
        <v>215</v>
      </c>
      <c r="H4" s="157">
        <v>23035.88</v>
      </c>
      <c r="I4" s="158">
        <v>33703</v>
      </c>
      <c r="J4" s="159">
        <v>26122</v>
      </c>
      <c r="L4" s="144"/>
      <c r="M4" s="144"/>
    </row>
    <row r="5" spans="1:13">
      <c r="C5" s="152">
        <v>1169</v>
      </c>
      <c r="D5" s="153" t="s">
        <v>216</v>
      </c>
      <c r="E5" s="155" t="s">
        <v>217</v>
      </c>
      <c r="F5" s="155" t="s">
        <v>212</v>
      </c>
      <c r="G5" s="156" t="s">
        <v>218</v>
      </c>
      <c r="H5" s="157">
        <v>34002.050000000003</v>
      </c>
      <c r="I5" s="158">
        <v>34255</v>
      </c>
      <c r="J5" s="159">
        <v>26126</v>
      </c>
      <c r="L5" s="144"/>
      <c r="M5" s="144"/>
    </row>
    <row r="6" spans="1:13">
      <c r="C6" s="152">
        <v>1816</v>
      </c>
      <c r="D6" s="161" t="s">
        <v>219</v>
      </c>
      <c r="E6" s="155" t="s">
        <v>217</v>
      </c>
      <c r="F6" s="155" t="s">
        <v>212</v>
      </c>
      <c r="G6" s="156" t="s">
        <v>215</v>
      </c>
      <c r="H6" s="157">
        <v>35480.400000000001</v>
      </c>
      <c r="I6" s="158">
        <v>33427</v>
      </c>
      <c r="J6" s="159">
        <v>25812</v>
      </c>
      <c r="L6" s="144"/>
      <c r="M6" s="144"/>
    </row>
    <row r="7" spans="1:13">
      <c r="C7" s="152">
        <v>1814</v>
      </c>
      <c r="D7" s="161" t="s">
        <v>220</v>
      </c>
      <c r="E7" s="155" t="s">
        <v>221</v>
      </c>
      <c r="F7" s="155" t="s">
        <v>212</v>
      </c>
      <c r="G7" s="156" t="s">
        <v>215</v>
      </c>
      <c r="H7" s="157">
        <v>21303.599999999999</v>
      </c>
      <c r="I7" s="158">
        <v>32936</v>
      </c>
      <c r="J7" s="159">
        <v>25797</v>
      </c>
      <c r="L7" s="144"/>
      <c r="M7" s="144"/>
    </row>
    <row r="8" spans="1:13">
      <c r="A8" s="160"/>
      <c r="C8" s="152">
        <v>1529</v>
      </c>
      <c r="D8" s="161" t="s">
        <v>222</v>
      </c>
      <c r="E8" s="155" t="s">
        <v>223</v>
      </c>
      <c r="F8" s="155" t="s">
        <v>212</v>
      </c>
      <c r="G8" s="156" t="s">
        <v>213</v>
      </c>
      <c r="H8" s="157">
        <v>25146.68</v>
      </c>
      <c r="I8" s="158">
        <v>32170</v>
      </c>
      <c r="J8" s="159">
        <v>24841</v>
      </c>
      <c r="L8" s="144"/>
      <c r="M8" s="144"/>
    </row>
    <row r="9" spans="1:13">
      <c r="C9" s="152">
        <v>1978</v>
      </c>
      <c r="D9" s="161" t="s">
        <v>224</v>
      </c>
      <c r="E9" s="155" t="s">
        <v>225</v>
      </c>
      <c r="F9" s="155" t="s">
        <v>212</v>
      </c>
      <c r="G9" s="156" t="s">
        <v>215</v>
      </c>
      <c r="H9" s="157">
        <v>51878.84</v>
      </c>
      <c r="I9" s="158">
        <v>29742</v>
      </c>
      <c r="J9" s="159">
        <v>25106</v>
      </c>
      <c r="L9" s="144"/>
      <c r="M9" s="144"/>
    </row>
    <row r="10" spans="1:13">
      <c r="C10" s="152">
        <v>1723</v>
      </c>
      <c r="D10" s="153" t="s">
        <v>226</v>
      </c>
      <c r="E10" s="155" t="s">
        <v>227</v>
      </c>
      <c r="F10" s="155" t="s">
        <v>212</v>
      </c>
      <c r="G10" s="156" t="s">
        <v>215</v>
      </c>
      <c r="H10" s="157">
        <v>29362.2</v>
      </c>
      <c r="I10" s="158">
        <v>33456</v>
      </c>
      <c r="J10" s="159">
        <v>24237</v>
      </c>
      <c r="L10" s="144"/>
      <c r="M10" s="144"/>
    </row>
    <row r="11" spans="1:13">
      <c r="C11" s="152">
        <v>1556</v>
      </c>
      <c r="D11" s="161" t="s">
        <v>228</v>
      </c>
      <c r="E11" s="155" t="s">
        <v>227</v>
      </c>
      <c r="F11" s="155" t="s">
        <v>212</v>
      </c>
      <c r="G11" s="156" t="s">
        <v>213</v>
      </c>
      <c r="H11" s="157">
        <v>29362.2</v>
      </c>
      <c r="I11" s="158">
        <v>30281</v>
      </c>
      <c r="J11" s="159">
        <v>24361</v>
      </c>
      <c r="L11" s="144"/>
      <c r="M11" s="144"/>
    </row>
    <row r="12" spans="1:13">
      <c r="C12" s="152">
        <v>1333</v>
      </c>
      <c r="D12" s="161" t="s">
        <v>229</v>
      </c>
      <c r="E12" s="155" t="s">
        <v>227</v>
      </c>
      <c r="F12" s="155" t="s">
        <v>212</v>
      </c>
      <c r="G12" s="162" t="s">
        <v>218</v>
      </c>
      <c r="H12" s="157">
        <v>29362.2</v>
      </c>
      <c r="I12" s="158">
        <v>33344</v>
      </c>
      <c r="J12" s="159">
        <v>24387</v>
      </c>
      <c r="L12" s="144"/>
      <c r="M12" s="144"/>
    </row>
    <row r="13" spans="1:13">
      <c r="C13" s="152">
        <v>1299</v>
      </c>
      <c r="D13" s="161" t="s">
        <v>230</v>
      </c>
      <c r="E13" s="155" t="s">
        <v>221</v>
      </c>
      <c r="F13" s="155" t="s">
        <v>212</v>
      </c>
      <c r="G13" s="162" t="s">
        <v>218</v>
      </c>
      <c r="H13" s="157">
        <v>24854.2</v>
      </c>
      <c r="I13" s="158">
        <v>33228</v>
      </c>
      <c r="J13" s="159">
        <v>24363</v>
      </c>
      <c r="L13" s="144"/>
      <c r="M13" s="144"/>
    </row>
    <row r="14" spans="1:13">
      <c r="C14" s="152">
        <v>1012</v>
      </c>
      <c r="D14" s="161" t="s">
        <v>231</v>
      </c>
      <c r="E14" s="155" t="s">
        <v>232</v>
      </c>
      <c r="F14" s="155" t="s">
        <v>212</v>
      </c>
      <c r="G14" s="156" t="s">
        <v>213</v>
      </c>
      <c r="H14" s="157">
        <v>43394.15</v>
      </c>
      <c r="I14" s="158">
        <v>31803</v>
      </c>
      <c r="J14" s="159">
        <v>24078</v>
      </c>
      <c r="L14" s="144"/>
      <c r="M14" s="144"/>
    </row>
    <row r="15" spans="1:13">
      <c r="C15" s="152">
        <v>1331</v>
      </c>
      <c r="D15" s="161" t="s">
        <v>233</v>
      </c>
      <c r="E15" s="155" t="s">
        <v>217</v>
      </c>
      <c r="F15" s="155" t="s">
        <v>212</v>
      </c>
      <c r="G15" s="156" t="s">
        <v>213</v>
      </c>
      <c r="H15" s="157">
        <v>42872.15</v>
      </c>
      <c r="I15" s="158">
        <v>33004</v>
      </c>
      <c r="J15" s="159">
        <v>23883</v>
      </c>
      <c r="L15" s="144"/>
      <c r="M15" s="144"/>
    </row>
    <row r="16" spans="1:13">
      <c r="C16" s="152">
        <v>1310</v>
      </c>
      <c r="D16" s="153" t="s">
        <v>234</v>
      </c>
      <c r="E16" s="155" t="s">
        <v>227</v>
      </c>
      <c r="F16" s="155" t="s">
        <v>212</v>
      </c>
      <c r="G16" s="162" t="s">
        <v>215</v>
      </c>
      <c r="H16" s="157">
        <v>30410.85</v>
      </c>
      <c r="I16" s="158">
        <v>32054</v>
      </c>
      <c r="J16" s="159">
        <v>24048</v>
      </c>
      <c r="L16" s="144"/>
      <c r="M16" s="144"/>
    </row>
    <row r="17" spans="1:13">
      <c r="C17" s="152">
        <v>1329</v>
      </c>
      <c r="D17" s="161" t="s">
        <v>235</v>
      </c>
      <c r="E17" s="155" t="s">
        <v>227</v>
      </c>
      <c r="F17" s="155" t="s">
        <v>212</v>
      </c>
      <c r="G17" s="156" t="s">
        <v>213</v>
      </c>
      <c r="H17" s="157">
        <v>30410.85</v>
      </c>
      <c r="I17" s="158">
        <v>32926</v>
      </c>
      <c r="J17" s="159">
        <v>23868</v>
      </c>
      <c r="L17" s="144"/>
      <c r="M17" s="144"/>
    </row>
    <row r="18" spans="1:13">
      <c r="C18" s="152">
        <v>1517</v>
      </c>
      <c r="D18" s="153" t="s">
        <v>236</v>
      </c>
      <c r="E18" s="155" t="s">
        <v>237</v>
      </c>
      <c r="F18" s="155" t="s">
        <v>212</v>
      </c>
      <c r="G18" s="156" t="s">
        <v>213</v>
      </c>
      <c r="H18" s="157">
        <v>62589.599999999999</v>
      </c>
      <c r="I18" s="158">
        <v>31469</v>
      </c>
      <c r="J18" s="159">
        <v>23564</v>
      </c>
      <c r="L18" s="144"/>
      <c r="M18" s="144"/>
    </row>
    <row r="19" spans="1:13">
      <c r="C19" s="152">
        <v>1658</v>
      </c>
      <c r="D19" s="161" t="s">
        <v>238</v>
      </c>
      <c r="E19" s="155" t="s">
        <v>217</v>
      </c>
      <c r="F19" s="155" t="s">
        <v>212</v>
      </c>
      <c r="G19" s="162" t="s">
        <v>218</v>
      </c>
      <c r="H19" s="157">
        <v>44350.5</v>
      </c>
      <c r="I19" s="158">
        <v>32665</v>
      </c>
      <c r="J19" s="159">
        <v>23663</v>
      </c>
      <c r="L19" s="144"/>
      <c r="M19" s="144"/>
    </row>
    <row r="20" spans="1:13">
      <c r="C20" s="152">
        <v>1518</v>
      </c>
      <c r="D20" s="161" t="s">
        <v>239</v>
      </c>
      <c r="E20" s="155" t="s">
        <v>217</v>
      </c>
      <c r="F20" s="155" t="s">
        <v>212</v>
      </c>
      <c r="G20" s="156" t="s">
        <v>213</v>
      </c>
      <c r="H20" s="157">
        <v>44350.5</v>
      </c>
      <c r="I20" s="158">
        <v>33407</v>
      </c>
      <c r="J20" s="159">
        <v>23568</v>
      </c>
      <c r="L20" s="144"/>
      <c r="M20" s="144"/>
    </row>
    <row r="21" spans="1:13">
      <c r="C21" s="152">
        <v>1673</v>
      </c>
      <c r="D21" s="153" t="s">
        <v>240</v>
      </c>
      <c r="E21" s="155" t="s">
        <v>223</v>
      </c>
      <c r="F21" s="155" t="s">
        <v>212</v>
      </c>
      <c r="G21" s="162" t="s">
        <v>218</v>
      </c>
      <c r="H21" s="157">
        <v>29982.58</v>
      </c>
      <c r="I21" s="158">
        <v>33344</v>
      </c>
      <c r="J21" s="159">
        <v>23255</v>
      </c>
      <c r="L21" s="144"/>
      <c r="M21" s="144"/>
    </row>
    <row r="22" spans="1:13">
      <c r="C22" s="152">
        <v>1509</v>
      </c>
      <c r="D22" s="153" t="s">
        <v>241</v>
      </c>
      <c r="E22" s="155" t="s">
        <v>223</v>
      </c>
      <c r="F22" s="155" t="s">
        <v>212</v>
      </c>
      <c r="G22" s="156" t="s">
        <v>215</v>
      </c>
      <c r="H22" s="157">
        <v>29982.58</v>
      </c>
      <c r="I22" s="158">
        <v>31582</v>
      </c>
      <c r="J22" s="159">
        <v>23308</v>
      </c>
      <c r="L22" s="144"/>
      <c r="M22" s="144"/>
    </row>
    <row r="23" spans="1:13">
      <c r="C23" s="152">
        <v>1759</v>
      </c>
      <c r="D23" s="153" t="s">
        <v>242</v>
      </c>
      <c r="E23" s="155" t="s">
        <v>225</v>
      </c>
      <c r="F23" s="155" t="s">
        <v>212</v>
      </c>
      <c r="G23" s="156" t="s">
        <v>213</v>
      </c>
      <c r="H23" s="157">
        <v>61855.54</v>
      </c>
      <c r="I23" s="158">
        <v>30385</v>
      </c>
      <c r="J23" s="159">
        <v>23318</v>
      </c>
      <c r="L23" s="144"/>
      <c r="M23" s="144"/>
    </row>
    <row r="24" spans="1:13">
      <c r="C24" s="152">
        <v>1510</v>
      </c>
      <c r="D24" s="153" t="s">
        <v>243</v>
      </c>
      <c r="E24" s="155" t="s">
        <v>232</v>
      </c>
      <c r="F24" s="155" t="s">
        <v>212</v>
      </c>
      <c r="G24" s="162" t="s">
        <v>218</v>
      </c>
      <c r="H24" s="157">
        <v>46386.85</v>
      </c>
      <c r="I24" s="158">
        <v>31574</v>
      </c>
      <c r="J24" s="159">
        <v>23319</v>
      </c>
      <c r="L24" s="144"/>
      <c r="M24" s="144"/>
    </row>
    <row r="25" spans="1:13">
      <c r="C25" s="152">
        <v>1068</v>
      </c>
      <c r="D25" s="153" t="s">
        <v>244</v>
      </c>
      <c r="E25" s="155" t="s">
        <v>232</v>
      </c>
      <c r="F25" s="155" t="s">
        <v>212</v>
      </c>
      <c r="G25" s="156" t="s">
        <v>213</v>
      </c>
      <c r="H25" s="157">
        <v>47883.199999999997</v>
      </c>
      <c r="I25" s="158">
        <v>32397</v>
      </c>
      <c r="J25" s="159">
        <v>22930</v>
      </c>
      <c r="L25" s="144"/>
      <c r="M25" s="144"/>
    </row>
    <row r="26" spans="1:13">
      <c r="C26" s="152">
        <v>1922</v>
      </c>
      <c r="D26" s="153" t="s">
        <v>245</v>
      </c>
      <c r="E26" s="155" t="s">
        <v>221</v>
      </c>
      <c r="F26" s="155" t="s">
        <v>212</v>
      </c>
      <c r="G26" s="156" t="s">
        <v>213</v>
      </c>
      <c r="H26" s="157">
        <v>28404.799999999999</v>
      </c>
      <c r="I26" s="158">
        <v>32116</v>
      </c>
      <c r="J26" s="159">
        <v>22701</v>
      </c>
      <c r="L26" s="144"/>
      <c r="M26" s="144"/>
    </row>
    <row r="27" spans="1:13">
      <c r="C27" s="152">
        <v>1360</v>
      </c>
      <c r="D27" s="153" t="s">
        <v>246</v>
      </c>
      <c r="E27" s="154" t="s">
        <v>211</v>
      </c>
      <c r="F27" s="155" t="s">
        <v>212</v>
      </c>
      <c r="G27" s="162" t="s">
        <v>218</v>
      </c>
      <c r="H27" s="157">
        <v>33051.480000000003</v>
      </c>
      <c r="I27" s="158">
        <v>32721</v>
      </c>
      <c r="J27" s="159">
        <v>22450</v>
      </c>
      <c r="L27" s="144"/>
      <c r="M27" s="144"/>
    </row>
    <row r="28" spans="1:13">
      <c r="C28" s="152">
        <v>1574</v>
      </c>
      <c r="D28" s="153" t="s">
        <v>247</v>
      </c>
      <c r="E28" s="155" t="s">
        <v>248</v>
      </c>
      <c r="F28" s="155" t="s">
        <v>212</v>
      </c>
      <c r="G28" s="156" t="s">
        <v>215</v>
      </c>
      <c r="H28" s="157">
        <v>50651.37</v>
      </c>
      <c r="I28" s="158">
        <v>31817</v>
      </c>
      <c r="J28" s="159">
        <v>22436</v>
      </c>
      <c r="L28" s="144"/>
      <c r="M28" s="144"/>
    </row>
    <row r="29" spans="1:13">
      <c r="A29" s="160"/>
      <c r="C29" s="152">
        <v>1977</v>
      </c>
      <c r="D29" s="153" t="s">
        <v>249</v>
      </c>
      <c r="E29" s="155" t="s">
        <v>217</v>
      </c>
      <c r="F29" s="155" t="s">
        <v>212</v>
      </c>
      <c r="G29" s="156" t="s">
        <v>215</v>
      </c>
      <c r="H29" s="157">
        <v>48785.55</v>
      </c>
      <c r="I29" s="158">
        <v>33855</v>
      </c>
      <c r="J29" s="159">
        <v>22567</v>
      </c>
      <c r="L29" s="144"/>
      <c r="M29" s="144"/>
    </row>
    <row r="30" spans="1:13">
      <c r="C30" s="152">
        <v>1572</v>
      </c>
      <c r="D30" s="153" t="s">
        <v>250</v>
      </c>
      <c r="E30" s="155" t="s">
        <v>227</v>
      </c>
      <c r="F30" s="155" t="s">
        <v>212</v>
      </c>
      <c r="G30" s="156" t="s">
        <v>213</v>
      </c>
      <c r="H30" s="157">
        <v>34605.449999999997</v>
      </c>
      <c r="I30" s="158">
        <v>32704</v>
      </c>
      <c r="J30" s="159">
        <v>22421</v>
      </c>
      <c r="L30" s="144"/>
      <c r="M30" s="144"/>
    </row>
    <row r="31" spans="1:13">
      <c r="C31" s="152">
        <v>1815</v>
      </c>
      <c r="D31" s="153" t="s">
        <v>251</v>
      </c>
      <c r="E31" s="155" t="s">
        <v>237</v>
      </c>
      <c r="F31" s="155" t="s">
        <v>212</v>
      </c>
      <c r="G31" s="162" t="s">
        <v>218</v>
      </c>
      <c r="H31" s="157">
        <v>70934.880000000005</v>
      </c>
      <c r="I31" s="158">
        <v>29641</v>
      </c>
      <c r="J31" s="159">
        <v>22155</v>
      </c>
      <c r="L31" s="144"/>
      <c r="M31" s="144"/>
    </row>
    <row r="32" spans="1:13">
      <c r="C32" s="152">
        <v>1428</v>
      </c>
      <c r="D32" s="153" t="s">
        <v>252</v>
      </c>
      <c r="E32" s="155" t="s">
        <v>248</v>
      </c>
      <c r="F32" s="155" t="s">
        <v>212</v>
      </c>
      <c r="G32" s="156" t="s">
        <v>213</v>
      </c>
      <c r="H32" s="157">
        <v>53721.15</v>
      </c>
      <c r="I32" s="158">
        <v>32093</v>
      </c>
      <c r="J32" s="159">
        <v>21632</v>
      </c>
      <c r="L32" s="144"/>
      <c r="M32" s="144"/>
    </row>
    <row r="33" spans="3:13">
      <c r="C33" s="152">
        <v>1352</v>
      </c>
      <c r="D33" s="162" t="s">
        <v>253</v>
      </c>
      <c r="E33" s="155" t="s">
        <v>221</v>
      </c>
      <c r="F33" s="155" t="s">
        <v>212</v>
      </c>
      <c r="G33" s="156" t="s">
        <v>213</v>
      </c>
      <c r="H33" s="157">
        <v>31067.75</v>
      </c>
      <c r="I33" s="158">
        <v>30577</v>
      </c>
      <c r="J33" s="159">
        <v>21753</v>
      </c>
      <c r="L33" s="144"/>
      <c r="M33" s="144"/>
    </row>
    <row r="34" spans="3:13">
      <c r="C34" s="152">
        <v>1302</v>
      </c>
      <c r="D34" s="153" t="s">
        <v>254</v>
      </c>
      <c r="E34" s="155" t="s">
        <v>237</v>
      </c>
      <c r="F34" s="155" t="s">
        <v>212</v>
      </c>
      <c r="G34" s="156" t="s">
        <v>215</v>
      </c>
      <c r="H34" s="157">
        <v>79280.160000000003</v>
      </c>
      <c r="I34" s="158">
        <v>31257</v>
      </c>
      <c r="J34" s="159">
        <v>20641</v>
      </c>
      <c r="L34" s="144"/>
      <c r="M34" s="144"/>
    </row>
    <row r="35" spans="3:13">
      <c r="C35" s="152">
        <v>1301</v>
      </c>
      <c r="D35" s="153" t="s">
        <v>255</v>
      </c>
      <c r="E35" s="155" t="s">
        <v>248</v>
      </c>
      <c r="F35" s="155" t="s">
        <v>212</v>
      </c>
      <c r="G35" s="156" t="s">
        <v>213</v>
      </c>
      <c r="H35" s="157">
        <v>58325.82</v>
      </c>
      <c r="I35" s="158">
        <v>31786</v>
      </c>
      <c r="J35" s="159">
        <v>20725</v>
      </c>
      <c r="L35" s="144"/>
      <c r="M35" s="144"/>
    </row>
    <row r="36" spans="3:13">
      <c r="C36" s="152">
        <v>1154</v>
      </c>
      <c r="D36" s="153" t="s">
        <v>256</v>
      </c>
      <c r="E36" s="155" t="s">
        <v>217</v>
      </c>
      <c r="F36" s="155" t="s">
        <v>212</v>
      </c>
      <c r="G36" s="162" t="s">
        <v>218</v>
      </c>
      <c r="H36" s="157">
        <v>56177.3</v>
      </c>
      <c r="I36" s="158">
        <v>32330</v>
      </c>
      <c r="J36" s="159">
        <v>20765</v>
      </c>
      <c r="L36" s="144"/>
      <c r="M36" s="144"/>
    </row>
    <row r="37" spans="3:13">
      <c r="C37" s="152">
        <v>1303</v>
      </c>
      <c r="D37" s="153" t="s">
        <v>257</v>
      </c>
      <c r="E37" s="155" t="s">
        <v>217</v>
      </c>
      <c r="F37" s="155" t="s">
        <v>212</v>
      </c>
      <c r="G37" s="156" t="s">
        <v>213</v>
      </c>
      <c r="H37" s="157">
        <v>56177.3</v>
      </c>
      <c r="I37" s="158">
        <v>32570</v>
      </c>
      <c r="J37" s="159">
        <v>20645</v>
      </c>
      <c r="L37" s="144"/>
      <c r="M37" s="144"/>
    </row>
    <row r="38" spans="3:13">
      <c r="C38" s="152">
        <v>1294</v>
      </c>
      <c r="D38" s="153" t="s">
        <v>258</v>
      </c>
      <c r="E38" s="155" t="s">
        <v>232</v>
      </c>
      <c r="F38" s="155" t="s">
        <v>212</v>
      </c>
      <c r="G38" s="156" t="s">
        <v>215</v>
      </c>
      <c r="H38" s="157">
        <v>58357.65</v>
      </c>
      <c r="I38" s="158">
        <v>31296</v>
      </c>
      <c r="J38" s="159">
        <v>20337</v>
      </c>
      <c r="L38" s="144"/>
      <c r="M38" s="144"/>
    </row>
    <row r="39" spans="3:13">
      <c r="C39" s="152">
        <v>1293</v>
      </c>
      <c r="D39" s="153" t="s">
        <v>259</v>
      </c>
      <c r="E39" s="155" t="s">
        <v>227</v>
      </c>
      <c r="F39" s="155" t="s">
        <v>212</v>
      </c>
      <c r="G39" s="156" t="s">
        <v>213</v>
      </c>
      <c r="H39" s="157">
        <v>40897.35</v>
      </c>
      <c r="I39" s="158">
        <v>31304</v>
      </c>
      <c r="J39" s="159">
        <v>20326</v>
      </c>
      <c r="L39" s="144"/>
      <c r="M39" s="144"/>
    </row>
    <row r="40" spans="3:13">
      <c r="C40" s="152">
        <v>1933</v>
      </c>
      <c r="D40" s="153" t="s">
        <v>260</v>
      </c>
      <c r="E40" s="155" t="s">
        <v>248</v>
      </c>
      <c r="F40" s="155" t="s">
        <v>212</v>
      </c>
      <c r="G40" s="162" t="s">
        <v>215</v>
      </c>
      <c r="H40" s="157">
        <v>67535.16</v>
      </c>
      <c r="I40" s="158">
        <v>31054</v>
      </c>
      <c r="J40" s="159">
        <v>18426</v>
      </c>
      <c r="L40" s="144"/>
      <c r="M40" s="144"/>
    </row>
    <row r="41" spans="3:13">
      <c r="C41" s="152">
        <v>1354</v>
      </c>
      <c r="D41" s="162" t="s">
        <v>261</v>
      </c>
      <c r="E41" s="155" t="s">
        <v>248</v>
      </c>
      <c r="F41" s="155" t="s">
        <v>212</v>
      </c>
      <c r="G41" s="162" t="s">
        <v>218</v>
      </c>
      <c r="H41" s="157">
        <v>69070.05</v>
      </c>
      <c r="I41" s="158">
        <v>31903</v>
      </c>
      <c r="J41" s="159">
        <v>18116</v>
      </c>
      <c r="L41" s="144"/>
      <c r="M41" s="144"/>
    </row>
    <row r="42" spans="3:13">
      <c r="C42" s="152">
        <v>1076</v>
      </c>
      <c r="D42" s="153" t="s">
        <v>262</v>
      </c>
      <c r="E42" s="155" t="s">
        <v>225</v>
      </c>
      <c r="F42" s="155" t="s">
        <v>212</v>
      </c>
      <c r="G42" s="156" t="s">
        <v>218</v>
      </c>
      <c r="H42" s="157">
        <v>105753.02</v>
      </c>
      <c r="I42" s="158">
        <v>29431</v>
      </c>
      <c r="J42" s="159">
        <v>15227</v>
      </c>
      <c r="L42" s="144"/>
      <c r="M42" s="144"/>
    </row>
    <row r="43" spans="3:13">
      <c r="C43" s="152">
        <v>1696</v>
      </c>
      <c r="D43" s="153" t="s">
        <v>263</v>
      </c>
      <c r="E43" s="154" t="s">
        <v>232</v>
      </c>
      <c r="F43" s="155" t="s">
        <v>212</v>
      </c>
      <c r="G43" s="162" t="s">
        <v>218</v>
      </c>
      <c r="H43" s="157">
        <v>79306.55</v>
      </c>
      <c r="I43" s="158">
        <v>31332</v>
      </c>
      <c r="J43" s="159">
        <v>14991</v>
      </c>
      <c r="L43" s="144"/>
      <c r="M43" s="144"/>
    </row>
    <row r="44" spans="3:13">
      <c r="C44" s="152">
        <v>1075</v>
      </c>
      <c r="D44" s="153" t="s">
        <v>264</v>
      </c>
      <c r="E44" s="155" t="s">
        <v>265</v>
      </c>
      <c r="F44" s="155" t="s">
        <v>266</v>
      </c>
      <c r="G44" s="162" t="s">
        <v>213</v>
      </c>
      <c r="H44" s="157">
        <v>23239.439999999999</v>
      </c>
      <c r="I44" s="158">
        <v>34188</v>
      </c>
      <c r="J44" s="159">
        <v>25808</v>
      </c>
      <c r="L44" s="144"/>
      <c r="M44" s="144"/>
    </row>
    <row r="45" spans="3:13">
      <c r="C45" s="152">
        <v>1966</v>
      </c>
      <c r="D45" s="153" t="s">
        <v>267</v>
      </c>
      <c r="E45" s="155" t="s">
        <v>265</v>
      </c>
      <c r="F45" s="155" t="s">
        <v>266</v>
      </c>
      <c r="G45" s="156" t="s">
        <v>215</v>
      </c>
      <c r="H45" s="157">
        <v>23239.439999999999</v>
      </c>
      <c r="I45" s="158">
        <v>33924</v>
      </c>
      <c r="J45" s="159">
        <v>25692</v>
      </c>
      <c r="L45" s="144"/>
      <c r="M45" s="144"/>
    </row>
    <row r="46" spans="3:13">
      <c r="C46" s="152">
        <v>1792</v>
      </c>
      <c r="D46" s="153" t="s">
        <v>268</v>
      </c>
      <c r="E46" s="155" t="s">
        <v>269</v>
      </c>
      <c r="F46" s="155" t="s">
        <v>266</v>
      </c>
      <c r="G46" s="162" t="s">
        <v>218</v>
      </c>
      <c r="H46" s="157">
        <v>28859.25</v>
      </c>
      <c r="I46" s="158">
        <v>33596</v>
      </c>
      <c r="J46" s="159">
        <v>25479</v>
      </c>
      <c r="L46" s="144"/>
      <c r="M46" s="144"/>
    </row>
    <row r="47" spans="3:13">
      <c r="C47" s="152">
        <v>1054</v>
      </c>
      <c r="D47" s="153" t="s">
        <v>270</v>
      </c>
      <c r="E47" s="155" t="s">
        <v>265</v>
      </c>
      <c r="F47" s="155" t="s">
        <v>266</v>
      </c>
      <c r="G47" s="162" t="s">
        <v>218</v>
      </c>
      <c r="H47" s="157">
        <v>25176.06</v>
      </c>
      <c r="I47" s="158">
        <v>33709</v>
      </c>
      <c r="J47" s="159">
        <v>25058</v>
      </c>
      <c r="L47" s="144"/>
      <c r="M47" s="144"/>
    </row>
    <row r="48" spans="3:13">
      <c r="C48" s="152">
        <v>1977</v>
      </c>
      <c r="D48" s="153" t="s">
        <v>271</v>
      </c>
      <c r="E48" s="155" t="s">
        <v>269</v>
      </c>
      <c r="F48" s="155" t="s">
        <v>266</v>
      </c>
      <c r="G48" s="162" t="s">
        <v>218</v>
      </c>
      <c r="H48" s="157">
        <v>30013.62</v>
      </c>
      <c r="I48" s="158">
        <v>29750</v>
      </c>
      <c r="J48" s="159">
        <v>25095</v>
      </c>
      <c r="L48" s="144"/>
      <c r="M48" s="144"/>
    </row>
    <row r="49" spans="1:13">
      <c r="C49" s="152">
        <v>1758</v>
      </c>
      <c r="D49" s="161" t="s">
        <v>272</v>
      </c>
      <c r="E49" s="155" t="s">
        <v>269</v>
      </c>
      <c r="F49" s="155" t="s">
        <v>266</v>
      </c>
      <c r="G49" s="156" t="s">
        <v>213</v>
      </c>
      <c r="H49" s="157">
        <v>35785.47</v>
      </c>
      <c r="I49" s="158">
        <v>30393</v>
      </c>
      <c r="J49" s="159">
        <v>23307</v>
      </c>
      <c r="L49" s="144"/>
      <c r="M49" s="144"/>
    </row>
    <row r="50" spans="1:13">
      <c r="C50" s="152">
        <v>1067</v>
      </c>
      <c r="D50" s="153" t="s">
        <v>273</v>
      </c>
      <c r="E50" s="155" t="s">
        <v>269</v>
      </c>
      <c r="F50" s="155" t="s">
        <v>266</v>
      </c>
      <c r="G50" s="156" t="s">
        <v>215</v>
      </c>
      <c r="H50" s="157">
        <v>36939.839999999997</v>
      </c>
      <c r="I50" s="158">
        <v>32405</v>
      </c>
      <c r="J50" s="159">
        <v>22919</v>
      </c>
      <c r="L50" s="144"/>
      <c r="M50" s="144"/>
    </row>
    <row r="51" spans="1:13">
      <c r="C51" s="152">
        <v>1695</v>
      </c>
      <c r="D51" s="153" t="s">
        <v>274</v>
      </c>
      <c r="E51" s="155" t="s">
        <v>269</v>
      </c>
      <c r="F51" s="155" t="s">
        <v>266</v>
      </c>
      <c r="G51" s="162" t="s">
        <v>215</v>
      </c>
      <c r="H51" s="157">
        <v>38094.21</v>
      </c>
      <c r="I51" s="158">
        <v>31340</v>
      </c>
      <c r="J51" s="159">
        <v>22285</v>
      </c>
      <c r="L51" s="144"/>
      <c r="M51" s="144"/>
    </row>
    <row r="52" spans="1:13">
      <c r="C52" s="152">
        <v>1167</v>
      </c>
      <c r="D52" s="153" t="s">
        <v>275</v>
      </c>
      <c r="E52" s="155" t="s">
        <v>276</v>
      </c>
      <c r="F52" s="155" t="s">
        <v>277</v>
      </c>
      <c r="G52" s="162" t="s">
        <v>218</v>
      </c>
      <c r="H52" s="157">
        <v>31913.88</v>
      </c>
      <c r="I52" s="158">
        <v>33711</v>
      </c>
      <c r="J52" s="159">
        <v>26111</v>
      </c>
      <c r="L52" s="144"/>
      <c r="M52" s="144"/>
    </row>
    <row r="53" spans="1:13">
      <c r="C53" s="152">
        <v>1968</v>
      </c>
      <c r="D53" s="161" t="s">
        <v>278</v>
      </c>
      <c r="E53" s="154" t="s">
        <v>279</v>
      </c>
      <c r="F53" s="155" t="s">
        <v>277</v>
      </c>
      <c r="G53" s="162" t="s">
        <v>218</v>
      </c>
      <c r="H53" s="157">
        <v>35989.199999999997</v>
      </c>
      <c r="I53" s="158">
        <v>34335</v>
      </c>
      <c r="J53" s="159">
        <v>25707</v>
      </c>
      <c r="L53" s="144"/>
      <c r="M53" s="144"/>
    </row>
    <row r="54" spans="1:13">
      <c r="C54" s="152">
        <v>1675</v>
      </c>
      <c r="D54" s="153" t="s">
        <v>280</v>
      </c>
      <c r="E54" s="155" t="s">
        <v>276</v>
      </c>
      <c r="F54" s="155" t="s">
        <v>277</v>
      </c>
      <c r="G54" s="162" t="s">
        <v>218</v>
      </c>
      <c r="H54" s="157">
        <v>33301.440000000002</v>
      </c>
      <c r="I54" s="158">
        <v>30250</v>
      </c>
      <c r="J54" s="159">
        <v>25812</v>
      </c>
      <c r="L54" s="144"/>
      <c r="M54" s="144"/>
    </row>
    <row r="55" spans="1:13">
      <c r="A55" s="160"/>
      <c r="C55" s="152">
        <v>1794</v>
      </c>
      <c r="D55" s="161" t="s">
        <v>281</v>
      </c>
      <c r="E55" s="154" t="s">
        <v>279</v>
      </c>
      <c r="F55" s="155" t="s">
        <v>277</v>
      </c>
      <c r="G55" s="162" t="s">
        <v>215</v>
      </c>
      <c r="H55" s="157">
        <v>37488.75</v>
      </c>
      <c r="I55" s="158">
        <v>31399</v>
      </c>
      <c r="J55" s="159">
        <v>25494</v>
      </c>
      <c r="L55" s="144"/>
      <c r="M55" s="144"/>
    </row>
    <row r="56" spans="1:13">
      <c r="C56" s="152">
        <v>1426</v>
      </c>
      <c r="D56" s="153" t="s">
        <v>282</v>
      </c>
      <c r="E56" s="155" t="s">
        <v>276</v>
      </c>
      <c r="F56" s="155" t="s">
        <v>277</v>
      </c>
      <c r="G56" s="162" t="s">
        <v>215</v>
      </c>
      <c r="H56" s="157">
        <v>34689</v>
      </c>
      <c r="I56" s="158">
        <v>28741</v>
      </c>
      <c r="J56" s="159">
        <v>25271</v>
      </c>
      <c r="L56" s="144"/>
      <c r="M56" s="144"/>
    </row>
    <row r="57" spans="1:13">
      <c r="C57" s="152">
        <v>1055</v>
      </c>
      <c r="D57" s="161" t="s">
        <v>283</v>
      </c>
      <c r="E57" s="154" t="s">
        <v>211</v>
      </c>
      <c r="F57" s="155" t="s">
        <v>277</v>
      </c>
      <c r="G57" s="162" t="s">
        <v>218</v>
      </c>
      <c r="H57" s="157">
        <v>26040.560000000001</v>
      </c>
      <c r="I57" s="158">
        <v>33701</v>
      </c>
      <c r="J57" s="159">
        <v>25069</v>
      </c>
      <c r="L57" s="144"/>
      <c r="M57" s="144"/>
    </row>
    <row r="58" spans="1:13">
      <c r="C58" s="152">
        <v>1301</v>
      </c>
      <c r="D58" s="153" t="s">
        <v>284</v>
      </c>
      <c r="E58" s="155" t="s">
        <v>223</v>
      </c>
      <c r="F58" s="155" t="s">
        <v>277</v>
      </c>
      <c r="G58" s="156" t="s">
        <v>215</v>
      </c>
      <c r="H58" s="157">
        <v>27081.040000000001</v>
      </c>
      <c r="I58" s="158">
        <v>31265</v>
      </c>
      <c r="J58" s="159">
        <v>24283</v>
      </c>
      <c r="L58" s="144"/>
      <c r="M58" s="144"/>
    </row>
    <row r="59" spans="1:13">
      <c r="C59" s="152">
        <v>1724</v>
      </c>
      <c r="D59" s="161" t="s">
        <v>285</v>
      </c>
      <c r="E59" s="154" t="s">
        <v>211</v>
      </c>
      <c r="F59" s="155" t="s">
        <v>277</v>
      </c>
      <c r="G59" s="156" t="s">
        <v>213</v>
      </c>
      <c r="H59" s="157">
        <v>28043.68</v>
      </c>
      <c r="I59" s="158">
        <v>33448</v>
      </c>
      <c r="J59" s="159">
        <v>24248</v>
      </c>
      <c r="L59" s="144"/>
      <c r="M59" s="144"/>
    </row>
    <row r="60" spans="1:13">
      <c r="C60" s="152">
        <v>1558</v>
      </c>
      <c r="D60" s="161" t="s">
        <v>286</v>
      </c>
      <c r="E60" s="154" t="s">
        <v>279</v>
      </c>
      <c r="F60" s="155" t="s">
        <v>277</v>
      </c>
      <c r="G60" s="162" t="s">
        <v>218</v>
      </c>
      <c r="H60" s="157">
        <v>41987.4</v>
      </c>
      <c r="I60" s="158">
        <v>30605</v>
      </c>
      <c r="J60" s="159">
        <v>24376</v>
      </c>
      <c r="L60" s="144"/>
      <c r="M60" s="144"/>
    </row>
    <row r="61" spans="1:13">
      <c r="C61" s="152">
        <v>1311</v>
      </c>
      <c r="D61" s="161" t="s">
        <v>287</v>
      </c>
      <c r="E61" s="154" t="s">
        <v>279</v>
      </c>
      <c r="F61" s="155" t="s">
        <v>277</v>
      </c>
      <c r="G61" s="156" t="s">
        <v>213</v>
      </c>
      <c r="H61" s="157">
        <v>43486.95</v>
      </c>
      <c r="I61" s="158">
        <v>32046</v>
      </c>
      <c r="J61" s="159">
        <v>24059</v>
      </c>
      <c r="L61" s="144"/>
      <c r="M61" s="144"/>
    </row>
    <row r="62" spans="1:13">
      <c r="C62" s="152">
        <v>1656</v>
      </c>
      <c r="D62" s="153" t="s">
        <v>288</v>
      </c>
      <c r="E62" s="155" t="s">
        <v>223</v>
      </c>
      <c r="F62" s="155" t="s">
        <v>277</v>
      </c>
      <c r="G62" s="162" t="s">
        <v>218</v>
      </c>
      <c r="H62" s="157">
        <v>29015.4</v>
      </c>
      <c r="I62" s="158">
        <v>32490</v>
      </c>
      <c r="J62" s="159">
        <v>23648</v>
      </c>
      <c r="L62" s="144"/>
      <c r="M62" s="144"/>
    </row>
    <row r="63" spans="1:13">
      <c r="C63" s="152">
        <v>1078</v>
      </c>
      <c r="D63" s="153" t="s">
        <v>289</v>
      </c>
      <c r="E63" s="155" t="s">
        <v>223</v>
      </c>
      <c r="F63" s="155" t="s">
        <v>277</v>
      </c>
      <c r="G63" s="156" t="s">
        <v>213</v>
      </c>
      <c r="H63" s="157">
        <v>29982.58</v>
      </c>
      <c r="I63" s="158">
        <v>31868</v>
      </c>
      <c r="J63" s="159">
        <v>23336</v>
      </c>
      <c r="L63" s="144"/>
      <c r="M63" s="144"/>
    </row>
    <row r="64" spans="1:13">
      <c r="C64" s="152">
        <v>1285</v>
      </c>
      <c r="D64" s="153" t="s">
        <v>290</v>
      </c>
      <c r="E64" s="155" t="s">
        <v>291</v>
      </c>
      <c r="F64" s="155" t="s">
        <v>277</v>
      </c>
      <c r="G64" s="156" t="s">
        <v>213</v>
      </c>
      <c r="H64" s="157">
        <v>77179.149999999994</v>
      </c>
      <c r="I64" s="158">
        <v>31408</v>
      </c>
      <c r="J64" s="159">
        <v>23367</v>
      </c>
      <c r="L64" s="144"/>
      <c r="M64" s="144"/>
    </row>
    <row r="65" spans="3:13">
      <c r="C65" s="152">
        <v>1284</v>
      </c>
      <c r="D65" s="153" t="s">
        <v>292</v>
      </c>
      <c r="E65" s="154" t="s">
        <v>279</v>
      </c>
      <c r="F65" s="155" t="s">
        <v>277</v>
      </c>
      <c r="G65" s="156" t="s">
        <v>215</v>
      </c>
      <c r="H65" s="157">
        <v>46486.05</v>
      </c>
      <c r="I65" s="158">
        <v>31416</v>
      </c>
      <c r="J65" s="159">
        <v>23356</v>
      </c>
      <c r="L65" s="144"/>
      <c r="M65" s="144"/>
    </row>
    <row r="66" spans="3:13">
      <c r="C66" s="152">
        <v>1923</v>
      </c>
      <c r="D66" s="153" t="s">
        <v>293</v>
      </c>
      <c r="E66" s="154" t="s">
        <v>279</v>
      </c>
      <c r="F66" s="155" t="s">
        <v>277</v>
      </c>
      <c r="G66" s="156" t="s">
        <v>215</v>
      </c>
      <c r="H66" s="157">
        <v>47985.599999999999</v>
      </c>
      <c r="I66" s="158">
        <v>32108</v>
      </c>
      <c r="J66" s="159">
        <v>22712</v>
      </c>
      <c r="L66" s="144"/>
      <c r="M66" s="144"/>
    </row>
    <row r="67" spans="3:13">
      <c r="C67" s="152">
        <v>1906</v>
      </c>
      <c r="D67" s="153" t="s">
        <v>294</v>
      </c>
      <c r="E67" s="155" t="s">
        <v>223</v>
      </c>
      <c r="F67" s="155" t="s">
        <v>277</v>
      </c>
      <c r="G67" s="156" t="s">
        <v>213</v>
      </c>
      <c r="H67" s="157">
        <v>31916.94</v>
      </c>
      <c r="I67" s="158">
        <v>33144</v>
      </c>
      <c r="J67" s="159">
        <v>22526</v>
      </c>
      <c r="L67" s="144"/>
      <c r="M67" s="144"/>
    </row>
    <row r="68" spans="3:13">
      <c r="C68" s="152">
        <v>1907</v>
      </c>
      <c r="D68" s="153" t="s">
        <v>295</v>
      </c>
      <c r="E68" s="154" t="s">
        <v>211</v>
      </c>
      <c r="F68" s="155" t="s">
        <v>277</v>
      </c>
      <c r="G68" s="156" t="s">
        <v>213</v>
      </c>
      <c r="H68" s="157">
        <v>33051.480000000003</v>
      </c>
      <c r="I68" s="158">
        <v>33136</v>
      </c>
      <c r="J68" s="159">
        <v>22537</v>
      </c>
      <c r="L68" s="144"/>
      <c r="M68" s="144"/>
    </row>
    <row r="69" spans="3:13">
      <c r="C69" s="152">
        <v>1359</v>
      </c>
      <c r="D69" s="153" t="s">
        <v>296</v>
      </c>
      <c r="E69" s="154" t="s">
        <v>279</v>
      </c>
      <c r="F69" s="155" t="s">
        <v>277</v>
      </c>
      <c r="G69" s="156" t="s">
        <v>213</v>
      </c>
      <c r="H69" s="157">
        <v>49485.15</v>
      </c>
      <c r="I69" s="158">
        <v>33459</v>
      </c>
      <c r="J69" s="159">
        <v>22439</v>
      </c>
      <c r="L69" s="144"/>
      <c r="M69" s="144"/>
    </row>
    <row r="70" spans="3:13">
      <c r="C70" s="152">
        <v>1292</v>
      </c>
      <c r="D70" s="153" t="s">
        <v>297</v>
      </c>
      <c r="E70" s="155" t="s">
        <v>276</v>
      </c>
      <c r="F70" s="155" t="s">
        <v>277</v>
      </c>
      <c r="G70" s="156" t="s">
        <v>213</v>
      </c>
      <c r="H70" s="157">
        <v>51339.72</v>
      </c>
      <c r="I70" s="158">
        <v>32466</v>
      </c>
      <c r="J70" s="159">
        <v>20928</v>
      </c>
      <c r="L70" s="144"/>
      <c r="M70" s="144"/>
    </row>
    <row r="71" spans="3:13">
      <c r="C71" s="152">
        <v>1725</v>
      </c>
      <c r="D71" s="153" t="s">
        <v>298</v>
      </c>
      <c r="E71" s="155" t="s">
        <v>291</v>
      </c>
      <c r="F71" s="155" t="s">
        <v>277</v>
      </c>
      <c r="G71" s="162" t="s">
        <v>218</v>
      </c>
      <c r="H71" s="157">
        <v>97096.35</v>
      </c>
      <c r="I71" s="158">
        <v>28888</v>
      </c>
      <c r="J71" s="159">
        <v>20242</v>
      </c>
      <c r="L71" s="144"/>
      <c r="M71" s="144"/>
    </row>
    <row r="72" spans="3:13">
      <c r="C72" s="152">
        <v>1724</v>
      </c>
      <c r="D72" s="153" t="s">
        <v>299</v>
      </c>
      <c r="E72" s="154" t="s">
        <v>279</v>
      </c>
      <c r="F72" s="155" t="s">
        <v>277</v>
      </c>
      <c r="G72" s="156" t="s">
        <v>213</v>
      </c>
      <c r="H72" s="157">
        <v>58482.45</v>
      </c>
      <c r="I72" s="158">
        <v>28896</v>
      </c>
      <c r="J72" s="159">
        <v>20231</v>
      </c>
    </row>
    <row r="73" spans="3:13">
      <c r="C73" s="152">
        <v>1950</v>
      </c>
      <c r="D73" s="153" t="s">
        <v>300</v>
      </c>
      <c r="E73" s="155" t="s">
        <v>291</v>
      </c>
      <c r="F73" s="155" t="s">
        <v>277</v>
      </c>
      <c r="G73" s="156" t="s">
        <v>215</v>
      </c>
      <c r="H73" s="157">
        <v>104565.3</v>
      </c>
      <c r="I73" s="158">
        <v>30228</v>
      </c>
      <c r="J73" s="159">
        <v>19061</v>
      </c>
    </row>
    <row r="74" spans="3:13">
      <c r="C74" s="152">
        <v>1949</v>
      </c>
      <c r="D74" s="153" t="s">
        <v>301</v>
      </c>
      <c r="E74" s="154" t="s">
        <v>279</v>
      </c>
      <c r="F74" s="155" t="s">
        <v>277</v>
      </c>
      <c r="G74" s="162" t="s">
        <v>218</v>
      </c>
      <c r="H74" s="157">
        <v>62981.1</v>
      </c>
      <c r="I74" s="158">
        <v>30236</v>
      </c>
      <c r="J74" s="159">
        <v>19050</v>
      </c>
    </row>
    <row r="75" spans="3:13">
      <c r="C75" s="152">
        <v>1967</v>
      </c>
      <c r="D75" s="153" t="s">
        <v>302</v>
      </c>
      <c r="E75" s="155" t="s">
        <v>276</v>
      </c>
      <c r="F75" s="155" t="s">
        <v>277</v>
      </c>
      <c r="G75" s="162" t="s">
        <v>218</v>
      </c>
      <c r="H75" s="157">
        <v>58277.52</v>
      </c>
      <c r="I75" s="158">
        <v>30419</v>
      </c>
      <c r="J75" s="159">
        <v>19253</v>
      </c>
    </row>
    <row r="76" spans="3:13">
      <c r="C76" s="152">
        <v>1969</v>
      </c>
      <c r="D76" s="153" t="s">
        <v>303</v>
      </c>
      <c r="E76" s="155" t="s">
        <v>276</v>
      </c>
      <c r="F76" s="155" t="s">
        <v>277</v>
      </c>
      <c r="G76" s="156" t="s">
        <v>213</v>
      </c>
      <c r="H76" s="157">
        <v>58277.52</v>
      </c>
      <c r="I76" s="158">
        <v>32977</v>
      </c>
      <c r="J76" s="159">
        <v>19268</v>
      </c>
    </row>
    <row r="77" spans="3:13">
      <c r="C77" s="152">
        <v>1962</v>
      </c>
      <c r="D77" s="153" t="s">
        <v>304</v>
      </c>
      <c r="E77" s="155" t="s">
        <v>276</v>
      </c>
      <c r="F77" s="155" t="s">
        <v>277</v>
      </c>
      <c r="G77" s="156" t="s">
        <v>213</v>
      </c>
      <c r="H77" s="157">
        <v>66602.880000000005</v>
      </c>
      <c r="I77" s="158">
        <v>32437</v>
      </c>
      <c r="J77" s="159">
        <v>16898</v>
      </c>
    </row>
    <row r="78" spans="3:13">
      <c r="C78" s="152">
        <v>1677</v>
      </c>
      <c r="D78" s="153" t="s">
        <v>305</v>
      </c>
      <c r="E78" s="155" t="s">
        <v>306</v>
      </c>
      <c r="F78" s="155" t="s">
        <v>307</v>
      </c>
      <c r="G78" s="156" t="s">
        <v>215</v>
      </c>
      <c r="H78" s="157">
        <v>37895.519999999997</v>
      </c>
      <c r="I78" s="158">
        <v>32452</v>
      </c>
      <c r="J78" s="159">
        <v>25827</v>
      </c>
    </row>
    <row r="79" spans="3:13">
      <c r="C79" s="152">
        <v>1531</v>
      </c>
      <c r="D79" s="161" t="s">
        <v>308</v>
      </c>
      <c r="E79" s="154" t="s">
        <v>306</v>
      </c>
      <c r="F79" s="155" t="s">
        <v>307</v>
      </c>
      <c r="G79" s="162" t="s">
        <v>218</v>
      </c>
      <c r="H79" s="157">
        <v>41053.480000000003</v>
      </c>
      <c r="I79" s="158">
        <v>31908</v>
      </c>
      <c r="J79" s="159">
        <v>24856</v>
      </c>
    </row>
    <row r="80" spans="3:13">
      <c r="C80" s="152">
        <v>1041</v>
      </c>
      <c r="D80" s="153" t="s">
        <v>309</v>
      </c>
      <c r="E80" s="154" t="s">
        <v>211</v>
      </c>
      <c r="F80" s="155" t="s">
        <v>307</v>
      </c>
      <c r="G80" s="156" t="s">
        <v>213</v>
      </c>
      <c r="H80" s="157">
        <v>28043.68</v>
      </c>
      <c r="I80" s="158">
        <v>34075</v>
      </c>
      <c r="J80" s="159">
        <v>24132</v>
      </c>
    </row>
    <row r="81" spans="3:17">
      <c r="C81" s="152">
        <v>1334</v>
      </c>
      <c r="D81" s="153" t="s">
        <v>310</v>
      </c>
      <c r="E81" s="154" t="s">
        <v>211</v>
      </c>
      <c r="F81" s="155" t="s">
        <v>307</v>
      </c>
      <c r="G81" s="162" t="s">
        <v>215</v>
      </c>
      <c r="H81" s="157">
        <v>28043.68</v>
      </c>
      <c r="I81" s="158">
        <v>33336</v>
      </c>
      <c r="J81" s="159">
        <v>24398</v>
      </c>
    </row>
    <row r="82" spans="3:17">
      <c r="C82" s="152">
        <v>1674</v>
      </c>
      <c r="D82" s="153" t="s">
        <v>311</v>
      </c>
      <c r="E82" s="154" t="s">
        <v>211</v>
      </c>
      <c r="F82" s="155" t="s">
        <v>307</v>
      </c>
      <c r="G82" s="162" t="s">
        <v>218</v>
      </c>
      <c r="H82" s="157">
        <v>31048.36</v>
      </c>
      <c r="I82" s="158">
        <v>33336</v>
      </c>
      <c r="J82" s="159">
        <v>23266</v>
      </c>
    </row>
    <row r="83" spans="3:17">
      <c r="C83" s="152">
        <v>1361</v>
      </c>
      <c r="D83" s="153" t="s">
        <v>312</v>
      </c>
      <c r="E83" s="155" t="s">
        <v>227</v>
      </c>
      <c r="F83" s="155" t="s">
        <v>307</v>
      </c>
      <c r="G83" s="156" t="s">
        <v>213</v>
      </c>
      <c r="H83" s="157">
        <v>34605.449999999997</v>
      </c>
      <c r="I83" s="158">
        <v>32711</v>
      </c>
      <c r="J83" s="159">
        <v>22454</v>
      </c>
    </row>
    <row r="84" spans="3:17">
      <c r="C84" s="152">
        <v>1369</v>
      </c>
      <c r="D84" s="153" t="s">
        <v>313</v>
      </c>
      <c r="E84" s="154" t="s">
        <v>314</v>
      </c>
      <c r="F84" s="155" t="s">
        <v>307</v>
      </c>
      <c r="G84" s="156" t="s">
        <v>215</v>
      </c>
      <c r="H84" s="157">
        <v>57756.480000000003</v>
      </c>
      <c r="I84" s="158">
        <v>30743</v>
      </c>
      <c r="J84" s="159">
        <v>22054</v>
      </c>
    </row>
    <row r="85" spans="3:17">
      <c r="C85" s="152">
        <v>1370</v>
      </c>
      <c r="D85" s="153" t="s">
        <v>315</v>
      </c>
      <c r="E85" s="155" t="s">
        <v>306</v>
      </c>
      <c r="F85" s="155" t="s">
        <v>307</v>
      </c>
      <c r="G85" s="156" t="s">
        <v>213</v>
      </c>
      <c r="H85" s="157">
        <v>53685.32</v>
      </c>
      <c r="I85" s="158">
        <v>32473</v>
      </c>
      <c r="J85" s="159">
        <v>22058</v>
      </c>
    </row>
    <row r="86" spans="3:17">
      <c r="C86" s="152">
        <v>1353</v>
      </c>
      <c r="D86" s="153" t="s">
        <v>316</v>
      </c>
      <c r="E86" s="154" t="s">
        <v>317</v>
      </c>
      <c r="F86" s="155" t="s">
        <v>307</v>
      </c>
      <c r="G86" s="156" t="s">
        <v>213</v>
      </c>
      <c r="H86" s="157">
        <v>59455.199999999997</v>
      </c>
      <c r="I86" s="158">
        <v>30569</v>
      </c>
      <c r="J86" s="159">
        <v>21764</v>
      </c>
    </row>
    <row r="87" spans="3:17">
      <c r="C87" s="152">
        <v>1427</v>
      </c>
      <c r="D87" s="153" t="s">
        <v>318</v>
      </c>
      <c r="E87" s="154" t="s">
        <v>317</v>
      </c>
      <c r="F87" s="155" t="s">
        <v>307</v>
      </c>
      <c r="G87" s="162" t="s">
        <v>218</v>
      </c>
      <c r="H87" s="157">
        <v>59455.199999999997</v>
      </c>
      <c r="I87" s="158">
        <v>28733</v>
      </c>
      <c r="J87" s="159">
        <v>21628</v>
      </c>
    </row>
    <row r="88" spans="3:17">
      <c r="C88" s="152">
        <v>1080</v>
      </c>
      <c r="D88" s="153" t="s">
        <v>319</v>
      </c>
      <c r="E88" s="155" t="s">
        <v>317</v>
      </c>
      <c r="F88" s="155" t="s">
        <v>307</v>
      </c>
      <c r="G88" s="156" t="s">
        <v>213</v>
      </c>
      <c r="H88" s="157">
        <v>64738.18</v>
      </c>
      <c r="I88" s="158">
        <v>32810</v>
      </c>
      <c r="J88" s="159">
        <v>19699</v>
      </c>
    </row>
    <row r="89" spans="3:17">
      <c r="C89" s="152">
        <v>1975</v>
      </c>
      <c r="D89" s="153" t="s">
        <v>320</v>
      </c>
      <c r="E89" s="155" t="s">
        <v>321</v>
      </c>
      <c r="F89" s="155" t="s">
        <v>322</v>
      </c>
      <c r="G89" s="162" t="s">
        <v>218</v>
      </c>
      <c r="H89" s="157">
        <v>21887.95</v>
      </c>
      <c r="I89" s="158">
        <v>33730</v>
      </c>
      <c r="J89" s="159">
        <v>26204</v>
      </c>
      <c r="M89" s="144"/>
      <c r="N89" s="144"/>
      <c r="P89" s="144"/>
      <c r="Q89" s="144"/>
    </row>
    <row r="90" spans="3:17">
      <c r="C90" s="152">
        <v>1931</v>
      </c>
      <c r="D90" s="153" t="s">
        <v>323</v>
      </c>
      <c r="E90" s="155" t="s">
        <v>324</v>
      </c>
      <c r="F90" s="155" t="s">
        <v>322</v>
      </c>
      <c r="G90" s="162" t="s">
        <v>218</v>
      </c>
      <c r="H90" s="157">
        <v>26101.439999999999</v>
      </c>
      <c r="I90" s="158">
        <v>33044</v>
      </c>
      <c r="J90" s="159">
        <v>25716</v>
      </c>
      <c r="M90" s="144"/>
      <c r="N90" s="144"/>
      <c r="P90" s="144"/>
      <c r="Q90" s="144"/>
    </row>
    <row r="91" spans="3:17">
      <c r="C91" s="152">
        <v>1300</v>
      </c>
      <c r="D91" s="153" t="s">
        <v>325</v>
      </c>
      <c r="E91" s="155" t="s">
        <v>324</v>
      </c>
      <c r="F91" s="155" t="s">
        <v>322</v>
      </c>
      <c r="G91" s="162" t="s">
        <v>213</v>
      </c>
      <c r="H91" s="157">
        <v>30451.68</v>
      </c>
      <c r="I91" s="158">
        <v>33220</v>
      </c>
      <c r="J91" s="159">
        <v>24374</v>
      </c>
      <c r="M91" s="144"/>
      <c r="N91" s="144"/>
      <c r="P91" s="144"/>
      <c r="Q91" s="144"/>
    </row>
    <row r="92" spans="3:17">
      <c r="C92" s="152">
        <v>1152</v>
      </c>
      <c r="D92" s="153" t="s">
        <v>326</v>
      </c>
      <c r="E92" s="163" t="s">
        <v>321</v>
      </c>
      <c r="F92" s="155" t="s">
        <v>322</v>
      </c>
      <c r="G92" s="156" t="s">
        <v>213</v>
      </c>
      <c r="H92" s="157">
        <v>26646.2</v>
      </c>
      <c r="I92" s="158">
        <v>33259</v>
      </c>
      <c r="J92" s="159">
        <v>24403</v>
      </c>
      <c r="M92" s="144"/>
      <c r="N92" s="144"/>
      <c r="P92" s="144"/>
      <c r="Q92" s="144"/>
    </row>
    <row r="93" spans="3:17">
      <c r="C93" s="152">
        <v>1960</v>
      </c>
      <c r="D93" s="153" t="s">
        <v>327</v>
      </c>
      <c r="E93" s="154" t="s">
        <v>211</v>
      </c>
      <c r="F93" s="155" t="s">
        <v>322</v>
      </c>
      <c r="G93" s="162" t="s">
        <v>218</v>
      </c>
      <c r="H93" s="157">
        <v>28043.68</v>
      </c>
      <c r="I93" s="158">
        <v>32094</v>
      </c>
      <c r="J93" s="159">
        <v>24188</v>
      </c>
      <c r="M93" s="144"/>
      <c r="N93" s="144"/>
      <c r="P93" s="144"/>
      <c r="Q93" s="144"/>
    </row>
    <row r="94" spans="3:17">
      <c r="C94" s="152">
        <v>1153</v>
      </c>
      <c r="D94" s="161" t="s">
        <v>328</v>
      </c>
      <c r="E94" s="154" t="s">
        <v>211</v>
      </c>
      <c r="F94" s="155" t="s">
        <v>322</v>
      </c>
      <c r="G94" s="156" t="s">
        <v>213</v>
      </c>
      <c r="H94" s="157">
        <v>28043.68</v>
      </c>
      <c r="I94" s="158">
        <v>33251</v>
      </c>
      <c r="J94" s="159">
        <v>24414</v>
      </c>
      <c r="M94" s="144"/>
      <c r="N94" s="144"/>
      <c r="P94" s="144"/>
      <c r="Q94" s="144"/>
    </row>
    <row r="95" spans="3:17">
      <c r="C95" s="152">
        <v>1330</v>
      </c>
      <c r="D95" s="153" t="s">
        <v>329</v>
      </c>
      <c r="E95" s="155" t="s">
        <v>324</v>
      </c>
      <c r="F95" s="155" t="s">
        <v>322</v>
      </c>
      <c r="G95" s="162" t="s">
        <v>218</v>
      </c>
      <c r="H95" s="157">
        <v>31539.24</v>
      </c>
      <c r="I95" s="158">
        <v>32918</v>
      </c>
      <c r="J95" s="159">
        <v>23879</v>
      </c>
      <c r="M95" s="144"/>
      <c r="N95" s="144"/>
      <c r="P95" s="144"/>
      <c r="Q95" s="144"/>
    </row>
    <row r="96" spans="3:17">
      <c r="C96" s="152">
        <v>1674</v>
      </c>
      <c r="D96" s="161" t="s">
        <v>330</v>
      </c>
      <c r="E96" s="155" t="s">
        <v>321</v>
      </c>
      <c r="F96" s="155" t="s">
        <v>322</v>
      </c>
      <c r="G96" s="162" t="s">
        <v>215</v>
      </c>
      <c r="H96" s="157">
        <v>27597.85</v>
      </c>
      <c r="I96" s="158">
        <v>34053</v>
      </c>
      <c r="J96" s="159">
        <v>23758</v>
      </c>
      <c r="M96" s="144"/>
      <c r="N96" s="144"/>
      <c r="P96" s="144"/>
      <c r="Q96" s="144"/>
    </row>
    <row r="97" spans="3:17">
      <c r="C97" s="152">
        <v>1011</v>
      </c>
      <c r="D97" s="161" t="s">
        <v>331</v>
      </c>
      <c r="E97" s="155" t="s">
        <v>321</v>
      </c>
      <c r="F97" s="155" t="s">
        <v>322</v>
      </c>
      <c r="G97" s="162" t="s">
        <v>218</v>
      </c>
      <c r="H97" s="157">
        <v>27597.85</v>
      </c>
      <c r="I97" s="158">
        <v>31811</v>
      </c>
      <c r="J97" s="159">
        <v>24067</v>
      </c>
      <c r="M97" s="144"/>
      <c r="N97" s="144"/>
      <c r="P97" s="144"/>
      <c r="Q97" s="144"/>
    </row>
    <row r="98" spans="3:17">
      <c r="C98" s="152">
        <v>1675</v>
      </c>
      <c r="D98" s="153" t="s">
        <v>332</v>
      </c>
      <c r="E98" s="154" t="s">
        <v>211</v>
      </c>
      <c r="F98" s="155" t="s">
        <v>322</v>
      </c>
      <c r="G98" s="162" t="s">
        <v>215</v>
      </c>
      <c r="H98" s="157">
        <v>29045.24</v>
      </c>
      <c r="I98" s="158">
        <v>34045</v>
      </c>
      <c r="J98" s="159">
        <v>23769</v>
      </c>
      <c r="M98" s="144"/>
      <c r="N98" s="144"/>
      <c r="P98" s="144"/>
      <c r="Q98" s="144"/>
    </row>
    <row r="99" spans="3:17">
      <c r="C99" s="152">
        <v>1657</v>
      </c>
      <c r="D99" s="161" t="s">
        <v>333</v>
      </c>
      <c r="E99" s="155" t="s">
        <v>324</v>
      </c>
      <c r="F99" s="155" t="s">
        <v>322</v>
      </c>
      <c r="G99" s="156" t="s">
        <v>213</v>
      </c>
      <c r="H99" s="157">
        <v>32626.799999999999</v>
      </c>
      <c r="I99" s="158">
        <v>32482</v>
      </c>
      <c r="J99" s="159">
        <v>23659</v>
      </c>
      <c r="M99" s="144"/>
      <c r="N99" s="144"/>
      <c r="P99" s="144"/>
      <c r="Q99" s="144"/>
    </row>
    <row r="100" spans="3:17">
      <c r="C100" s="152">
        <v>1516</v>
      </c>
      <c r="D100" s="161" t="s">
        <v>334</v>
      </c>
      <c r="E100" s="155" t="s">
        <v>321</v>
      </c>
      <c r="F100" s="155" t="s">
        <v>322</v>
      </c>
      <c r="G100" s="162" t="s">
        <v>213</v>
      </c>
      <c r="H100" s="157">
        <v>28549.5</v>
      </c>
      <c r="I100" s="158">
        <v>31477</v>
      </c>
      <c r="J100" s="159">
        <v>23553</v>
      </c>
      <c r="M100" s="144"/>
      <c r="N100" s="144"/>
      <c r="P100" s="144"/>
      <c r="Q100" s="144"/>
    </row>
    <row r="101" spans="3:17">
      <c r="C101" s="152">
        <v>1573</v>
      </c>
      <c r="D101" s="153" t="s">
        <v>335</v>
      </c>
      <c r="E101" s="155" t="s">
        <v>324</v>
      </c>
      <c r="F101" s="155" t="s">
        <v>322</v>
      </c>
      <c r="G101" s="162" t="s">
        <v>215</v>
      </c>
      <c r="H101" s="157">
        <v>35889.480000000003</v>
      </c>
      <c r="I101" s="158">
        <v>32696</v>
      </c>
      <c r="J101" s="159">
        <v>22432</v>
      </c>
      <c r="M101" s="144"/>
      <c r="N101" s="144"/>
      <c r="P101" s="144"/>
      <c r="Q101" s="144"/>
    </row>
    <row r="102" spans="3:17">
      <c r="C102" s="152">
        <v>1932</v>
      </c>
      <c r="D102" s="153" t="s">
        <v>336</v>
      </c>
      <c r="E102" s="155" t="s">
        <v>337</v>
      </c>
      <c r="F102" s="155" t="s">
        <v>322</v>
      </c>
      <c r="G102" s="156" t="s">
        <v>215</v>
      </c>
      <c r="H102" s="157">
        <v>47852.639999999999</v>
      </c>
      <c r="I102" s="158">
        <v>33036</v>
      </c>
      <c r="J102" s="159">
        <v>18422</v>
      </c>
      <c r="M102" s="144"/>
      <c r="N102" s="144"/>
      <c r="P102" s="144"/>
      <c r="Q102" s="144"/>
    </row>
    <row r="103" spans="3:17">
      <c r="C103" s="152">
        <v>1967</v>
      </c>
      <c r="D103" s="153" t="s">
        <v>338</v>
      </c>
      <c r="E103" s="155" t="s">
        <v>223</v>
      </c>
      <c r="F103" s="155" t="s">
        <v>339</v>
      </c>
      <c r="G103" s="162" t="s">
        <v>218</v>
      </c>
      <c r="H103" s="157">
        <v>23212.32</v>
      </c>
      <c r="I103" s="158">
        <v>33916</v>
      </c>
      <c r="J103" s="159">
        <v>25703</v>
      </c>
      <c r="M103" s="144"/>
      <c r="N103" s="144"/>
      <c r="P103" s="144"/>
      <c r="Q103" s="144"/>
    </row>
    <row r="104" spans="3:17">
      <c r="C104" s="152">
        <v>1676</v>
      </c>
      <c r="D104" s="153" t="s">
        <v>340</v>
      </c>
      <c r="E104" s="155" t="s">
        <v>223</v>
      </c>
      <c r="F104" s="155" t="s">
        <v>339</v>
      </c>
      <c r="G104" s="162" t="s">
        <v>218</v>
      </c>
      <c r="H104" s="157">
        <v>23212.32</v>
      </c>
      <c r="I104" s="158">
        <v>30242</v>
      </c>
      <c r="J104" s="159">
        <v>25823</v>
      </c>
      <c r="M104" s="144"/>
      <c r="N104" s="144"/>
      <c r="P104" s="144"/>
      <c r="Q104" s="144"/>
    </row>
    <row r="105" spans="3:17">
      <c r="C105" s="152">
        <v>1793</v>
      </c>
      <c r="D105" s="161" t="s">
        <v>341</v>
      </c>
      <c r="E105" s="155" t="s">
        <v>223</v>
      </c>
      <c r="F105" s="155" t="s">
        <v>339</v>
      </c>
      <c r="G105" s="156" t="s">
        <v>215</v>
      </c>
      <c r="H105" s="157">
        <v>24179.5</v>
      </c>
      <c r="I105" s="158">
        <v>33588</v>
      </c>
      <c r="J105" s="159">
        <v>25490</v>
      </c>
      <c r="M105" s="144"/>
      <c r="N105" s="144"/>
      <c r="P105" s="144"/>
      <c r="Q105" s="144"/>
    </row>
    <row r="106" spans="3:17">
      <c r="C106" s="152">
        <v>1530</v>
      </c>
      <c r="D106" s="161" t="s">
        <v>342</v>
      </c>
      <c r="E106" s="155" t="s">
        <v>223</v>
      </c>
      <c r="F106" s="155" t="s">
        <v>339</v>
      </c>
      <c r="G106" s="162" t="s">
        <v>213</v>
      </c>
      <c r="H106" s="157">
        <v>25146.68</v>
      </c>
      <c r="I106" s="158">
        <v>33623</v>
      </c>
      <c r="J106" s="159">
        <v>24852</v>
      </c>
      <c r="M106" s="144"/>
      <c r="N106" s="144"/>
      <c r="P106" s="144"/>
      <c r="Q106" s="144"/>
    </row>
    <row r="107" spans="3:17">
      <c r="C107" s="152">
        <v>1290</v>
      </c>
      <c r="D107" s="153" t="s">
        <v>343</v>
      </c>
      <c r="E107" s="155" t="s">
        <v>223</v>
      </c>
      <c r="F107" s="155" t="s">
        <v>339</v>
      </c>
      <c r="G107" s="162" t="s">
        <v>215</v>
      </c>
      <c r="H107" s="157">
        <v>26113.86</v>
      </c>
      <c r="I107" s="158">
        <v>31415</v>
      </c>
      <c r="J107" s="159">
        <v>24565</v>
      </c>
      <c r="M107" s="144"/>
      <c r="N107" s="144"/>
      <c r="P107" s="144"/>
      <c r="Q107" s="144"/>
    </row>
    <row r="108" spans="3:17">
      <c r="C108" s="152">
        <v>1961</v>
      </c>
      <c r="D108" s="153" t="s">
        <v>344</v>
      </c>
      <c r="E108" s="155" t="s">
        <v>223</v>
      </c>
      <c r="F108" s="155" t="s">
        <v>339</v>
      </c>
      <c r="G108" s="162" t="s">
        <v>215</v>
      </c>
      <c r="H108" s="157">
        <v>27081.040000000001</v>
      </c>
      <c r="I108" s="158">
        <v>32086</v>
      </c>
      <c r="J108" s="159">
        <v>24199</v>
      </c>
      <c r="M108" s="144"/>
      <c r="N108" s="144"/>
      <c r="P108" s="144"/>
      <c r="Q108" s="144"/>
    </row>
    <row r="109" spans="3:17">
      <c r="C109" s="152">
        <v>1557</v>
      </c>
      <c r="D109" s="161" t="s">
        <v>345</v>
      </c>
      <c r="E109" s="155" t="s">
        <v>223</v>
      </c>
      <c r="F109" s="155" t="s">
        <v>339</v>
      </c>
      <c r="G109" s="162" t="s">
        <v>218</v>
      </c>
      <c r="H109" s="157">
        <v>27081.040000000001</v>
      </c>
      <c r="I109" s="158">
        <v>30273</v>
      </c>
      <c r="J109" s="159">
        <v>24372</v>
      </c>
      <c r="M109" s="144"/>
      <c r="N109" s="144"/>
      <c r="P109" s="144"/>
      <c r="Q109" s="144"/>
    </row>
    <row r="110" spans="3:17">
      <c r="C110" s="152">
        <v>1079</v>
      </c>
      <c r="D110" s="153" t="s">
        <v>346</v>
      </c>
      <c r="E110" s="155" t="s">
        <v>223</v>
      </c>
      <c r="F110" s="155" t="s">
        <v>339</v>
      </c>
      <c r="G110" s="156" t="s">
        <v>213</v>
      </c>
      <c r="H110" s="157">
        <v>29982.58</v>
      </c>
      <c r="I110" s="158">
        <v>31860</v>
      </c>
      <c r="J110" s="159">
        <v>23347</v>
      </c>
      <c r="M110" s="144"/>
      <c r="N110" s="144"/>
      <c r="P110" s="144"/>
      <c r="Q110" s="144"/>
    </row>
    <row r="111" spans="3:17">
      <c r="C111" s="152">
        <v>1368</v>
      </c>
      <c r="D111" s="153" t="s">
        <v>347</v>
      </c>
      <c r="E111" s="155" t="s">
        <v>223</v>
      </c>
      <c r="F111" s="155" t="s">
        <v>339</v>
      </c>
      <c r="G111" s="156" t="s">
        <v>215</v>
      </c>
      <c r="H111" s="157">
        <v>32884.120000000003</v>
      </c>
      <c r="I111" s="158">
        <v>30751</v>
      </c>
      <c r="J111" s="159">
        <v>22043</v>
      </c>
      <c r="M111" s="144"/>
      <c r="N111" s="144"/>
      <c r="P111" s="144"/>
      <c r="Q111" s="144"/>
    </row>
    <row r="112" spans="3:17">
      <c r="C112" s="152">
        <v>1908</v>
      </c>
      <c r="D112" s="153" t="s">
        <v>348</v>
      </c>
      <c r="E112" s="154" t="s">
        <v>349</v>
      </c>
      <c r="F112" s="155" t="s">
        <v>339</v>
      </c>
      <c r="G112" s="156" t="s">
        <v>215</v>
      </c>
      <c r="H112" s="157">
        <v>72819.600000000006</v>
      </c>
      <c r="I112" s="158">
        <v>31182</v>
      </c>
      <c r="J112" s="159">
        <v>21814</v>
      </c>
      <c r="M112" s="144"/>
      <c r="N112" s="144"/>
      <c r="P112" s="144"/>
      <c r="Q112" s="144"/>
    </row>
    <row r="113" spans="3:17">
      <c r="C113" s="152">
        <v>1291</v>
      </c>
      <c r="D113" s="153" t="s">
        <v>350</v>
      </c>
      <c r="E113" s="155" t="s">
        <v>223</v>
      </c>
      <c r="F113" s="155" t="s">
        <v>339</v>
      </c>
      <c r="G113" s="156" t="s">
        <v>213</v>
      </c>
      <c r="H113" s="157">
        <v>35785.660000000003</v>
      </c>
      <c r="I113" s="158">
        <v>31407</v>
      </c>
      <c r="J113" s="159">
        <v>20924</v>
      </c>
      <c r="M113" s="144"/>
      <c r="N113" s="144"/>
      <c r="P113" s="144"/>
      <c r="Q113" s="144"/>
    </row>
    <row r="114" spans="3:17">
      <c r="C114" s="152">
        <v>1725</v>
      </c>
      <c r="D114" s="162" t="s">
        <v>351</v>
      </c>
      <c r="E114" s="154" t="s">
        <v>349</v>
      </c>
      <c r="F114" s="155" t="s">
        <v>339</v>
      </c>
      <c r="G114" s="156" t="s">
        <v>213</v>
      </c>
      <c r="H114" s="157">
        <v>79061.279999999999</v>
      </c>
      <c r="I114" s="158">
        <v>28898</v>
      </c>
      <c r="J114" s="159">
        <v>20600</v>
      </c>
      <c r="M114" s="144"/>
      <c r="N114" s="144"/>
      <c r="P114" s="144"/>
      <c r="Q114" s="144"/>
    </row>
    <row r="115" spans="3:17">
      <c r="C115" s="152">
        <v>1968</v>
      </c>
      <c r="D115" s="153" t="s">
        <v>352</v>
      </c>
      <c r="E115" s="154" t="s">
        <v>353</v>
      </c>
      <c r="F115" s="155" t="s">
        <v>339</v>
      </c>
      <c r="G115" s="162" t="s">
        <v>213</v>
      </c>
      <c r="H115" s="157">
        <v>65821.56</v>
      </c>
      <c r="I115" s="158">
        <v>30411</v>
      </c>
      <c r="J115" s="159">
        <v>19264</v>
      </c>
      <c r="M115" s="144"/>
      <c r="N115" s="144"/>
    </row>
    <row r="116" spans="3:17" ht="17.25" thickBot="1">
      <c r="C116" s="164">
        <v>1056</v>
      </c>
      <c r="D116" s="165" t="s">
        <v>354</v>
      </c>
      <c r="E116" s="166" t="s">
        <v>349</v>
      </c>
      <c r="F116" s="167" t="s">
        <v>339</v>
      </c>
      <c r="G116" s="168" t="s">
        <v>218</v>
      </c>
      <c r="H116" s="169">
        <v>116511.36</v>
      </c>
      <c r="I116" s="170">
        <v>29518</v>
      </c>
      <c r="J116" s="171">
        <v>14116</v>
      </c>
      <c r="M116" s="144"/>
      <c r="N116" s="144"/>
    </row>
    <row r="117" spans="3:17">
      <c r="M117" s="144"/>
      <c r="N117" s="144"/>
    </row>
  </sheetData>
  <phoneticPr fontId="1" type="noConversion"/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13"/>
  <dimension ref="A1:D9"/>
  <sheetViews>
    <sheetView zoomScale="205" zoomScaleNormal="205" workbookViewId="0">
      <selection activeCell="D9" sqref="D9"/>
    </sheetView>
  </sheetViews>
  <sheetFormatPr defaultRowHeight="15.75"/>
  <sheetData>
    <row r="1" spans="1:4" ht="16.5">
      <c r="A1" s="38" t="s">
        <v>74</v>
      </c>
      <c r="B1" s="39">
        <f ca="1">TODAY()</f>
        <v>44774</v>
      </c>
      <c r="C1" s="40"/>
      <c r="D1" s="40"/>
    </row>
    <row r="2" spans="1:4">
      <c r="A2" s="40"/>
      <c r="B2" s="40"/>
      <c r="C2" s="40"/>
      <c r="D2" s="40"/>
    </row>
    <row r="3" spans="1:4" ht="16.5">
      <c r="A3" s="38" t="s">
        <v>75</v>
      </c>
      <c r="B3" s="38" t="s">
        <v>76</v>
      </c>
      <c r="C3" s="41" t="s">
        <v>77</v>
      </c>
      <c r="D3" s="41" t="s">
        <v>78</v>
      </c>
    </row>
    <row r="4" spans="1:4">
      <c r="A4" s="40" t="s">
        <v>79</v>
      </c>
      <c r="B4" s="39">
        <v>37169</v>
      </c>
      <c r="C4" s="40">
        <f t="shared" ref="C4:C9" ca="1" si="0">DATEDIF(B4,$B$1,"y")</f>
        <v>20</v>
      </c>
      <c r="D4" s="40">
        <v>1</v>
      </c>
    </row>
    <row r="5" spans="1:4">
      <c r="A5" s="40" t="s">
        <v>80</v>
      </c>
      <c r="B5" s="39">
        <v>36084</v>
      </c>
      <c r="C5" s="40">
        <f t="shared" ca="1" si="0"/>
        <v>23</v>
      </c>
      <c r="D5" s="40">
        <f ca="1">DATEDIF(B5,$B$1,"YM")</f>
        <v>9</v>
      </c>
    </row>
    <row r="6" spans="1:4">
      <c r="A6" s="40" t="s">
        <v>81</v>
      </c>
      <c r="B6" s="39">
        <v>36287</v>
      </c>
      <c r="C6" s="40">
        <f t="shared" ca="1" si="0"/>
        <v>23</v>
      </c>
      <c r="D6" s="40">
        <f ca="1">DATEDIF(B6,$B$1,"YM")</f>
        <v>2</v>
      </c>
    </row>
    <row r="7" spans="1:4">
      <c r="A7" s="40" t="s">
        <v>82</v>
      </c>
      <c r="B7" s="39">
        <v>34744</v>
      </c>
      <c r="C7" s="40">
        <f t="shared" ca="1" si="0"/>
        <v>27</v>
      </c>
      <c r="D7" s="40">
        <f ca="1">DATEDIF(B7,$B$1,"YM")</f>
        <v>5</v>
      </c>
    </row>
    <row r="8" spans="1:4">
      <c r="A8" s="40" t="s">
        <v>83</v>
      </c>
      <c r="B8" s="39">
        <v>37031</v>
      </c>
      <c r="C8" s="40">
        <f t="shared" ca="1" si="0"/>
        <v>21</v>
      </c>
      <c r="D8" s="40">
        <f ca="1">DATEDIF(B8,$B$1,"YM")</f>
        <v>2</v>
      </c>
    </row>
    <row r="9" spans="1:4">
      <c r="A9" s="40" t="s">
        <v>84</v>
      </c>
      <c r="B9" s="39">
        <v>35713</v>
      </c>
      <c r="C9" s="40">
        <f t="shared" ca="1" si="0"/>
        <v>24</v>
      </c>
      <c r="D9" s="40">
        <f ca="1">DATEDIF(B9,$B$1,"YM")</f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1E7C-5E08-43AB-8C49-484AF554AE2A}">
  <sheetPr codeName="工作表14"/>
  <dimension ref="A1:N15"/>
  <sheetViews>
    <sheetView workbookViewId="0">
      <selection activeCell="D14" sqref="D14"/>
    </sheetView>
  </sheetViews>
  <sheetFormatPr defaultRowHeight="15.75"/>
  <cols>
    <col min="1" max="1" width="9.5" bestFit="1" customWidth="1"/>
    <col min="2" max="2" width="16.125" bestFit="1" customWidth="1"/>
    <col min="3" max="3" width="9.625" bestFit="1" customWidth="1"/>
    <col min="4" max="4" width="10.25" customWidth="1"/>
    <col min="5" max="11" width="9.5" bestFit="1" customWidth="1"/>
    <col min="12" max="14" width="10.5" bestFit="1" customWidth="1"/>
  </cols>
  <sheetData>
    <row r="1" spans="1:14" ht="16.5">
      <c r="A1" s="1" t="s">
        <v>4</v>
      </c>
      <c r="B1" s="1" t="s">
        <v>105</v>
      </c>
      <c r="C1" s="4" t="s">
        <v>104</v>
      </c>
    </row>
    <row r="2" spans="1:14" ht="16.5">
      <c r="A2" s="3">
        <v>36616</v>
      </c>
      <c r="B2">
        <v>-1</v>
      </c>
      <c r="C2" s="3">
        <f>EDATE(A2,B2)</f>
        <v>36585</v>
      </c>
      <c r="D2" s="64" t="s">
        <v>107</v>
      </c>
    </row>
    <row r="3" spans="1:14" ht="16.5">
      <c r="A3" s="3">
        <v>37388</v>
      </c>
      <c r="B3">
        <v>2</v>
      </c>
      <c r="C3" s="3">
        <f>EDATE(A3,B3)</f>
        <v>37449</v>
      </c>
      <c r="D3" s="64" t="s">
        <v>106</v>
      </c>
    </row>
    <row r="6" spans="1:14" ht="16.5">
      <c r="A6" s="2" t="s">
        <v>0</v>
      </c>
    </row>
    <row r="7" spans="1:14" ht="16.5">
      <c r="A7" s="1" t="s">
        <v>4</v>
      </c>
      <c r="B7" s="1" t="s">
        <v>105</v>
      </c>
      <c r="C7" s="4" t="s">
        <v>104</v>
      </c>
    </row>
    <row r="8" spans="1:14">
      <c r="A8" s="3">
        <v>36616</v>
      </c>
      <c r="B8">
        <v>-1</v>
      </c>
    </row>
    <row r="9" spans="1:14">
      <c r="A9" s="3">
        <v>37388</v>
      </c>
      <c r="B9">
        <v>2</v>
      </c>
    </row>
    <row r="11" spans="1:14" ht="16.5">
      <c r="A11" s="2" t="s">
        <v>0</v>
      </c>
    </row>
    <row r="12" spans="1:14" ht="16.5">
      <c r="A12" s="1" t="s">
        <v>4</v>
      </c>
      <c r="C12" s="84">
        <v>1</v>
      </c>
      <c r="D12" s="84">
        <v>2</v>
      </c>
      <c r="E12" s="84">
        <v>3</v>
      </c>
      <c r="F12" s="84">
        <v>4</v>
      </c>
      <c r="G12" s="84">
        <v>5</v>
      </c>
      <c r="H12" s="84">
        <v>6</v>
      </c>
      <c r="I12" s="84">
        <v>7</v>
      </c>
      <c r="J12" s="84">
        <v>8</v>
      </c>
      <c r="K12" s="84">
        <v>9</v>
      </c>
      <c r="L12" s="84">
        <v>10</v>
      </c>
      <c r="M12" s="84">
        <v>11</v>
      </c>
      <c r="N12" s="84">
        <v>12</v>
      </c>
    </row>
    <row r="13" spans="1:14" ht="16.5">
      <c r="A13" s="3">
        <v>43831</v>
      </c>
      <c r="B13" s="66" t="s">
        <v>130</v>
      </c>
      <c r="C13" s="3">
        <f>EDATE($A13,C$12-1)</f>
        <v>43831</v>
      </c>
      <c r="D13" s="3">
        <f t="shared" ref="D13:N14" si="0">EDATE($A13,D$12-1)</f>
        <v>43862</v>
      </c>
      <c r="E13" s="3">
        <f t="shared" si="0"/>
        <v>43891</v>
      </c>
      <c r="F13" s="3">
        <f t="shared" si="0"/>
        <v>43922</v>
      </c>
      <c r="G13" s="3">
        <f t="shared" si="0"/>
        <v>43952</v>
      </c>
      <c r="H13" s="3">
        <f t="shared" si="0"/>
        <v>43983</v>
      </c>
      <c r="I13" s="3">
        <f t="shared" si="0"/>
        <v>44013</v>
      </c>
      <c r="J13" s="3">
        <f t="shared" si="0"/>
        <v>44044</v>
      </c>
      <c r="K13" s="3">
        <f t="shared" si="0"/>
        <v>44075</v>
      </c>
      <c r="L13" s="3">
        <f t="shared" si="0"/>
        <v>44105</v>
      </c>
      <c r="M13" s="3">
        <f t="shared" si="0"/>
        <v>44136</v>
      </c>
      <c r="N13" s="3">
        <f t="shared" si="0"/>
        <v>44166</v>
      </c>
    </row>
    <row r="14" spans="1:14" ht="16.5">
      <c r="A14" s="3">
        <v>43861</v>
      </c>
      <c r="B14" s="66" t="s">
        <v>129</v>
      </c>
      <c r="C14" s="3">
        <f>EDATE($A14,C$12-1)</f>
        <v>43861</v>
      </c>
      <c r="D14" s="3">
        <f t="shared" si="0"/>
        <v>43890</v>
      </c>
      <c r="E14" s="3">
        <f t="shared" si="0"/>
        <v>43921</v>
      </c>
      <c r="F14" s="3">
        <f t="shared" si="0"/>
        <v>43951</v>
      </c>
      <c r="G14" s="3">
        <f t="shared" si="0"/>
        <v>43982</v>
      </c>
      <c r="H14" s="3">
        <f t="shared" si="0"/>
        <v>44012</v>
      </c>
      <c r="I14" s="3">
        <f t="shared" si="0"/>
        <v>44043</v>
      </c>
      <c r="J14" s="3">
        <f t="shared" si="0"/>
        <v>44074</v>
      </c>
      <c r="K14" s="3">
        <f t="shared" si="0"/>
        <v>44104</v>
      </c>
      <c r="L14" s="3">
        <f t="shared" si="0"/>
        <v>44135</v>
      </c>
      <c r="M14" s="3">
        <f t="shared" si="0"/>
        <v>44165</v>
      </c>
      <c r="N14" s="3">
        <f t="shared" si="0"/>
        <v>44196</v>
      </c>
    </row>
    <row r="15" spans="1:14" ht="16.5">
      <c r="B15" s="66" t="s">
        <v>131</v>
      </c>
      <c r="C15">
        <f>C14-C13+1</f>
        <v>31</v>
      </c>
      <c r="D15">
        <f t="shared" ref="D15:N15" si="1">D14-D13+1</f>
        <v>29</v>
      </c>
      <c r="E15">
        <f t="shared" si="1"/>
        <v>31</v>
      </c>
      <c r="F15">
        <f t="shared" si="1"/>
        <v>30</v>
      </c>
      <c r="G15">
        <f t="shared" si="1"/>
        <v>31</v>
      </c>
      <c r="H15">
        <f t="shared" si="1"/>
        <v>30</v>
      </c>
      <c r="I15">
        <f t="shared" si="1"/>
        <v>31</v>
      </c>
      <c r="J15">
        <f t="shared" si="1"/>
        <v>31</v>
      </c>
      <c r="K15">
        <f t="shared" si="1"/>
        <v>30</v>
      </c>
      <c r="L15">
        <f t="shared" si="1"/>
        <v>31</v>
      </c>
      <c r="M15">
        <f t="shared" si="1"/>
        <v>30</v>
      </c>
      <c r="N15">
        <f t="shared" si="1"/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5711-723C-4F5A-AB14-8C05F28AA72C}">
  <sheetPr codeName="工作表15"/>
  <dimension ref="A1:E9"/>
  <sheetViews>
    <sheetView workbookViewId="0">
      <selection activeCell="F12" sqref="F12"/>
    </sheetView>
  </sheetViews>
  <sheetFormatPr defaultRowHeight="15.75"/>
  <cols>
    <col min="1" max="1" width="9.5" bestFit="1" customWidth="1"/>
    <col min="2" max="2" width="11.5" bestFit="1" customWidth="1"/>
    <col min="4" max="4" width="9.5" bestFit="1" customWidth="1"/>
  </cols>
  <sheetData>
    <row r="1" spans="1:5" ht="16.5">
      <c r="A1" s="4" t="s">
        <v>4</v>
      </c>
      <c r="B1" s="4" t="s">
        <v>105</v>
      </c>
      <c r="C1" s="4" t="s">
        <v>4</v>
      </c>
      <c r="D1" s="4" t="s">
        <v>108</v>
      </c>
      <c r="E1" s="65"/>
    </row>
    <row r="2" spans="1:5" ht="16.5">
      <c r="A2" s="3">
        <v>37428</v>
      </c>
      <c r="B2">
        <v>-1</v>
      </c>
      <c r="C2" s="3">
        <f>EDATE(A2,B2)</f>
        <v>37397</v>
      </c>
      <c r="D2" s="64">
        <f>EOMONTH(A2,B2)</f>
        <v>37407</v>
      </c>
      <c r="E2" s="64" t="s">
        <v>110</v>
      </c>
    </row>
    <row r="3" spans="1:5" ht="16.5">
      <c r="A3" s="3">
        <v>37419</v>
      </c>
      <c r="B3">
        <v>2</v>
      </c>
      <c r="C3" s="3">
        <f>EDATE(A3,B3)</f>
        <v>37480</v>
      </c>
      <c r="D3" s="64">
        <f>EOMONTH(A3,B3)</f>
        <v>37499</v>
      </c>
      <c r="E3" s="64" t="s">
        <v>109</v>
      </c>
    </row>
    <row r="6" spans="1:5" ht="16.5">
      <c r="A6" s="2" t="s">
        <v>0</v>
      </c>
    </row>
    <row r="7" spans="1:5" ht="16.5">
      <c r="A7" s="4" t="s">
        <v>4</v>
      </c>
      <c r="B7" s="4" t="s">
        <v>105</v>
      </c>
      <c r="C7" s="4" t="s">
        <v>4</v>
      </c>
      <c r="D7" s="4" t="s">
        <v>108</v>
      </c>
    </row>
    <row r="8" spans="1:5">
      <c r="A8" s="3">
        <v>37428</v>
      </c>
      <c r="B8">
        <v>-1</v>
      </c>
    </row>
    <row r="9" spans="1:5">
      <c r="A9" s="3">
        <v>37419</v>
      </c>
      <c r="B9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0552-9AED-4BFC-B2FE-BF7B621AF8FA}">
  <sheetPr codeName="工作表16"/>
  <dimension ref="A1:E9"/>
  <sheetViews>
    <sheetView workbookViewId="0">
      <selection activeCell="E14" sqref="E14"/>
    </sheetView>
  </sheetViews>
  <sheetFormatPr defaultRowHeight="14.25"/>
  <cols>
    <col min="1" max="1" width="13.25" style="68" bestFit="1" customWidth="1"/>
    <col min="2" max="2" width="17.75" style="68" customWidth="1"/>
    <col min="3" max="3" width="12.625" style="68" bestFit="1" customWidth="1"/>
    <col min="4" max="4" width="14.875" style="68" bestFit="1" customWidth="1"/>
    <col min="5" max="16384" width="9" style="68"/>
  </cols>
  <sheetData>
    <row r="1" spans="1:5" ht="20.25">
      <c r="A1" s="80" t="s">
        <v>126</v>
      </c>
      <c r="B1" s="79" t="s">
        <v>125</v>
      </c>
      <c r="C1" s="75"/>
      <c r="D1" s="78" t="s">
        <v>124</v>
      </c>
      <c r="E1" s="78" t="s">
        <v>123</v>
      </c>
    </row>
    <row r="2" spans="1:5" ht="20.25">
      <c r="A2" s="71">
        <v>44105</v>
      </c>
      <c r="B2" s="76" t="s">
        <v>122</v>
      </c>
      <c r="C2" s="75"/>
      <c r="D2" s="74">
        <f>WORKDAY(A2,A3)</f>
        <v>44357</v>
      </c>
      <c r="E2" s="73" t="s">
        <v>359</v>
      </c>
    </row>
    <row r="3" spans="1:5" ht="20.25">
      <c r="A3" s="77">
        <v>180</v>
      </c>
      <c r="B3" s="76" t="s">
        <v>121</v>
      </c>
      <c r="C3" s="75"/>
    </row>
    <row r="4" spans="1:5" ht="20.25">
      <c r="A4" s="71">
        <v>44143</v>
      </c>
      <c r="B4" s="70">
        <f>A4</f>
        <v>44143</v>
      </c>
      <c r="D4" s="74">
        <f>WORKDAY(A2,A3,A4:A6)</f>
        <v>44361</v>
      </c>
      <c r="E4" s="73" t="s">
        <v>360</v>
      </c>
    </row>
    <row r="5" spans="1:5" ht="20.25">
      <c r="A5" s="71">
        <v>44190</v>
      </c>
      <c r="B5" s="70">
        <f>A5</f>
        <v>44190</v>
      </c>
    </row>
    <row r="6" spans="1:5" ht="20.25">
      <c r="A6" s="71">
        <v>44195</v>
      </c>
      <c r="B6" s="70">
        <f>A6</f>
        <v>44195</v>
      </c>
      <c r="D6" s="74">
        <f>WORKDAY(A2,A3,A4:A8)</f>
        <v>44361</v>
      </c>
      <c r="E6" s="73" t="s">
        <v>361</v>
      </c>
    </row>
    <row r="7" spans="1:5" ht="20.25">
      <c r="A7" s="71">
        <v>43834</v>
      </c>
      <c r="B7" s="70">
        <f>A7</f>
        <v>43834</v>
      </c>
      <c r="C7" s="72"/>
    </row>
    <row r="8" spans="1:5" ht="20.25">
      <c r="A8" s="71">
        <v>44395</v>
      </c>
      <c r="B8" s="70">
        <f>A8</f>
        <v>44395</v>
      </c>
      <c r="C8" s="69"/>
    </row>
    <row r="9" spans="1:5" ht="20.25">
      <c r="C9" s="69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BA38-B27E-4602-9EE1-2993B9CEA536}">
  <sheetPr codeName="工作表17"/>
  <dimension ref="B2:L43"/>
  <sheetViews>
    <sheetView workbookViewId="0">
      <selection activeCell="N4" sqref="N4"/>
    </sheetView>
  </sheetViews>
  <sheetFormatPr defaultRowHeight="15.75"/>
  <cols>
    <col min="6" max="7" width="10.5" bestFit="1" customWidth="1"/>
    <col min="11" max="11" width="10.5" bestFit="1" customWidth="1"/>
  </cols>
  <sheetData>
    <row r="2" spans="2:12" ht="16.5">
      <c r="B2" s="66" t="s">
        <v>132</v>
      </c>
      <c r="C2">
        <v>38</v>
      </c>
      <c r="E2" s="66" t="s">
        <v>5</v>
      </c>
      <c r="F2" s="3">
        <v>43781</v>
      </c>
      <c r="G2" s="88">
        <f>WORKDAY(F2,C2)</f>
        <v>43833</v>
      </c>
    </row>
    <row r="4" spans="2:12" ht="16.5">
      <c r="E4" s="66" t="s">
        <v>133</v>
      </c>
      <c r="F4" s="66" t="s">
        <v>4</v>
      </c>
      <c r="G4" s="66" t="s">
        <v>134</v>
      </c>
      <c r="J4" s="66" t="s">
        <v>133</v>
      </c>
      <c r="K4" s="66" t="s">
        <v>4</v>
      </c>
      <c r="L4" s="66" t="s">
        <v>134</v>
      </c>
    </row>
    <row r="5" spans="2:12">
      <c r="E5" s="85">
        <v>1</v>
      </c>
      <c r="F5" s="86">
        <f>F2</f>
        <v>43781</v>
      </c>
      <c r="G5" s="87">
        <f>F5</f>
        <v>43781</v>
      </c>
      <c r="J5" s="85">
        <v>1</v>
      </c>
      <c r="K5" s="3">
        <f>F2</f>
        <v>43781</v>
      </c>
    </row>
    <row r="6" spans="2:12">
      <c r="E6" s="85">
        <v>2</v>
      </c>
      <c r="F6" s="86">
        <v>43782</v>
      </c>
      <c r="G6" s="87">
        <f t="shared" ref="G6:G43" si="0">F6</f>
        <v>43782</v>
      </c>
      <c r="J6" s="85">
        <v>2</v>
      </c>
    </row>
    <row r="7" spans="2:12">
      <c r="E7" s="85">
        <v>3</v>
      </c>
      <c r="F7" s="86">
        <v>43783</v>
      </c>
      <c r="G7" s="87">
        <f t="shared" si="0"/>
        <v>43783</v>
      </c>
      <c r="J7" s="85">
        <v>3</v>
      </c>
    </row>
    <row r="8" spans="2:12">
      <c r="E8" s="85">
        <v>4</v>
      </c>
      <c r="F8" s="86">
        <v>43784</v>
      </c>
      <c r="G8" s="87">
        <f t="shared" si="0"/>
        <v>43784</v>
      </c>
      <c r="J8" s="85">
        <v>4</v>
      </c>
    </row>
    <row r="9" spans="2:12">
      <c r="E9" s="85">
        <v>5</v>
      </c>
      <c r="F9" s="86">
        <v>43787</v>
      </c>
      <c r="G9" s="87">
        <f t="shared" si="0"/>
        <v>43787</v>
      </c>
      <c r="J9" s="85">
        <v>5</v>
      </c>
    </row>
    <row r="10" spans="2:12">
      <c r="E10" s="85">
        <v>6</v>
      </c>
      <c r="F10" s="86">
        <v>43788</v>
      </c>
      <c r="G10" s="87">
        <f t="shared" si="0"/>
        <v>43788</v>
      </c>
      <c r="J10" s="85">
        <v>6</v>
      </c>
    </row>
    <row r="11" spans="2:12">
      <c r="E11" s="85">
        <v>7</v>
      </c>
      <c r="F11" s="86">
        <v>43789</v>
      </c>
      <c r="G11" s="87">
        <f t="shared" si="0"/>
        <v>43789</v>
      </c>
      <c r="J11" s="85">
        <v>7</v>
      </c>
    </row>
    <row r="12" spans="2:12">
      <c r="E12" s="85">
        <v>8</v>
      </c>
      <c r="F12" s="86">
        <v>43790</v>
      </c>
      <c r="G12" s="87">
        <f t="shared" si="0"/>
        <v>43790</v>
      </c>
      <c r="J12" s="85">
        <v>8</v>
      </c>
    </row>
    <row r="13" spans="2:12">
      <c r="E13" s="85">
        <v>9</v>
      </c>
      <c r="F13" s="86">
        <v>43791</v>
      </c>
      <c r="G13" s="87">
        <f t="shared" si="0"/>
        <v>43791</v>
      </c>
      <c r="J13" s="85">
        <v>9</v>
      </c>
    </row>
    <row r="14" spans="2:12">
      <c r="E14" s="85">
        <v>10</v>
      </c>
      <c r="F14" s="86">
        <v>43794</v>
      </c>
      <c r="G14" s="87">
        <f t="shared" si="0"/>
        <v>43794</v>
      </c>
      <c r="J14" s="85">
        <v>10</v>
      </c>
    </row>
    <row r="15" spans="2:12">
      <c r="E15" s="85">
        <v>11</v>
      </c>
      <c r="F15" s="86">
        <v>43795</v>
      </c>
      <c r="G15" s="87">
        <f t="shared" si="0"/>
        <v>43795</v>
      </c>
      <c r="J15" s="85">
        <v>11</v>
      </c>
    </row>
    <row r="16" spans="2:12">
      <c r="E16" s="85">
        <v>12</v>
      </c>
      <c r="F16" s="86">
        <v>43796</v>
      </c>
      <c r="G16" s="87">
        <f t="shared" si="0"/>
        <v>43796</v>
      </c>
      <c r="J16" s="85">
        <v>12</v>
      </c>
    </row>
    <row r="17" spans="5:10">
      <c r="E17" s="85">
        <v>13</v>
      </c>
      <c r="F17" s="86">
        <v>43797</v>
      </c>
      <c r="G17" s="87">
        <f t="shared" si="0"/>
        <v>43797</v>
      </c>
      <c r="J17" s="85">
        <v>13</v>
      </c>
    </row>
    <row r="18" spans="5:10">
      <c r="E18" s="85">
        <v>14</v>
      </c>
      <c r="F18" s="86">
        <v>43798</v>
      </c>
      <c r="G18" s="87">
        <f t="shared" si="0"/>
        <v>43798</v>
      </c>
      <c r="J18" s="85">
        <v>14</v>
      </c>
    </row>
    <row r="19" spans="5:10">
      <c r="E19" s="85">
        <v>15</v>
      </c>
      <c r="F19" s="86">
        <v>43801</v>
      </c>
      <c r="G19" s="87">
        <f t="shared" si="0"/>
        <v>43801</v>
      </c>
      <c r="J19" s="85">
        <v>15</v>
      </c>
    </row>
    <row r="20" spans="5:10">
      <c r="E20" s="85">
        <v>16</v>
      </c>
      <c r="F20" s="86">
        <v>43802</v>
      </c>
      <c r="G20" s="87">
        <f t="shared" si="0"/>
        <v>43802</v>
      </c>
      <c r="J20" s="85">
        <v>16</v>
      </c>
    </row>
    <row r="21" spans="5:10">
      <c r="E21" s="85">
        <v>17</v>
      </c>
      <c r="F21" s="86">
        <v>43803</v>
      </c>
      <c r="G21" s="87">
        <f t="shared" si="0"/>
        <v>43803</v>
      </c>
      <c r="J21" s="85">
        <v>17</v>
      </c>
    </row>
    <row r="22" spans="5:10">
      <c r="E22" s="85">
        <v>18</v>
      </c>
      <c r="F22" s="86">
        <v>43804</v>
      </c>
      <c r="G22" s="87">
        <f t="shared" si="0"/>
        <v>43804</v>
      </c>
      <c r="J22" s="85">
        <v>18</v>
      </c>
    </row>
    <row r="23" spans="5:10">
      <c r="E23" s="85">
        <v>19</v>
      </c>
      <c r="F23" s="86">
        <v>43805</v>
      </c>
      <c r="G23" s="87">
        <f t="shared" si="0"/>
        <v>43805</v>
      </c>
      <c r="J23" s="85">
        <v>19</v>
      </c>
    </row>
    <row r="24" spans="5:10">
      <c r="E24" s="85">
        <v>20</v>
      </c>
      <c r="F24" s="86">
        <v>43808</v>
      </c>
      <c r="G24" s="87">
        <f t="shared" si="0"/>
        <v>43808</v>
      </c>
      <c r="J24" s="85">
        <v>20</v>
      </c>
    </row>
    <row r="25" spans="5:10">
      <c r="E25" s="85">
        <v>21</v>
      </c>
      <c r="F25" s="86">
        <v>43809</v>
      </c>
      <c r="G25" s="87">
        <f t="shared" si="0"/>
        <v>43809</v>
      </c>
      <c r="J25" s="85">
        <v>21</v>
      </c>
    </row>
    <row r="26" spans="5:10">
      <c r="E26" s="85">
        <v>22</v>
      </c>
      <c r="F26" s="86">
        <v>43810</v>
      </c>
      <c r="G26" s="87">
        <f t="shared" si="0"/>
        <v>43810</v>
      </c>
      <c r="J26" s="85">
        <v>22</v>
      </c>
    </row>
    <row r="27" spans="5:10">
      <c r="E27" s="85">
        <v>23</v>
      </c>
      <c r="F27" s="86">
        <v>43811</v>
      </c>
      <c r="G27" s="87">
        <f t="shared" si="0"/>
        <v>43811</v>
      </c>
      <c r="J27" s="85">
        <v>23</v>
      </c>
    </row>
    <row r="28" spans="5:10">
      <c r="E28" s="85">
        <v>24</v>
      </c>
      <c r="F28" s="86">
        <v>43812</v>
      </c>
      <c r="G28" s="87">
        <f t="shared" si="0"/>
        <v>43812</v>
      </c>
      <c r="J28" s="85">
        <v>24</v>
      </c>
    </row>
    <row r="29" spans="5:10">
      <c r="E29" s="85">
        <v>25</v>
      </c>
      <c r="F29" s="86">
        <v>43815</v>
      </c>
      <c r="G29" s="87">
        <f t="shared" si="0"/>
        <v>43815</v>
      </c>
      <c r="J29" s="85">
        <v>25</v>
      </c>
    </row>
    <row r="30" spans="5:10">
      <c r="E30" s="85">
        <v>26</v>
      </c>
      <c r="F30" s="86">
        <v>43816</v>
      </c>
      <c r="G30" s="87">
        <f t="shared" si="0"/>
        <v>43816</v>
      </c>
      <c r="J30" s="85">
        <v>26</v>
      </c>
    </row>
    <row r="31" spans="5:10">
      <c r="E31" s="85">
        <v>27</v>
      </c>
      <c r="F31" s="86">
        <v>43817</v>
      </c>
      <c r="G31" s="87">
        <f t="shared" si="0"/>
        <v>43817</v>
      </c>
      <c r="J31" s="85">
        <v>27</v>
      </c>
    </row>
    <row r="32" spans="5:10">
      <c r="E32" s="85">
        <v>28</v>
      </c>
      <c r="F32" s="86">
        <v>43818</v>
      </c>
      <c r="G32" s="87">
        <f t="shared" si="0"/>
        <v>43818</v>
      </c>
      <c r="J32" s="85">
        <v>28</v>
      </c>
    </row>
    <row r="33" spans="5:10">
      <c r="E33" s="85">
        <v>29</v>
      </c>
      <c r="F33" s="86">
        <v>43819</v>
      </c>
      <c r="G33" s="87">
        <f t="shared" si="0"/>
        <v>43819</v>
      </c>
      <c r="J33" s="85">
        <v>29</v>
      </c>
    </row>
    <row r="34" spans="5:10">
      <c r="E34" s="85">
        <v>30</v>
      </c>
      <c r="F34" s="86">
        <v>43822</v>
      </c>
      <c r="G34" s="87">
        <f t="shared" si="0"/>
        <v>43822</v>
      </c>
      <c r="J34" s="85">
        <v>30</v>
      </c>
    </row>
    <row r="35" spans="5:10">
      <c r="E35" s="85">
        <v>31</v>
      </c>
      <c r="F35" s="86">
        <v>43823</v>
      </c>
      <c r="G35" s="87">
        <f t="shared" si="0"/>
        <v>43823</v>
      </c>
      <c r="J35" s="85">
        <v>31</v>
      </c>
    </row>
    <row r="36" spans="5:10">
      <c r="E36" s="85">
        <v>32</v>
      </c>
      <c r="F36" s="86">
        <v>43824</v>
      </c>
      <c r="G36" s="87">
        <f t="shared" si="0"/>
        <v>43824</v>
      </c>
      <c r="J36" s="85">
        <v>32</v>
      </c>
    </row>
    <row r="37" spans="5:10">
      <c r="E37" s="85">
        <v>33</v>
      </c>
      <c r="F37" s="86">
        <v>43825</v>
      </c>
      <c r="G37" s="87">
        <f t="shared" si="0"/>
        <v>43825</v>
      </c>
      <c r="J37" s="85">
        <v>33</v>
      </c>
    </row>
    <row r="38" spans="5:10">
      <c r="E38" s="85">
        <v>34</v>
      </c>
      <c r="F38" s="86">
        <v>43826</v>
      </c>
      <c r="G38" s="87">
        <f t="shared" si="0"/>
        <v>43826</v>
      </c>
      <c r="J38" s="85">
        <v>34</v>
      </c>
    </row>
    <row r="39" spans="5:10">
      <c r="E39" s="85">
        <v>35</v>
      </c>
      <c r="F39" s="86">
        <v>43829</v>
      </c>
      <c r="G39" s="87">
        <f t="shared" si="0"/>
        <v>43829</v>
      </c>
      <c r="J39" s="85">
        <v>35</v>
      </c>
    </row>
    <row r="40" spans="5:10">
      <c r="E40" s="85">
        <v>36</v>
      </c>
      <c r="F40" s="86">
        <v>43830</v>
      </c>
      <c r="G40" s="87">
        <f t="shared" si="0"/>
        <v>43830</v>
      </c>
      <c r="J40" s="85">
        <v>36</v>
      </c>
    </row>
    <row r="41" spans="5:10">
      <c r="E41" s="85">
        <v>37</v>
      </c>
      <c r="F41" s="86">
        <v>43831</v>
      </c>
      <c r="G41" s="87">
        <f t="shared" si="0"/>
        <v>43831</v>
      </c>
      <c r="J41" s="85">
        <v>37</v>
      </c>
    </row>
    <row r="42" spans="5:10">
      <c r="E42" s="85">
        <v>38</v>
      </c>
      <c r="F42" s="86">
        <v>43832</v>
      </c>
      <c r="G42" s="87">
        <f t="shared" si="0"/>
        <v>43832</v>
      </c>
      <c r="J42" s="85">
        <v>38</v>
      </c>
    </row>
    <row r="43" spans="5:10">
      <c r="E43" s="85">
        <v>39</v>
      </c>
      <c r="F43" s="88">
        <v>43833</v>
      </c>
      <c r="G43" s="87">
        <f t="shared" si="0"/>
        <v>43833</v>
      </c>
      <c r="J43" s="85">
        <v>39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437B-6087-4F1F-AD1F-0DDD2306D1AD}">
  <sheetPr codeName="工作表18"/>
  <dimension ref="A1:D4"/>
  <sheetViews>
    <sheetView showFormulas="1" workbookViewId="0">
      <selection activeCell="C11" sqref="C11"/>
    </sheetView>
  </sheetViews>
  <sheetFormatPr defaultRowHeight="15.75"/>
  <cols>
    <col min="1" max="1" width="33.125" bestFit="1" customWidth="1"/>
  </cols>
  <sheetData>
    <row r="1" spans="1:4" ht="19.5">
      <c r="A1" s="83" t="s">
        <v>128</v>
      </c>
      <c r="B1" s="83" t="s">
        <v>127</v>
      </c>
    </row>
    <row r="2" spans="1:4" ht="18.75">
      <c r="A2" s="82">
        <f>NETWORKDAYS("2019/1/1","2019/1/7")</f>
        <v>5</v>
      </c>
      <c r="B2" s="81">
        <v>5</v>
      </c>
      <c r="D2" s="3"/>
    </row>
    <row r="3" spans="1:4" ht="18.75">
      <c r="A3" s="82">
        <f>NETWORKDAYS("2019/1/1","2019/1/31","2019/1/15")</f>
        <v>22</v>
      </c>
      <c r="B3" s="81">
        <v>22</v>
      </c>
      <c r="D3" s="3"/>
    </row>
    <row r="4" spans="1:4" ht="18.75">
      <c r="A4" s="82">
        <f>NETWORKDAYS("2019/1/1","2019/5/14","2019/3/8")</f>
        <v>95</v>
      </c>
      <c r="B4" s="81">
        <v>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F19C-7FA2-4A34-AA3C-11EA9E58AC05}">
  <sheetPr codeName="工作表19"/>
  <dimension ref="A1:K15"/>
  <sheetViews>
    <sheetView tabSelected="1" zoomScaleNormal="100" workbookViewId="0">
      <selection activeCell="E2" sqref="E2"/>
    </sheetView>
  </sheetViews>
  <sheetFormatPr defaultColWidth="8.875" defaultRowHeight="16.5"/>
  <cols>
    <col min="1" max="1" width="13.125" style="63" customWidth="1"/>
    <col min="2" max="5" width="15.75" style="57" customWidth="1"/>
    <col min="6" max="6" width="14.25" style="57" customWidth="1"/>
    <col min="7" max="8" width="8.875" style="57"/>
    <col min="9" max="9" width="22.5" style="57" customWidth="1"/>
    <col min="10" max="10" width="19.75" style="57" customWidth="1"/>
    <col min="11" max="12" width="34.125" style="57" customWidth="1"/>
    <col min="13" max="16384" width="8.875" style="57"/>
  </cols>
  <sheetData>
    <row r="1" spans="1:11" ht="25.15" customHeight="1" thickTop="1" thickBot="1">
      <c r="A1" s="54" t="s">
        <v>97</v>
      </c>
      <c r="B1" s="55" t="s">
        <v>98</v>
      </c>
      <c r="C1" s="55" t="s">
        <v>99</v>
      </c>
      <c r="D1" s="55" t="s">
        <v>100</v>
      </c>
      <c r="E1" s="56" t="s">
        <v>101</v>
      </c>
      <c r="F1" s="56" t="s">
        <v>362</v>
      </c>
      <c r="I1" s="182" t="s">
        <v>363</v>
      </c>
      <c r="J1"/>
      <c r="K1"/>
    </row>
    <row r="2" spans="1:11" ht="25.15" customHeight="1" thickTop="1" thickBot="1">
      <c r="A2" s="58" t="s">
        <v>85</v>
      </c>
      <c r="B2" s="59">
        <v>7</v>
      </c>
      <c r="C2" s="59">
        <f t="array" aca="1" ref="C2" ca="1">SUM(IFERROR(--(WEEKDAY(INDIRECT(A2),2)=6),0))</f>
        <v>5</v>
      </c>
      <c r="D2" s="59">
        <f t="array" aca="1" ref="D2" ca="1">COUNT(IF(WEEKDAY(INDIRECT(A2),2)=7,INDIRECT(A2)))</f>
        <v>5</v>
      </c>
      <c r="E2" s="183">
        <f t="shared" ref="E2:E13" ca="1" si="0">DAY(EOMONTH(OFFSET(INDIRECT(A2),0,0,1,1),0))-SUM(B2:D2)</f>
        <v>14</v>
      </c>
      <c r="F2" s="57">
        <f ca="1">COUNT(INDIRECT(A2))-SUM(B2:D2)</f>
        <v>14</v>
      </c>
      <c r="I2"/>
      <c r="J2"/>
      <c r="K2"/>
    </row>
    <row r="3" spans="1:11" ht="25.15" customHeight="1" thickTop="1" thickBot="1">
      <c r="A3" s="58" t="s">
        <v>86</v>
      </c>
      <c r="B3" s="59">
        <v>1</v>
      </c>
      <c r="C3" s="59">
        <f t="array" aca="1" ref="C3" ca="1">SUM(IFERROR(--(WEEKDAY(INDIRECT(A3),2)=6),0))</f>
        <v>4</v>
      </c>
      <c r="D3" s="59">
        <f t="array" aca="1" ref="D3" ca="1">COUNT(IF(WEEKDAY(INDIRECT(A3),2)=7,INDIRECT(A3)))</f>
        <v>4</v>
      </c>
      <c r="E3" s="183">
        <f t="shared" ca="1" si="0"/>
        <v>19</v>
      </c>
      <c r="F3" s="57">
        <f t="shared" ref="F3:F13" ca="1" si="1">COUNT(INDIRECT(A3))-SUM(B3:D3)</f>
        <v>19</v>
      </c>
      <c r="I3" s="184" t="s">
        <v>356</v>
      </c>
      <c r="J3" s="184" t="s">
        <v>364</v>
      </c>
      <c r="K3" s="184" t="s">
        <v>365</v>
      </c>
    </row>
    <row r="4" spans="1:11" ht="25.15" customHeight="1" thickTop="1" thickBot="1">
      <c r="A4" s="58" t="s">
        <v>87</v>
      </c>
      <c r="B4" s="59">
        <v>0</v>
      </c>
      <c r="C4" s="59">
        <f t="array" aca="1" ref="C4" ca="1">SUM(IFERROR(--(WEEKDAY(INDIRECT(A4),2)=6),0))</f>
        <v>4</v>
      </c>
      <c r="D4" s="59">
        <f t="array" aca="1" ref="D4" ca="1">COUNT(IF(WEEKDAY(INDIRECT(A4),2)=7,INDIRECT(A4)))</f>
        <v>4</v>
      </c>
      <c r="E4" s="183">
        <f t="shared" ca="1" si="0"/>
        <v>23</v>
      </c>
      <c r="F4" s="57">
        <f t="shared" ca="1" si="1"/>
        <v>23</v>
      </c>
      <c r="I4" s="185" t="s">
        <v>366</v>
      </c>
      <c r="J4" s="185" t="s">
        <v>367</v>
      </c>
      <c r="K4" s="186" t="s">
        <v>368</v>
      </c>
    </row>
    <row r="5" spans="1:11" ht="25.15" customHeight="1" thickTop="1" thickBot="1">
      <c r="A5" s="58" t="s">
        <v>88</v>
      </c>
      <c r="B5" s="59">
        <v>3</v>
      </c>
      <c r="C5" s="59">
        <f t="array" aca="1" ref="C5" ca="1">SUM(IFERROR(--(WEEKDAY(INDIRECT(A5),2)=6),0))</f>
        <v>5</v>
      </c>
      <c r="D5" s="59">
        <f t="array" aca="1" ref="D5" ca="1">COUNT(IF(WEEKDAY(INDIRECT(A5),2)=7,INDIRECT(A5)))</f>
        <v>4</v>
      </c>
      <c r="E5" s="183">
        <f t="shared" ca="1" si="0"/>
        <v>18</v>
      </c>
      <c r="F5" s="57">
        <f t="shared" ca="1" si="1"/>
        <v>18</v>
      </c>
      <c r="I5" s="185" t="s">
        <v>366</v>
      </c>
      <c r="J5" s="185" t="s">
        <v>367</v>
      </c>
      <c r="K5" s="186" t="s">
        <v>369</v>
      </c>
    </row>
    <row r="6" spans="1:11" ht="25.15" customHeight="1" thickTop="1" thickBot="1">
      <c r="A6" s="58" t="s">
        <v>89</v>
      </c>
      <c r="B6" s="59">
        <v>1</v>
      </c>
      <c r="C6" s="59">
        <f t="array" aca="1" ref="C6" ca="1">SUM(IFERROR(--(WEEKDAY(INDIRECT(A6),2)=6),0))</f>
        <v>4</v>
      </c>
      <c r="D6" s="59">
        <f t="array" aca="1" ref="D6" ca="1">COUNT(IF(WEEKDAY(INDIRECT(A6),2)=7,INDIRECT(A6)))</f>
        <v>5</v>
      </c>
      <c r="E6" s="183">
        <f t="shared" ca="1" si="0"/>
        <v>21</v>
      </c>
      <c r="F6" s="57">
        <f t="shared" ca="1" si="1"/>
        <v>21</v>
      </c>
      <c r="I6" s="185" t="s">
        <v>370</v>
      </c>
      <c r="J6" s="185" t="s">
        <v>371</v>
      </c>
      <c r="K6" s="186" t="s">
        <v>372</v>
      </c>
    </row>
    <row r="7" spans="1:11" ht="25.15" customHeight="1" thickTop="1" thickBot="1">
      <c r="A7" s="58" t="s">
        <v>90</v>
      </c>
      <c r="B7" s="59">
        <v>1</v>
      </c>
      <c r="C7" s="59">
        <f t="array" aca="1" ref="C7" ca="1">SUM(IFERROR(--(WEEKDAY(INDIRECT(A7),2)=6),0))</f>
        <v>4</v>
      </c>
      <c r="D7" s="59">
        <f t="array" aca="1" ref="D7" ca="1">COUNT(IF(WEEKDAY(INDIRECT(A7),2)=7,INDIRECT(A7)))</f>
        <v>4</v>
      </c>
      <c r="E7" s="183">
        <f t="shared" ca="1" si="0"/>
        <v>21</v>
      </c>
      <c r="F7" s="57">
        <f t="shared" ca="1" si="1"/>
        <v>21</v>
      </c>
      <c r="I7" s="185" t="s">
        <v>373</v>
      </c>
      <c r="J7" s="185" t="s">
        <v>374</v>
      </c>
      <c r="K7" s="186" t="s">
        <v>375</v>
      </c>
    </row>
    <row r="8" spans="1:11" ht="25.15" customHeight="1" thickTop="1" thickBot="1">
      <c r="A8" s="58" t="s">
        <v>91</v>
      </c>
      <c r="B8" s="59">
        <v>0</v>
      </c>
      <c r="C8" s="59">
        <f t="array" aca="1" ref="C8" ca="1">SUM(IFERROR(--(WEEKDAY(INDIRECT(A8),2)=6),0))</f>
        <v>5</v>
      </c>
      <c r="D8" s="59">
        <f t="array" aca="1" ref="D8" ca="1">COUNT(IF(WEEKDAY(INDIRECT(A8),2)=7,INDIRECT(A8)))</f>
        <v>5</v>
      </c>
      <c r="E8" s="183">
        <f t="shared" ca="1" si="0"/>
        <v>21</v>
      </c>
      <c r="F8" s="57">
        <f t="shared" ca="1" si="1"/>
        <v>21</v>
      </c>
      <c r="I8" s="185" t="s">
        <v>376</v>
      </c>
      <c r="J8" s="185" t="s">
        <v>374</v>
      </c>
      <c r="K8" s="186" t="s">
        <v>377</v>
      </c>
    </row>
    <row r="9" spans="1:11" ht="25.15" customHeight="1" thickTop="1" thickBot="1">
      <c r="A9" s="58" t="s">
        <v>92</v>
      </c>
      <c r="B9" s="59">
        <v>0</v>
      </c>
      <c r="C9" s="59">
        <f t="array" aca="1" ref="C9" ca="1">SUM(IFERROR(--(WEEKDAY(INDIRECT(A9),2)=6),0))</f>
        <v>4</v>
      </c>
      <c r="D9" s="59">
        <f t="array" aca="1" ref="D9" ca="1">COUNT(IF(WEEKDAY(INDIRECT(A9),2)=7,INDIRECT(A9)))</f>
        <v>4</v>
      </c>
      <c r="E9" s="183">
        <f t="shared" ca="1" si="0"/>
        <v>23</v>
      </c>
      <c r="F9" s="57">
        <f t="shared" ca="1" si="1"/>
        <v>23</v>
      </c>
      <c r="I9" s="185" t="s">
        <v>378</v>
      </c>
      <c r="J9" s="185" t="s">
        <v>379</v>
      </c>
      <c r="K9" s="186" t="s">
        <v>380</v>
      </c>
    </row>
    <row r="10" spans="1:11" ht="25.15" customHeight="1" thickTop="1" thickBot="1">
      <c r="A10" s="58" t="s">
        <v>93</v>
      </c>
      <c r="B10" s="59">
        <v>2</v>
      </c>
      <c r="C10" s="59">
        <f t="array" aca="1" ref="C10" ca="1">SUM(IFERROR(--(WEEKDAY(INDIRECT(A10),2)=6),0))</f>
        <v>4</v>
      </c>
      <c r="D10" s="59">
        <f t="array" aca="1" ref="D10" ca="1">COUNT(IF(WEEKDAY(INDIRECT(A10),2)=7,INDIRECT(A10)))</f>
        <v>4</v>
      </c>
      <c r="E10" s="183">
        <f t="shared" ca="1" si="0"/>
        <v>20</v>
      </c>
      <c r="F10" s="57">
        <f t="shared" ca="1" si="1"/>
        <v>20</v>
      </c>
      <c r="I10" s="185" t="s">
        <v>378</v>
      </c>
      <c r="J10" s="185" t="s">
        <v>379</v>
      </c>
      <c r="K10" s="186" t="s">
        <v>381</v>
      </c>
    </row>
    <row r="11" spans="1:11" ht="25.15" customHeight="1" thickTop="1" thickBot="1">
      <c r="A11" s="58" t="s">
        <v>94</v>
      </c>
      <c r="B11" s="59">
        <v>1</v>
      </c>
      <c r="C11" s="59">
        <f t="array" aca="1" ref="C11" ca="1">SUM(IFERROR(--(WEEKDAY(INDIRECT(A11),2)=6),0))</f>
        <v>5</v>
      </c>
      <c r="D11" s="59">
        <f t="array" aca="1" ref="D11" ca="1">COUNT(IF(WEEKDAY(INDIRECT(A11),2)=7,INDIRECT(A11)))</f>
        <v>5</v>
      </c>
      <c r="E11" s="183">
        <f t="shared" ca="1" si="0"/>
        <v>20</v>
      </c>
      <c r="F11" s="57">
        <f t="shared" ca="1" si="1"/>
        <v>20</v>
      </c>
      <c r="I11" s="185" t="s">
        <v>382</v>
      </c>
      <c r="J11" s="185" t="s">
        <v>383</v>
      </c>
      <c r="K11" s="186" t="s">
        <v>384</v>
      </c>
    </row>
    <row r="12" spans="1:11" ht="25.15" customHeight="1" thickTop="1" thickBot="1">
      <c r="A12" s="58" t="s">
        <v>95</v>
      </c>
      <c r="B12" s="59">
        <v>0</v>
      </c>
      <c r="C12" s="59">
        <f t="array" aca="1" ref="C12" ca="1">SUM(IFERROR(--(WEEKDAY(INDIRECT(A12),2)=6),0))</f>
        <v>4</v>
      </c>
      <c r="D12" s="59">
        <f t="array" aca="1" ref="D12" ca="1">COUNT(IF(WEEKDAY(INDIRECT(A12),2)=7,INDIRECT(A12)))</f>
        <v>4</v>
      </c>
      <c r="E12" s="183">
        <f t="shared" ca="1" si="0"/>
        <v>22</v>
      </c>
      <c r="F12" s="57">
        <f t="shared" ca="1" si="1"/>
        <v>22</v>
      </c>
      <c r="I12" s="185" t="s">
        <v>385</v>
      </c>
      <c r="J12" s="185" t="s">
        <v>386</v>
      </c>
      <c r="K12" s="186" t="s">
        <v>387</v>
      </c>
    </row>
    <row r="13" spans="1:11" ht="25.15" customHeight="1" thickTop="1" thickBot="1">
      <c r="A13" s="58" t="s">
        <v>102</v>
      </c>
      <c r="B13" s="59">
        <v>0</v>
      </c>
      <c r="C13" s="59">
        <f t="array" aca="1" ref="C13" ca="1">SUM(IFERROR(--(WEEKDAY(INDIRECT(A13),2)=6),0))</f>
        <v>5</v>
      </c>
      <c r="D13" s="59">
        <f t="array" aca="1" ref="D13" ca="1">COUNT(IF(WEEKDAY(INDIRECT(A13),2)=7,INDIRECT(A13)))</f>
        <v>4</v>
      </c>
      <c r="E13" s="183">
        <f t="shared" ca="1" si="0"/>
        <v>22</v>
      </c>
      <c r="F13" s="57">
        <f t="shared" ca="1" si="1"/>
        <v>22</v>
      </c>
      <c r="I13" s="185" t="s">
        <v>388</v>
      </c>
      <c r="J13" s="185" t="s">
        <v>386</v>
      </c>
      <c r="K13" s="186" t="s">
        <v>389</v>
      </c>
    </row>
    <row r="14" spans="1:11" ht="25.15" customHeight="1" thickTop="1" thickBot="1">
      <c r="A14" s="60" t="s">
        <v>103</v>
      </c>
      <c r="B14" s="61">
        <f>SUM(B2:B13)</f>
        <v>16</v>
      </c>
      <c r="C14" s="61">
        <f ca="1">SUM(C2:C13)</f>
        <v>53</v>
      </c>
      <c r="D14" s="61">
        <f ca="1">SUM(D2:D13)</f>
        <v>52</v>
      </c>
      <c r="E14" s="62">
        <f ca="1">SUM(E2:E13)</f>
        <v>244</v>
      </c>
      <c r="I14" s="185" t="s">
        <v>390</v>
      </c>
      <c r="J14" s="185" t="s">
        <v>367</v>
      </c>
      <c r="K14" s="186" t="s">
        <v>391</v>
      </c>
    </row>
    <row r="15" spans="1:11" ht="17.25" thickTop="1">
      <c r="I15" s="185" t="s">
        <v>392</v>
      </c>
      <c r="J15" s="185" t="s">
        <v>374</v>
      </c>
      <c r="K15" s="186" t="s">
        <v>393</v>
      </c>
    </row>
  </sheetData>
  <phoneticPr fontId="1" type="noConversion"/>
  <hyperlinks>
    <hyperlink ref="K4" r:id="rId1" display="https://publicholidays.tw/zh/new-years-day/" xr:uid="{A9933308-7E3D-4696-999D-D3AB3208DAF3}"/>
    <hyperlink ref="K5" r:id="rId2" display="https://publicholidays.tw/zh/republic-day/" xr:uid="{2A419FB1-D6AF-4ED6-872F-A26655991E84}"/>
    <hyperlink ref="K6" r:id="rId3" display="https://publicholidays.tw/zh/chinese-new-year/" xr:uid="{F915EFF2-E6E4-4DC3-8EBB-E9AC7C89DB9C}"/>
    <hyperlink ref="K7" r:id="rId4" display="https://publicholidays.tw/zh/228-peace-memorial-day/" xr:uid="{7530F953-9DEF-4963-8941-C9CA8D6B5F70}"/>
    <hyperlink ref="K8" r:id="rId5" display="https://publicholidays.tw/zh/childrens-day/" xr:uid="{702EDBB0-5830-40BB-B8EB-59D5FA6A14DA}"/>
    <hyperlink ref="K9" r:id="rId6" display="https://publicholidays.tw/zh/childrens-day/" xr:uid="{5A5D3025-C4AF-4827-9803-608712F2377F}"/>
    <hyperlink ref="K10" r:id="rId7" display="https://publicholidays.tw/zh/qingming-festival/" xr:uid="{9B51A681-3798-4BE0-8F02-1ACC7A47104A}"/>
    <hyperlink ref="K11" r:id="rId8" display="https://publicholidays.tw/zh/labour-day/" xr:uid="{DFAEDF24-48AC-44FC-824B-30D0AD8B8D69}"/>
    <hyperlink ref="K12" r:id="rId9" display="https://publicholidays.tw/zh/dragon-boat-festival/" xr:uid="{4B73260A-401F-4BEA-BBEC-F7054C8F534D}"/>
    <hyperlink ref="K13" r:id="rId10" display="https://publicholidays.tw/zh/mid-autumn-festival/" xr:uid="{DEF5B4D0-C385-406B-93E1-9681FAB34873}"/>
    <hyperlink ref="K14" r:id="rId11" display="https://publicholidays.tw/zh/mid-autumn-festival/" xr:uid="{D95A9C38-28C7-4874-91FE-230C6EBAD1FB}"/>
    <hyperlink ref="K15" r:id="rId12" display="https://publicholidays.tw/zh/national-day/" xr:uid="{334D876C-0B87-4EF8-B4B0-C52A2F048F32}"/>
  </hyperlinks>
  <pageMargins left="0.75" right="0.75" top="1" bottom="1" header="0.5" footer="0.5"/>
  <pageSetup paperSize="9" orientation="portrait" r:id="rId13"/>
  <headerFooter alignWithMargins="0"/>
  <legacyDrawing r:id="rId1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5FED-BCFA-417F-8ECF-CB0046974045}">
  <sheetPr codeName="工作表20">
    <pageSetUpPr fitToPage="1"/>
  </sheetPr>
  <dimension ref="A1:L35"/>
  <sheetViews>
    <sheetView topLeftCell="D1" workbookViewId="0">
      <pane ySplit="1" topLeftCell="A17" activePane="bottomLeft" state="frozen"/>
      <selection activeCell="F2" sqref="F2"/>
      <selection pane="bottomLeft" sqref="A1:L32"/>
    </sheetView>
  </sheetViews>
  <sheetFormatPr defaultRowHeight="16.5"/>
  <cols>
    <col min="1" max="12" width="17.625" style="52" customWidth="1"/>
    <col min="13" max="16384" width="9" style="45"/>
  </cols>
  <sheetData>
    <row r="1" spans="1:12" ht="23.45" customHeight="1" thickTop="1">
      <c r="A1" s="42" t="s">
        <v>85</v>
      </c>
      <c r="B1" s="43" t="s">
        <v>86</v>
      </c>
      <c r="C1" s="43" t="s">
        <v>87</v>
      </c>
      <c r="D1" s="43" t="s">
        <v>88</v>
      </c>
      <c r="E1" s="43" t="s">
        <v>89</v>
      </c>
      <c r="F1" s="43" t="s">
        <v>90</v>
      </c>
      <c r="G1" s="43" t="s">
        <v>91</v>
      </c>
      <c r="H1" s="43" t="s">
        <v>92</v>
      </c>
      <c r="I1" s="43" t="s">
        <v>93</v>
      </c>
      <c r="J1" s="43" t="s">
        <v>94</v>
      </c>
      <c r="K1" s="43" t="s">
        <v>95</v>
      </c>
      <c r="L1" s="44" t="s">
        <v>96</v>
      </c>
    </row>
    <row r="2" spans="1:12" ht="25.15" customHeight="1">
      <c r="A2" s="46">
        <v>44562</v>
      </c>
      <c r="B2" s="47">
        <f t="shared" ref="B2:L2" si="0">EDATE(A2,1)</f>
        <v>44593</v>
      </c>
      <c r="C2" s="47">
        <f t="shared" si="0"/>
        <v>44621</v>
      </c>
      <c r="D2" s="47">
        <f t="shared" si="0"/>
        <v>44652</v>
      </c>
      <c r="E2" s="47">
        <f t="shared" si="0"/>
        <v>44682</v>
      </c>
      <c r="F2" s="47">
        <f t="shared" si="0"/>
        <v>44713</v>
      </c>
      <c r="G2" s="47">
        <f t="shared" si="0"/>
        <v>44743</v>
      </c>
      <c r="H2" s="47">
        <f t="shared" si="0"/>
        <v>44774</v>
      </c>
      <c r="I2" s="47">
        <f t="shared" si="0"/>
        <v>44805</v>
      </c>
      <c r="J2" s="47">
        <f t="shared" si="0"/>
        <v>44835</v>
      </c>
      <c r="K2" s="47">
        <f t="shared" si="0"/>
        <v>44866</v>
      </c>
      <c r="L2" s="48">
        <f t="shared" si="0"/>
        <v>44896</v>
      </c>
    </row>
    <row r="3" spans="1:12" ht="25.15" customHeight="1">
      <c r="A3" s="46">
        <f t="shared" ref="A3:L18" si="1">IF(ISERROR(A2+1),"",IF(MONTH(A2+1)&lt;&gt;MONTH(A2),"",A2+1))</f>
        <v>44563</v>
      </c>
      <c r="B3" s="47">
        <f t="shared" si="1"/>
        <v>44594</v>
      </c>
      <c r="C3" s="47">
        <f t="shared" si="1"/>
        <v>44622</v>
      </c>
      <c r="D3" s="47">
        <f t="shared" si="1"/>
        <v>44653</v>
      </c>
      <c r="E3" s="47">
        <f t="shared" si="1"/>
        <v>44683</v>
      </c>
      <c r="F3" s="47">
        <f t="shared" si="1"/>
        <v>44714</v>
      </c>
      <c r="G3" s="47">
        <f t="shared" si="1"/>
        <v>44744</v>
      </c>
      <c r="H3" s="47">
        <f t="shared" si="1"/>
        <v>44775</v>
      </c>
      <c r="I3" s="47">
        <f t="shared" si="1"/>
        <v>44806</v>
      </c>
      <c r="J3" s="47">
        <f t="shared" si="1"/>
        <v>44836</v>
      </c>
      <c r="K3" s="47">
        <f t="shared" si="1"/>
        <v>44867</v>
      </c>
      <c r="L3" s="48">
        <f t="shared" si="1"/>
        <v>44897</v>
      </c>
    </row>
    <row r="4" spans="1:12" ht="25.15" customHeight="1">
      <c r="A4" s="46">
        <f t="shared" si="1"/>
        <v>44564</v>
      </c>
      <c r="B4" s="47">
        <f t="shared" si="1"/>
        <v>44595</v>
      </c>
      <c r="C4" s="47">
        <f t="shared" si="1"/>
        <v>44623</v>
      </c>
      <c r="D4" s="47">
        <f t="shared" si="1"/>
        <v>44654</v>
      </c>
      <c r="E4" s="47">
        <f t="shared" si="1"/>
        <v>44684</v>
      </c>
      <c r="F4" s="47">
        <f t="shared" si="1"/>
        <v>44715</v>
      </c>
      <c r="G4" s="47">
        <f t="shared" si="1"/>
        <v>44745</v>
      </c>
      <c r="H4" s="47">
        <f t="shared" si="1"/>
        <v>44776</v>
      </c>
      <c r="I4" s="47">
        <f t="shared" si="1"/>
        <v>44807</v>
      </c>
      <c r="J4" s="47">
        <f t="shared" si="1"/>
        <v>44837</v>
      </c>
      <c r="K4" s="47">
        <f t="shared" si="1"/>
        <v>44868</v>
      </c>
      <c r="L4" s="48">
        <f t="shared" si="1"/>
        <v>44898</v>
      </c>
    </row>
    <row r="5" spans="1:12" ht="25.15" customHeight="1">
      <c r="A5" s="46">
        <f t="shared" si="1"/>
        <v>44565</v>
      </c>
      <c r="B5" s="47">
        <f t="shared" si="1"/>
        <v>44596</v>
      </c>
      <c r="C5" s="47">
        <f t="shared" si="1"/>
        <v>44624</v>
      </c>
      <c r="D5" s="47">
        <f t="shared" si="1"/>
        <v>44655</v>
      </c>
      <c r="E5" s="47">
        <f t="shared" si="1"/>
        <v>44685</v>
      </c>
      <c r="F5" s="47">
        <f t="shared" si="1"/>
        <v>44716</v>
      </c>
      <c r="G5" s="47">
        <f t="shared" si="1"/>
        <v>44746</v>
      </c>
      <c r="H5" s="47">
        <f t="shared" si="1"/>
        <v>44777</v>
      </c>
      <c r="I5" s="47">
        <f t="shared" si="1"/>
        <v>44808</v>
      </c>
      <c r="J5" s="47">
        <f t="shared" si="1"/>
        <v>44838</v>
      </c>
      <c r="K5" s="47">
        <f t="shared" si="1"/>
        <v>44869</v>
      </c>
      <c r="L5" s="48">
        <f t="shared" si="1"/>
        <v>44899</v>
      </c>
    </row>
    <row r="6" spans="1:12" ht="25.15" customHeight="1">
      <c r="A6" s="46">
        <f t="shared" si="1"/>
        <v>44566</v>
      </c>
      <c r="B6" s="47">
        <f t="shared" si="1"/>
        <v>44597</v>
      </c>
      <c r="C6" s="47">
        <f t="shared" si="1"/>
        <v>44625</v>
      </c>
      <c r="D6" s="47">
        <f t="shared" si="1"/>
        <v>44656</v>
      </c>
      <c r="E6" s="47">
        <f t="shared" si="1"/>
        <v>44686</v>
      </c>
      <c r="F6" s="47">
        <f t="shared" si="1"/>
        <v>44717</v>
      </c>
      <c r="G6" s="47">
        <f t="shared" si="1"/>
        <v>44747</v>
      </c>
      <c r="H6" s="47">
        <f t="shared" si="1"/>
        <v>44778</v>
      </c>
      <c r="I6" s="47">
        <f t="shared" si="1"/>
        <v>44809</v>
      </c>
      <c r="J6" s="47">
        <f t="shared" si="1"/>
        <v>44839</v>
      </c>
      <c r="K6" s="47">
        <f t="shared" si="1"/>
        <v>44870</v>
      </c>
      <c r="L6" s="48">
        <f t="shared" si="1"/>
        <v>44900</v>
      </c>
    </row>
    <row r="7" spans="1:12" ht="25.15" customHeight="1">
      <c r="A7" s="46">
        <f t="shared" si="1"/>
        <v>44567</v>
      </c>
      <c r="B7" s="47">
        <f t="shared" si="1"/>
        <v>44598</v>
      </c>
      <c r="C7" s="47">
        <f t="shared" si="1"/>
        <v>44626</v>
      </c>
      <c r="D7" s="47">
        <f t="shared" si="1"/>
        <v>44657</v>
      </c>
      <c r="E7" s="47">
        <f t="shared" si="1"/>
        <v>44687</v>
      </c>
      <c r="F7" s="47">
        <f t="shared" si="1"/>
        <v>44718</v>
      </c>
      <c r="G7" s="47">
        <f t="shared" si="1"/>
        <v>44748</v>
      </c>
      <c r="H7" s="47">
        <f t="shared" si="1"/>
        <v>44779</v>
      </c>
      <c r="I7" s="47">
        <f t="shared" si="1"/>
        <v>44810</v>
      </c>
      <c r="J7" s="47">
        <f t="shared" si="1"/>
        <v>44840</v>
      </c>
      <c r="K7" s="47">
        <f t="shared" si="1"/>
        <v>44871</v>
      </c>
      <c r="L7" s="48">
        <f t="shared" si="1"/>
        <v>44901</v>
      </c>
    </row>
    <row r="8" spans="1:12" ht="25.15" customHeight="1">
      <c r="A8" s="46">
        <f t="shared" si="1"/>
        <v>44568</v>
      </c>
      <c r="B8" s="47">
        <f t="shared" si="1"/>
        <v>44599</v>
      </c>
      <c r="C8" s="47">
        <f t="shared" si="1"/>
        <v>44627</v>
      </c>
      <c r="D8" s="47">
        <f t="shared" si="1"/>
        <v>44658</v>
      </c>
      <c r="E8" s="47">
        <f t="shared" si="1"/>
        <v>44688</v>
      </c>
      <c r="F8" s="47">
        <f t="shared" si="1"/>
        <v>44719</v>
      </c>
      <c r="G8" s="47">
        <f t="shared" si="1"/>
        <v>44749</v>
      </c>
      <c r="H8" s="47">
        <f t="shared" si="1"/>
        <v>44780</v>
      </c>
      <c r="I8" s="47">
        <f t="shared" si="1"/>
        <v>44811</v>
      </c>
      <c r="J8" s="47">
        <f t="shared" si="1"/>
        <v>44841</v>
      </c>
      <c r="K8" s="47">
        <f t="shared" si="1"/>
        <v>44872</v>
      </c>
      <c r="L8" s="48">
        <f t="shared" si="1"/>
        <v>44902</v>
      </c>
    </row>
    <row r="9" spans="1:12" ht="25.15" customHeight="1">
      <c r="A9" s="46">
        <f t="shared" si="1"/>
        <v>44569</v>
      </c>
      <c r="B9" s="47">
        <f t="shared" si="1"/>
        <v>44600</v>
      </c>
      <c r="C9" s="47">
        <f t="shared" si="1"/>
        <v>44628</v>
      </c>
      <c r="D9" s="47">
        <f t="shared" si="1"/>
        <v>44659</v>
      </c>
      <c r="E9" s="47">
        <f t="shared" si="1"/>
        <v>44689</v>
      </c>
      <c r="F9" s="47">
        <f t="shared" si="1"/>
        <v>44720</v>
      </c>
      <c r="G9" s="47">
        <f t="shared" si="1"/>
        <v>44750</v>
      </c>
      <c r="H9" s="47">
        <f t="shared" si="1"/>
        <v>44781</v>
      </c>
      <c r="I9" s="47">
        <f t="shared" si="1"/>
        <v>44812</v>
      </c>
      <c r="J9" s="47">
        <f t="shared" si="1"/>
        <v>44842</v>
      </c>
      <c r="K9" s="47">
        <f t="shared" si="1"/>
        <v>44873</v>
      </c>
      <c r="L9" s="48">
        <f t="shared" si="1"/>
        <v>44903</v>
      </c>
    </row>
    <row r="10" spans="1:12" ht="25.15" customHeight="1">
      <c r="A10" s="46">
        <f t="shared" si="1"/>
        <v>44570</v>
      </c>
      <c r="B10" s="47">
        <f t="shared" si="1"/>
        <v>44601</v>
      </c>
      <c r="C10" s="47">
        <f t="shared" si="1"/>
        <v>44629</v>
      </c>
      <c r="D10" s="47">
        <f t="shared" si="1"/>
        <v>44660</v>
      </c>
      <c r="E10" s="47">
        <f t="shared" si="1"/>
        <v>44690</v>
      </c>
      <c r="F10" s="47">
        <f t="shared" si="1"/>
        <v>44721</v>
      </c>
      <c r="G10" s="47">
        <f t="shared" si="1"/>
        <v>44751</v>
      </c>
      <c r="H10" s="47">
        <f t="shared" si="1"/>
        <v>44782</v>
      </c>
      <c r="I10" s="47">
        <f t="shared" si="1"/>
        <v>44813</v>
      </c>
      <c r="J10" s="47">
        <f t="shared" si="1"/>
        <v>44843</v>
      </c>
      <c r="K10" s="47">
        <f t="shared" si="1"/>
        <v>44874</v>
      </c>
      <c r="L10" s="48">
        <f t="shared" si="1"/>
        <v>44904</v>
      </c>
    </row>
    <row r="11" spans="1:12" ht="25.15" customHeight="1">
      <c r="A11" s="46">
        <f t="shared" si="1"/>
        <v>44571</v>
      </c>
      <c r="B11" s="47">
        <f t="shared" si="1"/>
        <v>44602</v>
      </c>
      <c r="C11" s="47">
        <f t="shared" si="1"/>
        <v>44630</v>
      </c>
      <c r="D11" s="47">
        <f t="shared" si="1"/>
        <v>44661</v>
      </c>
      <c r="E11" s="47">
        <f t="shared" si="1"/>
        <v>44691</v>
      </c>
      <c r="F11" s="47">
        <f t="shared" si="1"/>
        <v>44722</v>
      </c>
      <c r="G11" s="47">
        <f t="shared" si="1"/>
        <v>44752</v>
      </c>
      <c r="H11" s="47">
        <f t="shared" si="1"/>
        <v>44783</v>
      </c>
      <c r="I11" s="47">
        <f t="shared" si="1"/>
        <v>44814</v>
      </c>
      <c r="J11" s="47">
        <f t="shared" si="1"/>
        <v>44844</v>
      </c>
      <c r="K11" s="47">
        <f t="shared" si="1"/>
        <v>44875</v>
      </c>
      <c r="L11" s="48">
        <f t="shared" si="1"/>
        <v>44905</v>
      </c>
    </row>
    <row r="12" spans="1:12" ht="25.15" customHeight="1">
      <c r="A12" s="46">
        <f t="shared" si="1"/>
        <v>44572</v>
      </c>
      <c r="B12" s="47">
        <f t="shared" si="1"/>
        <v>44603</v>
      </c>
      <c r="C12" s="47">
        <f t="shared" si="1"/>
        <v>44631</v>
      </c>
      <c r="D12" s="47">
        <f t="shared" si="1"/>
        <v>44662</v>
      </c>
      <c r="E12" s="47">
        <f t="shared" si="1"/>
        <v>44692</v>
      </c>
      <c r="F12" s="47">
        <f t="shared" si="1"/>
        <v>44723</v>
      </c>
      <c r="G12" s="47">
        <f t="shared" si="1"/>
        <v>44753</v>
      </c>
      <c r="H12" s="47">
        <f t="shared" si="1"/>
        <v>44784</v>
      </c>
      <c r="I12" s="47">
        <f t="shared" si="1"/>
        <v>44815</v>
      </c>
      <c r="J12" s="47">
        <f t="shared" si="1"/>
        <v>44845</v>
      </c>
      <c r="K12" s="47">
        <f t="shared" si="1"/>
        <v>44876</v>
      </c>
      <c r="L12" s="48">
        <f t="shared" si="1"/>
        <v>44906</v>
      </c>
    </row>
    <row r="13" spans="1:12" ht="25.15" customHeight="1">
      <c r="A13" s="46">
        <f t="shared" si="1"/>
        <v>44573</v>
      </c>
      <c r="B13" s="47">
        <f t="shared" si="1"/>
        <v>44604</v>
      </c>
      <c r="C13" s="47">
        <f t="shared" si="1"/>
        <v>44632</v>
      </c>
      <c r="D13" s="47">
        <f t="shared" si="1"/>
        <v>44663</v>
      </c>
      <c r="E13" s="47">
        <f t="shared" si="1"/>
        <v>44693</v>
      </c>
      <c r="F13" s="47">
        <f t="shared" si="1"/>
        <v>44724</v>
      </c>
      <c r="G13" s="47">
        <f t="shared" si="1"/>
        <v>44754</v>
      </c>
      <c r="H13" s="47">
        <f t="shared" si="1"/>
        <v>44785</v>
      </c>
      <c r="I13" s="47">
        <f t="shared" si="1"/>
        <v>44816</v>
      </c>
      <c r="J13" s="47">
        <f t="shared" si="1"/>
        <v>44846</v>
      </c>
      <c r="K13" s="47">
        <f t="shared" si="1"/>
        <v>44877</v>
      </c>
      <c r="L13" s="48">
        <f t="shared" si="1"/>
        <v>44907</v>
      </c>
    </row>
    <row r="14" spans="1:12" ht="25.15" customHeight="1">
      <c r="A14" s="46">
        <f t="shared" si="1"/>
        <v>44574</v>
      </c>
      <c r="B14" s="47">
        <f t="shared" si="1"/>
        <v>44605</v>
      </c>
      <c r="C14" s="47">
        <f t="shared" si="1"/>
        <v>44633</v>
      </c>
      <c r="D14" s="47">
        <f t="shared" si="1"/>
        <v>44664</v>
      </c>
      <c r="E14" s="47">
        <f t="shared" si="1"/>
        <v>44694</v>
      </c>
      <c r="F14" s="47">
        <f t="shared" si="1"/>
        <v>44725</v>
      </c>
      <c r="G14" s="47">
        <f t="shared" si="1"/>
        <v>44755</v>
      </c>
      <c r="H14" s="47">
        <f t="shared" si="1"/>
        <v>44786</v>
      </c>
      <c r="I14" s="47">
        <f t="shared" si="1"/>
        <v>44817</v>
      </c>
      <c r="J14" s="47">
        <f t="shared" si="1"/>
        <v>44847</v>
      </c>
      <c r="K14" s="47">
        <f t="shared" si="1"/>
        <v>44878</v>
      </c>
      <c r="L14" s="48">
        <f t="shared" si="1"/>
        <v>44908</v>
      </c>
    </row>
    <row r="15" spans="1:12" ht="25.15" customHeight="1">
      <c r="A15" s="46">
        <f t="shared" si="1"/>
        <v>44575</v>
      </c>
      <c r="B15" s="47">
        <f t="shared" si="1"/>
        <v>44606</v>
      </c>
      <c r="C15" s="47">
        <f t="shared" si="1"/>
        <v>44634</v>
      </c>
      <c r="D15" s="47">
        <f t="shared" si="1"/>
        <v>44665</v>
      </c>
      <c r="E15" s="47">
        <f t="shared" si="1"/>
        <v>44695</v>
      </c>
      <c r="F15" s="47">
        <f t="shared" si="1"/>
        <v>44726</v>
      </c>
      <c r="G15" s="47">
        <f t="shared" si="1"/>
        <v>44756</v>
      </c>
      <c r="H15" s="47">
        <f t="shared" si="1"/>
        <v>44787</v>
      </c>
      <c r="I15" s="47">
        <f t="shared" si="1"/>
        <v>44818</v>
      </c>
      <c r="J15" s="47">
        <f t="shared" si="1"/>
        <v>44848</v>
      </c>
      <c r="K15" s="47">
        <f t="shared" si="1"/>
        <v>44879</v>
      </c>
      <c r="L15" s="48">
        <f t="shared" si="1"/>
        <v>44909</v>
      </c>
    </row>
    <row r="16" spans="1:12" ht="25.15" customHeight="1">
      <c r="A16" s="46">
        <f t="shared" si="1"/>
        <v>44576</v>
      </c>
      <c r="B16" s="47">
        <f t="shared" si="1"/>
        <v>44607</v>
      </c>
      <c r="C16" s="47">
        <f t="shared" si="1"/>
        <v>44635</v>
      </c>
      <c r="D16" s="47">
        <f t="shared" si="1"/>
        <v>44666</v>
      </c>
      <c r="E16" s="47">
        <f t="shared" si="1"/>
        <v>44696</v>
      </c>
      <c r="F16" s="47">
        <f t="shared" si="1"/>
        <v>44727</v>
      </c>
      <c r="G16" s="47">
        <f t="shared" si="1"/>
        <v>44757</v>
      </c>
      <c r="H16" s="47">
        <f t="shared" si="1"/>
        <v>44788</v>
      </c>
      <c r="I16" s="47">
        <f t="shared" si="1"/>
        <v>44819</v>
      </c>
      <c r="J16" s="47">
        <f t="shared" si="1"/>
        <v>44849</v>
      </c>
      <c r="K16" s="47">
        <f t="shared" si="1"/>
        <v>44880</v>
      </c>
      <c r="L16" s="48">
        <f t="shared" si="1"/>
        <v>44910</v>
      </c>
    </row>
    <row r="17" spans="1:12" ht="25.15" customHeight="1">
      <c r="A17" s="46">
        <f t="shared" si="1"/>
        <v>44577</v>
      </c>
      <c r="B17" s="47">
        <f t="shared" si="1"/>
        <v>44608</v>
      </c>
      <c r="C17" s="47">
        <f t="shared" si="1"/>
        <v>44636</v>
      </c>
      <c r="D17" s="47">
        <f t="shared" si="1"/>
        <v>44667</v>
      </c>
      <c r="E17" s="47">
        <f t="shared" si="1"/>
        <v>44697</v>
      </c>
      <c r="F17" s="47">
        <f t="shared" si="1"/>
        <v>44728</v>
      </c>
      <c r="G17" s="47">
        <f t="shared" si="1"/>
        <v>44758</v>
      </c>
      <c r="H17" s="47">
        <f t="shared" si="1"/>
        <v>44789</v>
      </c>
      <c r="I17" s="47">
        <f t="shared" si="1"/>
        <v>44820</v>
      </c>
      <c r="J17" s="47">
        <f t="shared" si="1"/>
        <v>44850</v>
      </c>
      <c r="K17" s="47">
        <f t="shared" si="1"/>
        <v>44881</v>
      </c>
      <c r="L17" s="48">
        <f t="shared" si="1"/>
        <v>44911</v>
      </c>
    </row>
    <row r="18" spans="1:12" ht="25.15" customHeight="1">
      <c r="A18" s="46">
        <f t="shared" si="1"/>
        <v>44578</v>
      </c>
      <c r="B18" s="47">
        <f t="shared" si="1"/>
        <v>44609</v>
      </c>
      <c r="C18" s="47">
        <f t="shared" si="1"/>
        <v>44637</v>
      </c>
      <c r="D18" s="47">
        <f t="shared" si="1"/>
        <v>44668</v>
      </c>
      <c r="E18" s="47">
        <f t="shared" si="1"/>
        <v>44698</v>
      </c>
      <c r="F18" s="47">
        <f t="shared" si="1"/>
        <v>44729</v>
      </c>
      <c r="G18" s="47">
        <f t="shared" si="1"/>
        <v>44759</v>
      </c>
      <c r="H18" s="47">
        <f t="shared" si="1"/>
        <v>44790</v>
      </c>
      <c r="I18" s="47">
        <f t="shared" si="1"/>
        <v>44821</v>
      </c>
      <c r="J18" s="47">
        <f t="shared" si="1"/>
        <v>44851</v>
      </c>
      <c r="K18" s="47">
        <f t="shared" si="1"/>
        <v>44882</v>
      </c>
      <c r="L18" s="48">
        <f t="shared" si="1"/>
        <v>44912</v>
      </c>
    </row>
    <row r="19" spans="1:12" ht="25.15" customHeight="1">
      <c r="A19" s="46">
        <f t="shared" ref="A19:L32" si="2">IF(ISERROR(A18+1),"",IF(MONTH(A18+1)&lt;&gt;MONTH(A18),"",A18+1))</f>
        <v>44579</v>
      </c>
      <c r="B19" s="47">
        <f t="shared" si="2"/>
        <v>44610</v>
      </c>
      <c r="C19" s="47">
        <f t="shared" si="2"/>
        <v>44638</v>
      </c>
      <c r="D19" s="47">
        <f t="shared" si="2"/>
        <v>44669</v>
      </c>
      <c r="E19" s="47">
        <f t="shared" si="2"/>
        <v>44699</v>
      </c>
      <c r="F19" s="47">
        <f t="shared" si="2"/>
        <v>44730</v>
      </c>
      <c r="G19" s="47">
        <f t="shared" si="2"/>
        <v>44760</v>
      </c>
      <c r="H19" s="47">
        <f t="shared" si="2"/>
        <v>44791</v>
      </c>
      <c r="I19" s="47">
        <f t="shared" si="2"/>
        <v>44822</v>
      </c>
      <c r="J19" s="47">
        <f t="shared" si="2"/>
        <v>44852</v>
      </c>
      <c r="K19" s="47">
        <f t="shared" si="2"/>
        <v>44883</v>
      </c>
      <c r="L19" s="48">
        <f t="shared" si="2"/>
        <v>44913</v>
      </c>
    </row>
    <row r="20" spans="1:12" ht="25.15" customHeight="1">
      <c r="A20" s="46">
        <f t="shared" si="2"/>
        <v>44580</v>
      </c>
      <c r="B20" s="47">
        <f t="shared" si="2"/>
        <v>44611</v>
      </c>
      <c r="C20" s="47">
        <f t="shared" si="2"/>
        <v>44639</v>
      </c>
      <c r="D20" s="47">
        <f t="shared" si="2"/>
        <v>44670</v>
      </c>
      <c r="E20" s="47">
        <f t="shared" si="2"/>
        <v>44700</v>
      </c>
      <c r="F20" s="47">
        <f t="shared" si="2"/>
        <v>44731</v>
      </c>
      <c r="G20" s="47">
        <f t="shared" si="2"/>
        <v>44761</v>
      </c>
      <c r="H20" s="47">
        <f t="shared" si="2"/>
        <v>44792</v>
      </c>
      <c r="I20" s="47">
        <f t="shared" si="2"/>
        <v>44823</v>
      </c>
      <c r="J20" s="47">
        <f t="shared" si="2"/>
        <v>44853</v>
      </c>
      <c r="K20" s="47">
        <f t="shared" si="2"/>
        <v>44884</v>
      </c>
      <c r="L20" s="48">
        <f t="shared" si="2"/>
        <v>44914</v>
      </c>
    </row>
    <row r="21" spans="1:12" ht="25.15" customHeight="1">
      <c r="A21" s="46">
        <f t="shared" si="2"/>
        <v>44581</v>
      </c>
      <c r="B21" s="47">
        <f t="shared" si="2"/>
        <v>44612</v>
      </c>
      <c r="C21" s="47">
        <f t="shared" si="2"/>
        <v>44640</v>
      </c>
      <c r="D21" s="47">
        <f t="shared" si="2"/>
        <v>44671</v>
      </c>
      <c r="E21" s="47">
        <f t="shared" si="2"/>
        <v>44701</v>
      </c>
      <c r="F21" s="47">
        <f t="shared" si="2"/>
        <v>44732</v>
      </c>
      <c r="G21" s="47">
        <f t="shared" si="2"/>
        <v>44762</v>
      </c>
      <c r="H21" s="47">
        <f t="shared" si="2"/>
        <v>44793</v>
      </c>
      <c r="I21" s="47">
        <f t="shared" si="2"/>
        <v>44824</v>
      </c>
      <c r="J21" s="47">
        <f t="shared" si="2"/>
        <v>44854</v>
      </c>
      <c r="K21" s="47">
        <f t="shared" si="2"/>
        <v>44885</v>
      </c>
      <c r="L21" s="48">
        <f t="shared" si="2"/>
        <v>44915</v>
      </c>
    </row>
    <row r="22" spans="1:12" ht="25.15" customHeight="1">
      <c r="A22" s="46">
        <f t="shared" si="2"/>
        <v>44582</v>
      </c>
      <c r="B22" s="47">
        <f t="shared" si="2"/>
        <v>44613</v>
      </c>
      <c r="C22" s="47">
        <f t="shared" si="2"/>
        <v>44641</v>
      </c>
      <c r="D22" s="47">
        <f t="shared" si="2"/>
        <v>44672</v>
      </c>
      <c r="E22" s="47">
        <f t="shared" si="2"/>
        <v>44702</v>
      </c>
      <c r="F22" s="47">
        <f t="shared" si="2"/>
        <v>44733</v>
      </c>
      <c r="G22" s="47">
        <f t="shared" si="2"/>
        <v>44763</v>
      </c>
      <c r="H22" s="47">
        <f t="shared" si="2"/>
        <v>44794</v>
      </c>
      <c r="I22" s="47">
        <f t="shared" si="2"/>
        <v>44825</v>
      </c>
      <c r="J22" s="47">
        <f t="shared" si="2"/>
        <v>44855</v>
      </c>
      <c r="K22" s="47">
        <f t="shared" si="2"/>
        <v>44886</v>
      </c>
      <c r="L22" s="48">
        <f t="shared" si="2"/>
        <v>44916</v>
      </c>
    </row>
    <row r="23" spans="1:12" ht="25.15" customHeight="1">
      <c r="A23" s="46">
        <f t="shared" si="2"/>
        <v>44583</v>
      </c>
      <c r="B23" s="47">
        <f t="shared" si="2"/>
        <v>44614</v>
      </c>
      <c r="C23" s="47">
        <f t="shared" si="2"/>
        <v>44642</v>
      </c>
      <c r="D23" s="47">
        <f t="shared" si="2"/>
        <v>44673</v>
      </c>
      <c r="E23" s="47">
        <f t="shared" si="2"/>
        <v>44703</v>
      </c>
      <c r="F23" s="47">
        <f t="shared" si="2"/>
        <v>44734</v>
      </c>
      <c r="G23" s="47">
        <f t="shared" si="2"/>
        <v>44764</v>
      </c>
      <c r="H23" s="47">
        <f t="shared" si="2"/>
        <v>44795</v>
      </c>
      <c r="I23" s="47">
        <f t="shared" si="2"/>
        <v>44826</v>
      </c>
      <c r="J23" s="47">
        <f t="shared" si="2"/>
        <v>44856</v>
      </c>
      <c r="K23" s="47">
        <f t="shared" si="2"/>
        <v>44887</v>
      </c>
      <c r="L23" s="48">
        <f t="shared" si="2"/>
        <v>44917</v>
      </c>
    </row>
    <row r="24" spans="1:12" ht="25.15" customHeight="1">
      <c r="A24" s="46">
        <f t="shared" si="2"/>
        <v>44584</v>
      </c>
      <c r="B24" s="47">
        <f t="shared" si="2"/>
        <v>44615</v>
      </c>
      <c r="C24" s="47">
        <f t="shared" si="2"/>
        <v>44643</v>
      </c>
      <c r="D24" s="47">
        <f t="shared" si="2"/>
        <v>44674</v>
      </c>
      <c r="E24" s="47">
        <f t="shared" si="2"/>
        <v>44704</v>
      </c>
      <c r="F24" s="47">
        <f t="shared" si="2"/>
        <v>44735</v>
      </c>
      <c r="G24" s="47">
        <f t="shared" si="2"/>
        <v>44765</v>
      </c>
      <c r="H24" s="47">
        <f t="shared" si="2"/>
        <v>44796</v>
      </c>
      <c r="I24" s="47">
        <f t="shared" si="2"/>
        <v>44827</v>
      </c>
      <c r="J24" s="47">
        <f t="shared" si="2"/>
        <v>44857</v>
      </c>
      <c r="K24" s="47">
        <f t="shared" si="2"/>
        <v>44888</v>
      </c>
      <c r="L24" s="48">
        <f t="shared" si="2"/>
        <v>44918</v>
      </c>
    </row>
    <row r="25" spans="1:12" ht="25.15" customHeight="1">
      <c r="A25" s="46">
        <f t="shared" si="2"/>
        <v>44585</v>
      </c>
      <c r="B25" s="47">
        <f t="shared" si="2"/>
        <v>44616</v>
      </c>
      <c r="C25" s="47">
        <f t="shared" si="2"/>
        <v>44644</v>
      </c>
      <c r="D25" s="47">
        <f t="shared" si="2"/>
        <v>44675</v>
      </c>
      <c r="E25" s="47">
        <f t="shared" si="2"/>
        <v>44705</v>
      </c>
      <c r="F25" s="47">
        <f t="shared" si="2"/>
        <v>44736</v>
      </c>
      <c r="G25" s="47">
        <f t="shared" si="2"/>
        <v>44766</v>
      </c>
      <c r="H25" s="47">
        <f t="shared" si="2"/>
        <v>44797</v>
      </c>
      <c r="I25" s="47">
        <f t="shared" si="2"/>
        <v>44828</v>
      </c>
      <c r="J25" s="47">
        <f t="shared" si="2"/>
        <v>44858</v>
      </c>
      <c r="K25" s="47">
        <f t="shared" si="2"/>
        <v>44889</v>
      </c>
      <c r="L25" s="48">
        <f t="shared" si="2"/>
        <v>44919</v>
      </c>
    </row>
    <row r="26" spans="1:12" ht="25.15" customHeight="1">
      <c r="A26" s="46">
        <f t="shared" si="2"/>
        <v>44586</v>
      </c>
      <c r="B26" s="47">
        <f t="shared" si="2"/>
        <v>44617</v>
      </c>
      <c r="C26" s="47">
        <f t="shared" si="2"/>
        <v>44645</v>
      </c>
      <c r="D26" s="47">
        <f t="shared" si="2"/>
        <v>44676</v>
      </c>
      <c r="E26" s="47">
        <f t="shared" si="2"/>
        <v>44706</v>
      </c>
      <c r="F26" s="47">
        <f t="shared" si="2"/>
        <v>44737</v>
      </c>
      <c r="G26" s="47">
        <f t="shared" si="2"/>
        <v>44767</v>
      </c>
      <c r="H26" s="47">
        <f t="shared" si="2"/>
        <v>44798</v>
      </c>
      <c r="I26" s="47">
        <f t="shared" si="2"/>
        <v>44829</v>
      </c>
      <c r="J26" s="47">
        <f t="shared" si="2"/>
        <v>44859</v>
      </c>
      <c r="K26" s="47">
        <f t="shared" si="2"/>
        <v>44890</v>
      </c>
      <c r="L26" s="48">
        <f t="shared" si="2"/>
        <v>44920</v>
      </c>
    </row>
    <row r="27" spans="1:12" ht="25.15" customHeight="1">
      <c r="A27" s="46">
        <f t="shared" si="2"/>
        <v>44587</v>
      </c>
      <c r="B27" s="47">
        <f t="shared" si="2"/>
        <v>44618</v>
      </c>
      <c r="C27" s="47">
        <f t="shared" si="2"/>
        <v>44646</v>
      </c>
      <c r="D27" s="47">
        <f t="shared" si="2"/>
        <v>44677</v>
      </c>
      <c r="E27" s="47">
        <f t="shared" si="2"/>
        <v>44707</v>
      </c>
      <c r="F27" s="47">
        <f t="shared" si="2"/>
        <v>44738</v>
      </c>
      <c r="G27" s="47">
        <f t="shared" si="2"/>
        <v>44768</v>
      </c>
      <c r="H27" s="47">
        <f t="shared" si="2"/>
        <v>44799</v>
      </c>
      <c r="I27" s="47">
        <f t="shared" si="2"/>
        <v>44830</v>
      </c>
      <c r="J27" s="47">
        <f t="shared" si="2"/>
        <v>44860</v>
      </c>
      <c r="K27" s="47">
        <f t="shared" si="2"/>
        <v>44891</v>
      </c>
      <c r="L27" s="48">
        <f t="shared" si="2"/>
        <v>44921</v>
      </c>
    </row>
    <row r="28" spans="1:12" ht="25.15" customHeight="1">
      <c r="A28" s="46">
        <f t="shared" si="2"/>
        <v>44588</v>
      </c>
      <c r="B28" s="47">
        <f t="shared" si="2"/>
        <v>44619</v>
      </c>
      <c r="C28" s="47">
        <f t="shared" si="2"/>
        <v>44647</v>
      </c>
      <c r="D28" s="47">
        <f t="shared" si="2"/>
        <v>44678</v>
      </c>
      <c r="E28" s="47">
        <f t="shared" si="2"/>
        <v>44708</v>
      </c>
      <c r="F28" s="47">
        <f t="shared" si="2"/>
        <v>44739</v>
      </c>
      <c r="G28" s="47">
        <f t="shared" si="2"/>
        <v>44769</v>
      </c>
      <c r="H28" s="47">
        <f t="shared" si="2"/>
        <v>44800</v>
      </c>
      <c r="I28" s="47">
        <f t="shared" si="2"/>
        <v>44831</v>
      </c>
      <c r="J28" s="47">
        <f t="shared" si="2"/>
        <v>44861</v>
      </c>
      <c r="K28" s="47">
        <f t="shared" si="2"/>
        <v>44892</v>
      </c>
      <c r="L28" s="48">
        <f t="shared" si="2"/>
        <v>44922</v>
      </c>
    </row>
    <row r="29" spans="1:12" ht="25.15" customHeight="1">
      <c r="A29" s="46">
        <f t="shared" si="2"/>
        <v>44589</v>
      </c>
      <c r="B29" s="47">
        <f t="shared" si="2"/>
        <v>44620</v>
      </c>
      <c r="C29" s="47">
        <f t="shared" si="2"/>
        <v>44648</v>
      </c>
      <c r="D29" s="47">
        <f t="shared" si="2"/>
        <v>44679</v>
      </c>
      <c r="E29" s="47">
        <f t="shared" si="2"/>
        <v>44709</v>
      </c>
      <c r="F29" s="47">
        <f t="shared" si="2"/>
        <v>44740</v>
      </c>
      <c r="G29" s="47">
        <f t="shared" si="2"/>
        <v>44770</v>
      </c>
      <c r="H29" s="47">
        <f t="shared" si="2"/>
        <v>44801</v>
      </c>
      <c r="I29" s="47">
        <f t="shared" si="2"/>
        <v>44832</v>
      </c>
      <c r="J29" s="47">
        <f t="shared" si="2"/>
        <v>44862</v>
      </c>
      <c r="K29" s="47">
        <f t="shared" si="2"/>
        <v>44893</v>
      </c>
      <c r="L29" s="48">
        <f t="shared" si="2"/>
        <v>44923</v>
      </c>
    </row>
    <row r="30" spans="1:12" ht="25.15" customHeight="1">
      <c r="A30" s="46">
        <f t="shared" si="2"/>
        <v>44590</v>
      </c>
      <c r="B30" s="47" t="str">
        <f t="shared" si="2"/>
        <v/>
      </c>
      <c r="C30" s="47">
        <f t="shared" si="2"/>
        <v>44649</v>
      </c>
      <c r="D30" s="47">
        <f t="shared" si="2"/>
        <v>44680</v>
      </c>
      <c r="E30" s="47">
        <f t="shared" si="2"/>
        <v>44710</v>
      </c>
      <c r="F30" s="47">
        <f t="shared" si="2"/>
        <v>44741</v>
      </c>
      <c r="G30" s="47">
        <f t="shared" si="2"/>
        <v>44771</v>
      </c>
      <c r="H30" s="47">
        <f t="shared" si="2"/>
        <v>44802</v>
      </c>
      <c r="I30" s="47">
        <f t="shared" si="2"/>
        <v>44833</v>
      </c>
      <c r="J30" s="47">
        <f t="shared" si="2"/>
        <v>44863</v>
      </c>
      <c r="K30" s="47">
        <f t="shared" si="2"/>
        <v>44894</v>
      </c>
      <c r="L30" s="48">
        <f t="shared" si="2"/>
        <v>44924</v>
      </c>
    </row>
    <row r="31" spans="1:12" ht="25.15" customHeight="1">
      <c r="A31" s="46">
        <f t="shared" si="2"/>
        <v>44591</v>
      </c>
      <c r="B31" s="47" t="str">
        <f t="shared" si="2"/>
        <v/>
      </c>
      <c r="C31" s="47">
        <f t="shared" si="2"/>
        <v>44650</v>
      </c>
      <c r="D31" s="47">
        <f t="shared" si="2"/>
        <v>44681</v>
      </c>
      <c r="E31" s="47">
        <f t="shared" si="2"/>
        <v>44711</v>
      </c>
      <c r="F31" s="47">
        <f t="shared" si="2"/>
        <v>44742</v>
      </c>
      <c r="G31" s="47">
        <f t="shared" si="2"/>
        <v>44772</v>
      </c>
      <c r="H31" s="47">
        <f t="shared" si="2"/>
        <v>44803</v>
      </c>
      <c r="I31" s="47">
        <f t="shared" si="2"/>
        <v>44834</v>
      </c>
      <c r="J31" s="47">
        <f t="shared" si="2"/>
        <v>44864</v>
      </c>
      <c r="K31" s="47">
        <f t="shared" si="2"/>
        <v>44895</v>
      </c>
      <c r="L31" s="48">
        <f t="shared" si="2"/>
        <v>44925</v>
      </c>
    </row>
    <row r="32" spans="1:12" ht="25.15" customHeight="1" thickBot="1">
      <c r="A32" s="49">
        <f t="shared" si="2"/>
        <v>44592</v>
      </c>
      <c r="B32" s="50" t="str">
        <f>IF(ISERROR(B31+1),"",IF(MONTH(B31+1)&lt;&gt;MONTH(B31),"",B31+1))</f>
        <v/>
      </c>
      <c r="C32" s="50">
        <f t="shared" si="2"/>
        <v>44651</v>
      </c>
      <c r="D32" s="50" t="str">
        <f t="shared" si="2"/>
        <v/>
      </c>
      <c r="E32" s="50">
        <f t="shared" si="2"/>
        <v>44712</v>
      </c>
      <c r="F32" s="50" t="str">
        <f t="shared" si="2"/>
        <v/>
      </c>
      <c r="G32" s="50">
        <f t="shared" si="2"/>
        <v>44773</v>
      </c>
      <c r="H32" s="50">
        <f t="shared" si="2"/>
        <v>44804</v>
      </c>
      <c r="I32" s="50" t="str">
        <f t="shared" si="2"/>
        <v/>
      </c>
      <c r="J32" s="50">
        <f t="shared" si="2"/>
        <v>44865</v>
      </c>
      <c r="K32" s="50" t="str">
        <f t="shared" si="2"/>
        <v/>
      </c>
      <c r="L32" s="51">
        <f t="shared" si="2"/>
        <v>44926</v>
      </c>
    </row>
    <row r="33" spans="2:2" ht="17.25" thickTop="1"/>
    <row r="35" spans="2:2">
      <c r="B35" s="53"/>
    </row>
  </sheetData>
  <phoneticPr fontId="1" type="noConversion"/>
  <conditionalFormatting sqref="A2:L32">
    <cfRule type="expression" dxfId="2" priority="1" stopIfTrue="1">
      <formula>MATCH(A2,國定假日,0)&gt;0</formula>
    </cfRule>
    <cfRule type="expression" dxfId="1" priority="2" stopIfTrue="1">
      <formula>WEEKDAY(A2,2)=6</formula>
    </cfRule>
    <cfRule type="expression" dxfId="0" priority="3" stopIfTrue="1">
      <formula>WEEKDAY(A2,2)=7</formula>
    </cfRule>
  </conditionalFormatting>
  <pageMargins left="0.75" right="0.75" top="1" bottom="1" header="0.5" footer="0.5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12</vt:i4>
      </vt:variant>
    </vt:vector>
  </HeadingPairs>
  <TitlesOfParts>
    <vt:vector size="32" baseType="lpstr">
      <vt:lpstr>基本說明</vt:lpstr>
      <vt:lpstr>YEAR</vt:lpstr>
      <vt:lpstr>DAY</vt:lpstr>
      <vt:lpstr>EOMONTH </vt:lpstr>
      <vt:lpstr>停車時間</vt:lpstr>
      <vt:lpstr>基金</vt:lpstr>
      <vt:lpstr>DATEDIF</vt:lpstr>
      <vt:lpstr>DATE</vt:lpstr>
      <vt:lpstr>DATE應用範例</vt:lpstr>
      <vt:lpstr>DATEDIF1</vt:lpstr>
      <vt:lpstr>DATEDIF2</vt:lpstr>
      <vt:lpstr>DATEDIF年齡</vt:lpstr>
      <vt:lpstr>DATEDIF應用範例</vt:lpstr>
      <vt:lpstr>EDATE</vt:lpstr>
      <vt:lpstr>EOMONTH</vt:lpstr>
      <vt:lpstr>WORKDAY</vt:lpstr>
      <vt:lpstr>WORKDAY應用範例</vt:lpstr>
      <vt:lpstr>NETWORKDAYS</vt:lpstr>
      <vt:lpstr>WEEKDAY_上班時數</vt:lpstr>
      <vt:lpstr>日曆</vt:lpstr>
      <vt:lpstr>一月</vt:lpstr>
      <vt:lpstr>七月</vt:lpstr>
      <vt:lpstr>九月</vt:lpstr>
      <vt:lpstr>二月</vt:lpstr>
      <vt:lpstr>八月</vt:lpstr>
      <vt:lpstr>十一月</vt:lpstr>
      <vt:lpstr>十二月</vt:lpstr>
      <vt:lpstr>十月</vt:lpstr>
      <vt:lpstr>三月</vt:lpstr>
      <vt:lpstr>五月</vt:lpstr>
      <vt:lpstr>六月</vt:lpstr>
      <vt:lpstr>四月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蘇孟緯</cp:lastModifiedBy>
  <dcterms:created xsi:type="dcterms:W3CDTF">2002-04-22T14:52:26Z</dcterms:created>
  <dcterms:modified xsi:type="dcterms:W3CDTF">2022-08-01T10:11:48Z</dcterms:modified>
</cp:coreProperties>
</file>