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defaultThemeVersion="124226"/>
  <mc:AlternateContent xmlns:mc="http://schemas.openxmlformats.org/markup-compatibility/2006">
    <mc:Choice Requires="x15">
      <x15ac:absPath xmlns:x15ac="http://schemas.microsoft.com/office/spreadsheetml/2010/11/ac" url="E:\_108\東元\Excel-P1函數\Samples\"/>
    </mc:Choice>
  </mc:AlternateContent>
  <xr:revisionPtr revIDLastSave="0" documentId="13_ncr:1_{4EA2067E-0735-443C-B836-4F5D137C3669}" xr6:coauthVersionLast="45" xr6:coauthVersionMax="45" xr10:uidLastSave="{00000000-0000-0000-0000-000000000000}"/>
  <bookViews>
    <workbookView xWindow="-120" yWindow="-120" windowWidth="20730" windowHeight="11160" tabRatio="875" xr2:uid="{00000000-000D-0000-FFFF-FFFF00000000}"/>
  </bookViews>
  <sheets>
    <sheet name="特休對照表" sheetId="4" r:id="rId1"/>
    <sheet name="VLOOKUP_HLOOKUP" sheetId="5" r:id="rId2"/>
    <sheet name="VLOOKUP_累進稅率" sheetId="6" r:id="rId3"/>
    <sheet name="薪資系統" sheetId="9" r:id="rId4"/>
    <sheet name="薪資結構" sheetId="8" r:id="rId5"/>
    <sheet name="部門職稱" sheetId="14" r:id="rId6"/>
    <sheet name="INDIRECT_二階選單" sheetId="15" r:id="rId7"/>
    <sheet name="業績" sheetId="7" r:id="rId8"/>
    <sheet name="課表查詢" sheetId="10" r:id="rId9"/>
    <sheet name="小明" sheetId="11" r:id="rId10"/>
    <sheet name="延伸學習" sheetId="16" r:id="rId11"/>
  </sheets>
  <externalReferences>
    <externalReference r:id="rId12"/>
    <externalReference r:id="rId13"/>
    <externalReference r:id="rId14"/>
  </externalReferences>
  <definedNames>
    <definedName name="_xlnm._FilterDatabase" localSheetId="3" hidden="1">薪資系統!$A$3:$G$43</definedName>
    <definedName name="_xlnm.Criteria">VLOOKUP_HLOOKUP!#REF!</definedName>
    <definedName name="_xlnm.Extract">VLOOKUP_HLOOKUP!#REF!</definedName>
    <definedName name="工程部">部門職稱!$A$2:$A$9</definedName>
    <definedName name="化學">[1]設定格式化條件!$J$5:$J$14</definedName>
    <definedName name="企劃部">部門職稱!$B$2:$B$6</definedName>
    <definedName name="地理">[1]設定格式化條件!$I$5:$I$14</definedName>
    <definedName name="年齡">'[2]SUMIF-1'!$L$4:$L$12</definedName>
    <definedName name="行銷部">部門職稱!$C$2:$C$6</definedName>
    <definedName name="姓名">業績!$B$2:$B$21</definedName>
    <definedName name="性別">'[2]SUMIF-1'!$K$4:$K$12</definedName>
    <definedName name="研發部">部門職稱!$D$2:$D$6</definedName>
    <definedName name="英語">[1]設定格式化條件!$F$5:$F$14</definedName>
    <definedName name="國語">[1]設定格式化條件!$E$5:$E$14</definedName>
    <definedName name="第一季">業績!$C$2:$C$21</definedName>
    <definedName name="第二季">業績!$D$2:$D$21</definedName>
    <definedName name="第三季">業績!$E$2:$E$21</definedName>
    <definedName name="第四季">業績!$F$2:$F$21</definedName>
    <definedName name="部門">部門職稱!$A$1:$F$1</definedName>
    <definedName name="鄉鎮">OFFSET(#REF!,1,MATCH(#REF!,#REF!,)-1,35,1)</definedName>
    <definedName name="會計處">部門職稱!$E$2:$E$4</definedName>
    <definedName name="管理部">部門職稱!$F$2:$F$3</definedName>
    <definedName name="數學">[1]設定格式化條件!$G$5:$G$14</definedName>
    <definedName name="歷史">[1]設定格式化條件!$H$5:$H$14</definedName>
    <definedName name="縣市">OFFSET(#REF!,,,1,COUNTA(#REF!))</definedName>
    <definedName name="薪資">'[2]SUMIF-1'!$M$4:$M$12</definedName>
    <definedName name="薪資對照表" localSheetId="3">[3]薪資結構!$A$4:$F$14</definedName>
    <definedName name="薪資對照表">薪資結構!$A$4:$F$14</definedName>
    <definedName name="職級" localSheetId="3">[3]薪資結構!$A$4:$A$14</definedName>
    <definedName name="職級">薪資結構!$A$4:$A$14</definedName>
    <definedName name="職等" localSheetId="3">[3]薪資結構!$A$4:$F$4</definedName>
    <definedName name="職等">薪資結構!$A$4:$F$4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8" l="1"/>
  <c r="D15" i="10" l="1"/>
  <c r="A50" i="9" l="1"/>
  <c r="B14" i="8"/>
  <c r="C14" i="8" s="1"/>
  <c r="B13" i="8"/>
  <c r="B12" i="8"/>
  <c r="B11" i="8"/>
  <c r="B10" i="8"/>
  <c r="B9" i="8"/>
  <c r="B8" i="8"/>
  <c r="C7" i="8"/>
  <c r="B7" i="8"/>
  <c r="B6" i="8"/>
  <c r="F22" i="7"/>
  <c r="E22" i="7"/>
  <c r="D22" i="7"/>
  <c r="C22" i="7"/>
  <c r="G21" i="7"/>
  <c r="G20" i="7"/>
  <c r="G19" i="7"/>
  <c r="G18" i="7"/>
  <c r="G17" i="7"/>
  <c r="G16" i="7"/>
  <c r="G15" i="7"/>
  <c r="G14" i="7"/>
  <c r="G13" i="7"/>
  <c r="G12" i="7"/>
  <c r="G11" i="7"/>
  <c r="G10" i="7"/>
  <c r="H10" i="7" s="1"/>
  <c r="G9" i="7"/>
  <c r="G8" i="7"/>
  <c r="G7" i="7"/>
  <c r="G6" i="7"/>
  <c r="G5" i="7"/>
  <c r="G4" i="7"/>
  <c r="G3" i="7"/>
  <c r="G2" i="7"/>
  <c r="H2" i="7" s="1"/>
  <c r="C5" i="8" l="1"/>
  <c r="C11" i="8"/>
  <c r="H3" i="7"/>
  <c r="H4" i="7"/>
  <c r="H20" i="7"/>
  <c r="H21" i="7"/>
  <c r="H18" i="7"/>
  <c r="H11" i="7"/>
  <c r="H6" i="7"/>
  <c r="H12" i="7"/>
  <c r="H7" i="7"/>
  <c r="H15" i="7"/>
  <c r="C13" i="8"/>
  <c r="H19" i="7"/>
  <c r="H13" i="7"/>
  <c r="H8" i="7"/>
  <c r="H16" i="7"/>
  <c r="H5" i="7"/>
  <c r="H14" i="7"/>
  <c r="H9" i="7"/>
  <c r="H17" i="7"/>
  <c r="C9" i="8"/>
  <c r="D13" i="8"/>
  <c r="D11" i="8"/>
  <c r="D9" i="8"/>
  <c r="D7" i="8"/>
  <c r="D5" i="8"/>
  <c r="D14" i="8"/>
  <c r="D12" i="8"/>
  <c r="D10" i="8"/>
  <c r="D8" i="8"/>
  <c r="D6" i="8"/>
  <c r="C6" i="8"/>
  <c r="C8" i="8"/>
  <c r="C10" i="8"/>
  <c r="C12" i="8"/>
  <c r="E7" i="8" l="1"/>
  <c r="E14" i="8"/>
  <c r="E12" i="8"/>
  <c r="E10" i="8"/>
  <c r="E8" i="8"/>
  <c r="E6" i="8"/>
  <c r="E13" i="8"/>
  <c r="E11" i="8"/>
  <c r="E9" i="8"/>
  <c r="E5" i="8"/>
  <c r="F10" i="8" l="1"/>
  <c r="F6" i="8"/>
  <c r="F13" i="8"/>
  <c r="F11" i="8"/>
  <c r="F9" i="8"/>
  <c r="F7" i="8"/>
  <c r="F5" i="8"/>
  <c r="F14" i="8"/>
  <c r="F12" i="8"/>
  <c r="F8" i="8"/>
  <c r="H10" i="6" l="1"/>
  <c r="G10" i="6"/>
  <c r="H9" i="6"/>
  <c r="G9" i="6"/>
  <c r="H8" i="6"/>
  <c r="G8" i="6"/>
  <c r="H7" i="6"/>
  <c r="G7" i="6"/>
  <c r="H6" i="6"/>
  <c r="G6" i="6"/>
  <c r="H5" i="6"/>
  <c r="G5" i="6"/>
  <c r="H4" i="6"/>
  <c r="G4" i="6"/>
  <c r="H3" i="6"/>
  <c r="G3" i="6"/>
  <c r="H2" i="5"/>
  <c r="I2" i="5"/>
  <c r="J2" i="5"/>
  <c r="K2" i="5" s="1"/>
  <c r="H3" i="5"/>
  <c r="I3" i="5"/>
  <c r="J3" i="5"/>
  <c r="K3" i="5" s="1"/>
  <c r="H4" i="5"/>
  <c r="I4" i="5"/>
  <c r="J4" i="5"/>
  <c r="K4" i="5" s="1"/>
  <c r="H5" i="5"/>
  <c r="I5" i="5"/>
  <c r="J5" i="5"/>
  <c r="K5" i="5" s="1"/>
  <c r="H6" i="5"/>
  <c r="I6" i="5"/>
  <c r="J6" i="5"/>
  <c r="K6" i="5" s="1"/>
  <c r="H7" i="5"/>
  <c r="I7" i="5"/>
  <c r="J7" i="5"/>
  <c r="K7" i="5" s="1"/>
  <c r="H8" i="5"/>
  <c r="I8" i="5"/>
  <c r="J8" i="5"/>
  <c r="K8" i="5" s="1"/>
  <c r="H9" i="5"/>
  <c r="I9" i="5"/>
  <c r="J9" i="5"/>
  <c r="K9" i="5" s="1"/>
  <c r="H10" i="5"/>
  <c r="I10" i="5"/>
  <c r="J10" i="5"/>
  <c r="K10" i="5" s="1"/>
  <c r="H11" i="5"/>
  <c r="I11" i="5"/>
  <c r="J11" i="5"/>
  <c r="K11" i="5" s="1"/>
  <c r="H12" i="5"/>
  <c r="I12" i="5"/>
  <c r="J12" i="5"/>
  <c r="K12" i="5" s="1"/>
  <c r="H13" i="5"/>
  <c r="I13" i="5"/>
  <c r="J13" i="5"/>
  <c r="K13" i="5" s="1"/>
  <c r="H14" i="5"/>
  <c r="I14" i="5"/>
  <c r="J14" i="5"/>
  <c r="L14" i="5" s="1"/>
  <c r="H15" i="5"/>
  <c r="I15" i="5"/>
  <c r="J15" i="5"/>
  <c r="K15" i="5" s="1"/>
  <c r="H16" i="5"/>
  <c r="I16" i="5"/>
  <c r="J16" i="5"/>
  <c r="K16" i="5" s="1"/>
  <c r="L9" i="5" l="1"/>
  <c r="L11" i="5"/>
  <c r="L5" i="5"/>
  <c r="L15" i="5"/>
  <c r="L6" i="5"/>
  <c r="L16" i="5"/>
  <c r="L12" i="5"/>
  <c r="K14" i="5"/>
  <c r="L13" i="5"/>
  <c r="L10" i="5"/>
  <c r="L7" i="5"/>
  <c r="L3" i="5"/>
  <c r="L4" i="5"/>
  <c r="L8" i="5"/>
  <c r="L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蘇孟緯</author>
  </authors>
  <commentList>
    <comment ref="F4" authorId="0" shapeId="0" xr:uid="{00000000-0006-0000-0700-000001000000}">
      <text>
        <r>
          <rPr>
            <b/>
            <sz val="9"/>
            <color indexed="81"/>
            <rFont val="細明體"/>
            <family val="3"/>
            <charset val="136"/>
          </rPr>
          <t>蘇孟緯</t>
        </r>
        <r>
          <rPr>
            <b/>
            <sz val="9"/>
            <color indexed="81"/>
            <rFont val="Tahoma"/>
            <family val="2"/>
          </rPr>
          <t>:</t>
        </r>
        <r>
          <rPr>
            <sz val="9"/>
            <color indexed="81"/>
            <rFont val="Tahoma"/>
            <family val="2"/>
          </rPr>
          <t xml:space="preserve">
</t>
        </r>
        <r>
          <rPr>
            <sz val="9"/>
            <color indexed="81"/>
            <rFont val="細明體"/>
            <family val="3"/>
            <charset val="136"/>
          </rPr>
          <t>指令</t>
        </r>
        <r>
          <rPr>
            <sz val="9"/>
            <color indexed="81"/>
            <rFont val="Tahoma"/>
            <family val="2"/>
          </rPr>
          <t>:[</t>
        </r>
        <r>
          <rPr>
            <sz val="9"/>
            <color indexed="81"/>
            <rFont val="細明體"/>
            <family val="3"/>
            <charset val="136"/>
          </rPr>
          <t>資料</t>
        </r>
        <r>
          <rPr>
            <sz val="9"/>
            <color indexed="81"/>
            <rFont val="Tahoma"/>
            <family val="2"/>
          </rPr>
          <t>]\[</t>
        </r>
        <r>
          <rPr>
            <sz val="9"/>
            <color indexed="81"/>
            <rFont val="細明體"/>
            <family val="3"/>
            <charset val="136"/>
          </rPr>
          <t>資料驗證</t>
        </r>
        <r>
          <rPr>
            <sz val="9"/>
            <color indexed="81"/>
            <rFont val="Tahoma"/>
            <family val="2"/>
          </rPr>
          <t xml:space="preserve">]
</t>
        </r>
        <r>
          <rPr>
            <sz val="9"/>
            <color indexed="81"/>
            <rFont val="細明體"/>
            <family val="3"/>
            <charset val="136"/>
          </rPr>
          <t>函數</t>
        </r>
        <r>
          <rPr>
            <sz val="9"/>
            <color indexed="81"/>
            <rFont val="Tahoma"/>
            <family val="2"/>
          </rPr>
          <t>:INDIRECT</t>
        </r>
      </text>
    </comment>
  </commentList>
</comments>
</file>

<file path=xl/sharedStrings.xml><?xml version="1.0" encoding="utf-8"?>
<sst xmlns="http://schemas.openxmlformats.org/spreadsheetml/2006/main" count="402" uniqueCount="269">
  <si>
    <t>到職日</t>
  </si>
  <si>
    <t>起休年</t>
  </si>
  <si>
    <t>員工代號</t>
  </si>
  <si>
    <t>姓名</t>
  </si>
  <si>
    <t>職稱</t>
  </si>
  <si>
    <t>部門</t>
  </si>
  <si>
    <t>事業部</t>
  </si>
  <si>
    <t>月薪</t>
  </si>
  <si>
    <t>生日</t>
  </si>
  <si>
    <t>在職日</t>
  </si>
  <si>
    <t>年資</t>
  </si>
  <si>
    <t>跨年</t>
  </si>
  <si>
    <t>鄭文瑩</t>
  </si>
  <si>
    <t>行政助理</t>
  </si>
  <si>
    <t>工程部</t>
  </si>
  <si>
    <t>印表機</t>
  </si>
  <si>
    <t>陳崇銘</t>
  </si>
  <si>
    <t>傳真機</t>
  </si>
  <si>
    <t>陳宏輝</t>
  </si>
  <si>
    <t>軟體工程師</t>
  </si>
  <si>
    <t>影印機</t>
  </si>
  <si>
    <t>康書澤</t>
  </si>
  <si>
    <t>蔡韻華</t>
  </si>
  <si>
    <t>助理工程師</t>
  </si>
  <si>
    <t>陳麗琴</t>
  </si>
  <si>
    <t>管理助理</t>
  </si>
  <si>
    <t>黃瑞元</t>
  </si>
  <si>
    <t>總工程師</t>
  </si>
  <si>
    <t>王重昌</t>
  </si>
  <si>
    <t>技術員</t>
  </si>
  <si>
    <t>林玲芬</t>
  </si>
  <si>
    <t>方敏玉</t>
  </si>
  <si>
    <t>呂時哲</t>
  </si>
  <si>
    <t>吳浩忠</t>
  </si>
  <si>
    <t>機械工程師</t>
  </si>
  <si>
    <t>徐文彥</t>
  </si>
  <si>
    <t>林俊偉</t>
  </si>
  <si>
    <t>王朝悟</t>
  </si>
  <si>
    <t>特休
Vlookup</t>
    <phoneticPr fontId="7" type="noConversion"/>
  </si>
  <si>
    <t>特休
Hlookup</t>
    <phoneticPr fontId="7" type="noConversion"/>
  </si>
  <si>
    <t>VLOOKUP以欄的方式尋找儲存格中對應的值</t>
    <phoneticPr fontId="3" type="noConversion"/>
  </si>
  <si>
    <t>所得稅</t>
  </si>
  <si>
    <t>稅率</t>
  </si>
  <si>
    <t>累進差額</t>
  </si>
  <si>
    <t>綜合所得淨額</t>
  </si>
  <si>
    <t>適用稅率</t>
  </si>
  <si>
    <t>編號</t>
    <phoneticPr fontId="3" type="noConversion"/>
  </si>
  <si>
    <t>第一季</t>
    <phoneticPr fontId="3" type="noConversion"/>
  </si>
  <si>
    <t>第二季</t>
  </si>
  <si>
    <t>第三季</t>
  </si>
  <si>
    <t>第四季</t>
  </si>
  <si>
    <t>總計</t>
  </si>
  <si>
    <t>名次</t>
  </si>
  <si>
    <t>李慧怡</t>
  </si>
  <si>
    <t>陳香蘭</t>
  </si>
  <si>
    <t>趙新維</t>
  </si>
  <si>
    <t>王玉崙</t>
  </si>
  <si>
    <t>吳牧勳</t>
  </si>
  <si>
    <t>李光耀</t>
  </si>
  <si>
    <t>郭婉如</t>
  </si>
  <si>
    <t>沈其鈞</t>
  </si>
  <si>
    <t>倪文彬</t>
  </si>
  <si>
    <t>楊雅婷</t>
  </si>
  <si>
    <t>梁玉佩</t>
  </si>
  <si>
    <t>王怡文</t>
  </si>
  <si>
    <t>陳怡蓁</t>
  </si>
  <si>
    <t>黃華南</t>
  </si>
  <si>
    <t>陳妍靚</t>
  </si>
  <si>
    <t>范姜少華</t>
  </si>
  <si>
    <t>林展如</t>
  </si>
  <si>
    <t>洪嘉陽</t>
  </si>
  <si>
    <t>王玫麗</t>
  </si>
  <si>
    <t>廖冷峰</t>
  </si>
  <si>
    <t>銷售最佳
業務員</t>
    <phoneticPr fontId="3" type="noConversion"/>
  </si>
  <si>
    <t>人事薪資結構表</t>
  </si>
  <si>
    <r>
      <t xml:space="preserve">              </t>
    </r>
    <r>
      <rPr>
        <sz val="9"/>
        <rFont val="新細明體"/>
        <family val="1"/>
        <charset val="136"/>
      </rPr>
      <t>級差
基本薪資</t>
    </r>
    <phoneticPr fontId="3" type="noConversion"/>
  </si>
  <si>
    <r>
      <t xml:space="preserve">源源股份有限公司薪資系統
</t>
    </r>
    <r>
      <rPr>
        <b/>
        <sz val="14"/>
        <color indexed="12"/>
        <rFont val="標楷體"/>
        <family val="4"/>
        <charset val="136"/>
      </rPr>
      <t>月報表</t>
    </r>
    <phoneticPr fontId="3" type="noConversion"/>
  </si>
  <si>
    <t>員工號碼</t>
  </si>
  <si>
    <t>職務</t>
  </si>
  <si>
    <t>生日</t>
    <phoneticPr fontId="3" type="noConversion"/>
  </si>
  <si>
    <t>職等</t>
  </si>
  <si>
    <t>職級</t>
  </si>
  <si>
    <t>本薪</t>
  </si>
  <si>
    <t>00141</t>
  </si>
  <si>
    <t>賴旭修</t>
  </si>
  <si>
    <t>副科長</t>
  </si>
  <si>
    <t>00185</t>
  </si>
  <si>
    <t>莊鏡如</t>
  </si>
  <si>
    <t>助理</t>
  </si>
  <si>
    <t>00220</t>
  </si>
  <si>
    <t>陳美君</t>
  </si>
  <si>
    <t>主任</t>
  </si>
  <si>
    <t>00222</t>
  </si>
  <si>
    <t>楊芝凌</t>
  </si>
  <si>
    <t>科長</t>
  </si>
  <si>
    <t>00226</t>
  </si>
  <si>
    <t>康祝菁</t>
  </si>
  <si>
    <t>00297</t>
  </si>
  <si>
    <t>李惟惟</t>
  </si>
  <si>
    <t>00348</t>
  </si>
  <si>
    <t>朱英菁</t>
  </si>
  <si>
    <t>辦事員</t>
  </si>
  <si>
    <t>00367</t>
  </si>
  <si>
    <t>郭麗雯</t>
  </si>
  <si>
    <t>00425</t>
  </si>
  <si>
    <t>彭淑瑛</t>
  </si>
  <si>
    <t>經理</t>
  </si>
  <si>
    <t>00458</t>
  </si>
  <si>
    <t>徐俐萍</t>
  </si>
  <si>
    <t>00946</t>
  </si>
  <si>
    <t>鍾佩君</t>
  </si>
  <si>
    <t>00549</t>
  </si>
  <si>
    <t>陳俊宏</t>
  </si>
  <si>
    <t>00360</t>
  </si>
  <si>
    <t>韓璧鴻</t>
  </si>
  <si>
    <t>00688</t>
  </si>
  <si>
    <t>陳登亮</t>
  </si>
  <si>
    <t>00595</t>
  </si>
  <si>
    <t>周建銘</t>
  </si>
  <si>
    <t>00686</t>
  </si>
  <si>
    <t>羅郁琪</t>
  </si>
  <si>
    <t>00810</t>
  </si>
  <si>
    <t>蔡明傑</t>
  </si>
  <si>
    <t>00697</t>
  </si>
  <si>
    <t>黃翊倫</t>
  </si>
  <si>
    <t>00157</t>
  </si>
  <si>
    <t>張秋月</t>
  </si>
  <si>
    <t>00349</t>
  </si>
  <si>
    <t>歐陽婉美</t>
  </si>
  <si>
    <t>00568</t>
  </si>
  <si>
    <t>李淑君</t>
  </si>
  <si>
    <t>00375</t>
  </si>
  <si>
    <t>王為寰</t>
  </si>
  <si>
    <t>00795</t>
  </si>
  <si>
    <t>謝宛君</t>
  </si>
  <si>
    <t>吳嘉峰</t>
  </si>
  <si>
    <t>00630</t>
    <phoneticPr fontId="3" type="noConversion"/>
  </si>
  <si>
    <t>唐正慈</t>
  </si>
  <si>
    <t>張婉珍</t>
  </si>
  <si>
    <t>00357</t>
  </si>
  <si>
    <t>陳蔓怡</t>
  </si>
  <si>
    <t>00597</t>
  </si>
  <si>
    <t>廖琴韻</t>
  </si>
  <si>
    <t>00439</t>
  </si>
  <si>
    <t>鄭莉亭</t>
  </si>
  <si>
    <t>00301</t>
  </si>
  <si>
    <t>林承賢</t>
  </si>
  <si>
    <t>00653</t>
  </si>
  <si>
    <t>林筱雯</t>
  </si>
  <si>
    <t>謝長霖</t>
  </si>
  <si>
    <t>00873</t>
  </si>
  <si>
    <t>陳添義</t>
  </si>
  <si>
    <t>00198</t>
  </si>
  <si>
    <t>黃新蕾</t>
  </si>
  <si>
    <t>00914</t>
  </si>
  <si>
    <t>宋秀鳳</t>
  </si>
  <si>
    <t>00200</t>
    <phoneticPr fontId="3" type="noConversion"/>
  </si>
  <si>
    <t>劉國源</t>
  </si>
  <si>
    <t>00257</t>
  </si>
  <si>
    <t>范雅惠</t>
  </si>
  <si>
    <t>00922</t>
  </si>
  <si>
    <t>黎宗良</t>
  </si>
  <si>
    <t>00350</t>
    <phoneticPr fontId="3" type="noConversion"/>
  </si>
  <si>
    <t>賴文智</t>
  </si>
  <si>
    <t>00395</t>
  </si>
  <si>
    <t>林建邦</t>
  </si>
  <si>
    <t>本月份
壽星</t>
    <phoneticPr fontId="3" type="noConversion"/>
  </si>
  <si>
    <t>星期一</t>
    <phoneticPr fontId="3" type="noConversion"/>
  </si>
  <si>
    <t>星期二</t>
  </si>
  <si>
    <t>星期三</t>
  </si>
  <si>
    <t>星期四</t>
  </si>
  <si>
    <t>星期五</t>
  </si>
  <si>
    <t>週會</t>
    <phoneticPr fontId="3" type="noConversion"/>
  </si>
  <si>
    <t>數學</t>
    <phoneticPr fontId="3" type="noConversion"/>
  </si>
  <si>
    <t>專題製作</t>
    <phoneticPr fontId="3" type="noConversion"/>
  </si>
  <si>
    <t>國文</t>
    <phoneticPr fontId="3" type="noConversion"/>
  </si>
  <si>
    <t>音樂</t>
    <phoneticPr fontId="3" type="noConversion"/>
  </si>
  <si>
    <t>公民</t>
    <phoneticPr fontId="3" type="noConversion"/>
  </si>
  <si>
    <t>社會</t>
    <phoneticPr fontId="3" type="noConversion"/>
  </si>
  <si>
    <t>作文</t>
    <phoneticPr fontId="3" type="noConversion"/>
  </si>
  <si>
    <t>英文</t>
    <phoneticPr fontId="3" type="noConversion"/>
  </si>
  <si>
    <t>健康教育</t>
    <phoneticPr fontId="3" type="noConversion"/>
  </si>
  <si>
    <t>美勞</t>
    <phoneticPr fontId="3" type="noConversion"/>
  </si>
  <si>
    <t>化學</t>
    <phoneticPr fontId="3" type="noConversion"/>
  </si>
  <si>
    <t>電腦</t>
    <phoneticPr fontId="3" type="noConversion"/>
  </si>
  <si>
    <t>物理</t>
    <phoneticPr fontId="3" type="noConversion"/>
  </si>
  <si>
    <t>專題</t>
    <phoneticPr fontId="3" type="noConversion"/>
  </si>
  <si>
    <t>分組活動</t>
    <phoneticPr fontId="3" type="noConversion"/>
  </si>
  <si>
    <t>課後活動</t>
    <phoneticPr fontId="3" type="noConversion"/>
  </si>
  <si>
    <t>分組討論</t>
    <phoneticPr fontId="3" type="noConversion"/>
  </si>
  <si>
    <t>查詢對照表中的資料-課表查詢</t>
    <phoneticPr fontId="3" type="noConversion"/>
  </si>
  <si>
    <t>1.老師說：</t>
  </si>
  <si>
    <t>「漢字中，凡是帶三點水的，一定都有水，例如：江、河、湖、海…。」</t>
  </si>
  <si>
    <t>小明說：「沙漠呢？」</t>
  </si>
  <si>
    <t>老師說：「滾！」</t>
  </si>
  <si>
    <t>小明說：「我滾的時候也沒看到水啊！」</t>
  </si>
  <si>
    <t>老師說: 你出去</t>
  </si>
  <si>
    <t>2.老師上課叫小明起立回答問題，想鍛鍊他的膽子。</t>
  </si>
  <si>
    <t>小明懦弱的回答：「我…不會…。」</t>
  </si>
  <si>
    <t>老師說：「就不能像個男子漢一樣嗎？」</t>
  </si>
  <si>
    <t>小明若有所思…終於，小明怒拍桌子大吼一聲：</t>
  </si>
  <si>
    <t>「老子不會！」</t>
  </si>
  <si>
    <t>3.老師發現上課時</t>
  </si>
  <si>
    <t>小明總是不專心愛講話，生氣的說：</t>
  </si>
  <si>
    <t>「小明，你再不專心上課，</t>
  </si>
  <si>
    <t>我就要告訴你爸爸。」</t>
  </si>
  <si>
    <t>小明淡淡的說：</t>
  </si>
  <si>
    <t>「老師，其實我對你也不是很滿意，可是我都沒跟你爸爸說。」 </t>
  </si>
  <si>
    <t>4.老師：</t>
  </si>
  <si>
    <t>「哪個同學用四個字來形容一下</t>
  </si>
  <si>
    <t>一個人長得很醜？」</t>
  </si>
  <si>
    <t>小華說：「其貌不揚。」</t>
  </si>
  <si>
    <t>小英說：「奇醜無比。」</t>
  </si>
  <si>
    <t>小明用手指著老師說：</t>
  </si>
  <si>
    <t>「有點像你。」</t>
  </si>
  <si>
    <t>5.上語文課時老師：</t>
  </si>
  <si>
    <t>「小明請你依照</t>
  </si>
  <si>
    <t>『如果每一滴水都能代表一份祝福，那我送你一片海洋』 句型，練習造句。」</t>
  </si>
  <si>
    <t>小明說：</t>
  </si>
  <si>
    <t>「如果每一朵花都代表一份祝福，我會送你一個花圈。」</t>
  </si>
  <si>
    <t>小明的功課表</t>
    <phoneticPr fontId="3" type="noConversion"/>
  </si>
  <si>
    <t>第1節</t>
    <phoneticPr fontId="3" type="noConversion"/>
  </si>
  <si>
    <t>第2節</t>
    <phoneticPr fontId="3" type="noConversion"/>
  </si>
  <si>
    <t>第3節</t>
    <phoneticPr fontId="3" type="noConversion"/>
  </si>
  <si>
    <t>第4節</t>
    <phoneticPr fontId="3" type="noConversion"/>
  </si>
  <si>
    <t>第5節</t>
    <phoneticPr fontId="3" type="noConversion"/>
  </si>
  <si>
    <t>第6節</t>
    <phoneticPr fontId="3" type="noConversion"/>
  </si>
  <si>
    <t>第7節</t>
    <phoneticPr fontId="3" type="noConversion"/>
  </si>
  <si>
    <t>星期</t>
    <phoneticPr fontId="3" type="noConversion"/>
  </si>
  <si>
    <t>第幾節</t>
    <phoneticPr fontId="3" type="noConversion"/>
  </si>
  <si>
    <t>課程</t>
    <phoneticPr fontId="3" type="noConversion"/>
  </si>
  <si>
    <t>企劃部</t>
  </si>
  <si>
    <t>行銷部</t>
  </si>
  <si>
    <t>研發部</t>
  </si>
  <si>
    <t>會計處</t>
  </si>
  <si>
    <t>管理部</t>
  </si>
  <si>
    <t>工程部經理</t>
  </si>
  <si>
    <t>企劃專員</t>
  </si>
  <si>
    <t>行銷經理</t>
  </si>
  <si>
    <t>會計助理</t>
  </si>
  <si>
    <t>管理部經理</t>
  </si>
  <si>
    <t>產品業務專員</t>
  </si>
  <si>
    <t>研究員</t>
  </si>
  <si>
    <t>會計員</t>
  </si>
  <si>
    <t>設計助理</t>
  </si>
  <si>
    <t>產品經理</t>
  </si>
  <si>
    <t>首席研究員</t>
  </si>
  <si>
    <t>資深工程師</t>
  </si>
  <si>
    <t>資深研究員</t>
  </si>
  <si>
    <t>員工資本資料登錄</t>
  </si>
  <si>
    <t>性別</t>
  </si>
  <si>
    <t>代扣稅款</t>
  </si>
  <si>
    <t>學歷</t>
  </si>
  <si>
    <t>婚姻</t>
  </si>
  <si>
    <t>INDEX及MATCH.xlsx</t>
  </si>
  <si>
    <t>人事資料_VLOOKUP向左轉使用CHOOSE函數.xlsx</t>
  </si>
  <si>
    <t>108年度（2019）所得稅應納稅額級距與累進差額試算</t>
  </si>
  <si>
    <t>公式：應納稅額 = 綜合所得淨額 X 稅率 – 累進差額</t>
  </si>
  <si>
    <t>TWD0 – TWD540,000</t>
  </si>
  <si>
    <t>TWD0</t>
  </si>
  <si>
    <t>TWD540,001 – TWD1,210,000</t>
  </si>
  <si>
    <t>TWD37,800</t>
  </si>
  <si>
    <t>TWD1,210,001 – TWD2,420,000</t>
  </si>
  <si>
    <t>TWD134,600</t>
  </si>
  <si>
    <t>TWD2,420,001 – TWD4,530,000</t>
  </si>
  <si>
    <t>TWD376,600</t>
  </si>
  <si>
    <t>TWD4,530,001 以上</t>
  </si>
  <si>
    <t>TWD829,600</t>
  </si>
  <si>
    <t>第3節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</si>
</sst>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1" formatCode="_-* #,##0_-;\-* #,##0_-;_-* &quot;-&quot;_-;_-@_-"/>
    <numFmt numFmtId="176" formatCode="&quot;$&quot;#,##0_);[Red]\(&quot;$&quot;#,##0\)"/>
    <numFmt numFmtId="177" formatCode="&quot;$&quot;#,##0.00_);[Red]\(&quot;$&quot;#,##0.00\)"/>
    <numFmt numFmtId="178" formatCode="m&quot;月&quot;d&quot;日&quot;"/>
    <numFmt numFmtId="179" formatCode="#,##0_ ;[Red]\-#,##0\ "/>
    <numFmt numFmtId="180" formatCode="&quot;第&quot;0&quot;職等&quot;"/>
    <numFmt numFmtId="181" formatCode="&quot;第&quot;0&quot;職級&quot;"/>
    <numFmt numFmtId="182" formatCode="e\.mm\.dd"/>
    <numFmt numFmtId="183" formatCode="&quot;$&quot;**#,##0_)"/>
  </numFmts>
  <fonts count="47">
    <font>
      <sz val="12"/>
      <name val="新細明體"/>
      <family val="1"/>
      <charset val="136"/>
    </font>
    <font>
      <sz val="12"/>
      <color theme="1"/>
      <name val="新細明體"/>
      <family val="2"/>
      <charset val="136"/>
      <scheme val="minor"/>
    </font>
    <font>
      <sz val="12"/>
      <name val="新細明體"/>
      <family val="1"/>
      <charset val="136"/>
    </font>
    <font>
      <sz val="9"/>
      <name val="新細明體"/>
      <family val="1"/>
      <charset val="136"/>
    </font>
    <font>
      <sz val="10"/>
      <name val="MS Sans Serif"/>
      <family val="2"/>
    </font>
    <font>
      <b/>
      <sz val="10"/>
      <name val="MS Sans Serif"/>
      <family val="2"/>
    </font>
    <font>
      <b/>
      <sz val="12"/>
      <name val="CFShouSung"/>
      <family val="1"/>
    </font>
    <font>
      <sz val="9"/>
      <name val="細明體"/>
      <family val="3"/>
      <charset val="136"/>
    </font>
    <font>
      <b/>
      <sz val="12"/>
      <name val="細明體"/>
      <family val="3"/>
      <charset val="136"/>
    </font>
    <font>
      <b/>
      <sz val="10"/>
      <name val="細明體"/>
      <family val="3"/>
      <charset val="136"/>
    </font>
    <font>
      <b/>
      <sz val="12"/>
      <color indexed="12"/>
      <name val="細明體"/>
      <family val="3"/>
      <charset val="136"/>
    </font>
    <font>
      <sz val="10"/>
      <color indexed="12"/>
      <name val="細明體"/>
      <family val="3"/>
      <charset val="136"/>
    </font>
    <font>
      <sz val="12"/>
      <color indexed="12"/>
      <name val="細明體"/>
      <family val="3"/>
      <charset val="136"/>
    </font>
    <font>
      <sz val="12"/>
      <name val="細明體"/>
      <family val="3"/>
      <charset val="136"/>
    </font>
    <font>
      <b/>
      <sz val="12"/>
      <color indexed="9"/>
      <name val="細明體"/>
      <family val="3"/>
      <charset val="136"/>
    </font>
    <font>
      <sz val="12"/>
      <color indexed="10"/>
      <name val="新細明體"/>
      <family val="1"/>
      <charset val="136"/>
    </font>
    <font>
      <sz val="16"/>
      <name val="新細明體"/>
      <family val="1"/>
      <charset val="136"/>
    </font>
    <font>
      <b/>
      <sz val="12"/>
      <name val="新細明體"/>
      <family val="1"/>
      <charset val="136"/>
    </font>
    <font>
      <sz val="12"/>
      <name val="Arial"/>
      <family val="2"/>
    </font>
    <font>
      <b/>
      <sz val="10"/>
      <name val="新細明體"/>
      <family val="1"/>
      <charset val="136"/>
    </font>
    <font>
      <b/>
      <u/>
      <sz val="28"/>
      <color indexed="36"/>
      <name val="標楷體"/>
      <family val="4"/>
      <charset val="136"/>
    </font>
    <font>
      <u/>
      <sz val="24"/>
      <name val="Times New Roman"/>
      <family val="1"/>
    </font>
    <font>
      <sz val="24"/>
      <name val="Times New Roman"/>
      <family val="1"/>
    </font>
    <font>
      <sz val="9"/>
      <name val="Times New Roman"/>
      <family val="1"/>
    </font>
    <font>
      <sz val="7"/>
      <name val="Small Fonts"/>
      <family val="2"/>
    </font>
    <font>
      <sz val="12"/>
      <name val="Times New Roman"/>
      <family val="1"/>
    </font>
    <font>
      <b/>
      <sz val="20"/>
      <color indexed="20"/>
      <name val="標楷體"/>
      <family val="4"/>
      <charset val="136"/>
    </font>
    <font>
      <b/>
      <sz val="14"/>
      <color indexed="12"/>
      <name val="標楷體"/>
      <family val="4"/>
      <charset val="136"/>
    </font>
    <font>
      <b/>
      <sz val="12"/>
      <color rgb="FFFF0000"/>
      <name val="新細明體"/>
      <family val="1"/>
      <charset val="136"/>
    </font>
    <font>
      <sz val="12"/>
      <color theme="1"/>
      <name val="新細明體"/>
      <family val="1"/>
      <charset val="136"/>
    </font>
    <font>
      <b/>
      <sz val="12"/>
      <name val="Arial"/>
      <family val="2"/>
    </font>
    <font>
      <sz val="10"/>
      <name val="Arial"/>
      <family val="2"/>
    </font>
    <font>
      <u/>
      <sz val="12"/>
      <color theme="10"/>
      <name val="新細明體"/>
      <family val="1"/>
      <charset val="136"/>
    </font>
    <font>
      <sz val="12"/>
      <color theme="0"/>
      <name val="新細明體"/>
      <family val="1"/>
      <charset val="136"/>
    </font>
    <font>
      <sz val="12"/>
      <color theme="0"/>
      <name val="Adobe 繁黑體 Std B"/>
      <family val="2"/>
      <charset val="136"/>
    </font>
    <font>
      <sz val="12"/>
      <color theme="0"/>
      <name val="標楷體"/>
      <family val="4"/>
      <charset val="136"/>
    </font>
    <font>
      <b/>
      <sz val="12"/>
      <color theme="1"/>
      <name val="新細明體"/>
      <family val="1"/>
      <charset val="136"/>
      <scheme val="minor"/>
    </font>
    <font>
      <sz val="12"/>
      <color theme="1"/>
      <name val="微軟正黑體"/>
      <family val="2"/>
      <charset val="136"/>
    </font>
    <font>
      <b/>
      <sz val="12"/>
      <color rgb="FFFFFF00"/>
      <name val="微軟正黑體"/>
      <family val="2"/>
      <charset val="136"/>
    </font>
    <font>
      <b/>
      <sz val="9"/>
      <color indexed="81"/>
      <name val="細明體"/>
      <family val="3"/>
      <charset val="136"/>
    </font>
    <font>
      <b/>
      <sz val="9"/>
      <color indexed="81"/>
      <name val="Tahoma"/>
      <family val="2"/>
    </font>
    <font>
      <sz val="9"/>
      <color indexed="81"/>
      <name val="Tahoma"/>
      <family val="2"/>
    </font>
    <font>
      <sz val="9"/>
      <color indexed="81"/>
      <name val="細明體"/>
      <family val="3"/>
      <charset val="136"/>
    </font>
    <font>
      <sz val="12"/>
      <name val="MS Sans Serif"/>
      <family val="2"/>
    </font>
    <font>
      <b/>
      <sz val="12"/>
      <color rgb="FF666666"/>
      <name val="Inherit"/>
      <family val="2"/>
    </font>
    <font>
      <sz val="12"/>
      <color rgb="FF666666"/>
      <name val="Inherit"/>
      <family val="2"/>
    </font>
    <font>
      <b/>
      <sz val="12"/>
      <color rgb="FFFFFFFF"/>
      <name val="Inherit"/>
      <family val="2"/>
    </font>
  </fonts>
  <fills count="18">
    <fill>
      <patternFill patternType="none"/>
    </fill>
    <fill>
      <patternFill patternType="gray125"/>
    </fill>
    <fill>
      <patternFill patternType="solid">
        <fgColor indexed="13"/>
        <bgColor indexed="64"/>
      </patternFill>
    </fill>
    <fill>
      <patternFill patternType="solid">
        <fgColor indexed="18"/>
        <bgColor indexed="22"/>
      </patternFill>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26"/>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indexed="46"/>
        <bgColor indexed="64"/>
      </patternFill>
    </fill>
    <fill>
      <patternFill patternType="solid">
        <fgColor rgb="FF00B050"/>
        <bgColor indexed="64"/>
      </patternFill>
    </fill>
    <fill>
      <patternFill patternType="solid">
        <fgColor theme="3" tint="-0.249977111117893"/>
        <bgColor indexed="64"/>
      </patternFill>
    </fill>
    <fill>
      <patternFill patternType="solid">
        <fgColor theme="0"/>
        <bgColor indexed="64"/>
      </patternFill>
    </fill>
    <fill>
      <patternFill patternType="solid">
        <fgColor theme="3" tint="0.39997558519241921"/>
        <bgColor indexed="64"/>
      </patternFill>
    </fill>
    <fill>
      <patternFill patternType="solid">
        <fgColor rgb="FFFFFFFF"/>
        <bgColor indexed="64"/>
      </patternFill>
    </fill>
    <fill>
      <patternFill patternType="solid">
        <fgColor rgb="FF156C9A"/>
        <bgColor indexed="64"/>
      </patternFill>
    </fill>
  </fills>
  <borders count="67">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diagonalDown="1">
      <left style="medium">
        <color indexed="64"/>
      </left>
      <right style="double">
        <color indexed="64"/>
      </right>
      <top style="medium">
        <color indexed="64"/>
      </top>
      <bottom style="thin">
        <color indexed="64"/>
      </bottom>
      <diagonal style="hair">
        <color indexed="64"/>
      </diagonal>
    </border>
    <border>
      <left style="medium">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thin">
        <color indexed="64"/>
      </left>
      <right/>
      <top/>
      <bottom/>
      <diagonal/>
    </border>
    <border>
      <left/>
      <right/>
      <top style="double">
        <color indexed="64"/>
      </top>
      <bottom/>
      <diagonal/>
    </border>
    <border>
      <left style="thin">
        <color indexed="64"/>
      </left>
      <right/>
      <top style="double">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style="medium">
        <color indexed="64"/>
      </left>
      <right style="medium">
        <color indexed="64"/>
      </right>
      <top style="medium">
        <color indexed="64"/>
      </top>
      <bottom style="medium">
        <color indexed="64"/>
      </bottom>
      <diagonal/>
    </border>
    <border>
      <left style="thin">
        <color auto="1"/>
      </left>
      <right/>
      <top style="double">
        <color auto="1"/>
      </top>
      <bottom style="thin">
        <color auto="1"/>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21">
    <xf numFmtId="0" fontId="0" fillId="0" borderId="0">
      <alignment vertical="center"/>
    </xf>
    <xf numFmtId="38" fontId="4" fillId="0" borderId="0" applyFont="0" applyFill="0" applyBorder="0" applyAlignment="0" applyProtection="0"/>
    <xf numFmtId="176" fontId="4" fillId="0" borderId="0" applyFont="0" applyFill="0" applyBorder="0" applyAlignment="0" applyProtection="0"/>
    <xf numFmtId="0" fontId="5" fillId="0" borderId="0" applyNumberFormat="0" applyFill="0" applyBorder="0" applyAlignment="0" applyProtection="0"/>
    <xf numFmtId="0" fontId="4" fillId="0" borderId="0"/>
    <xf numFmtId="40" fontId="4" fillId="0" borderId="0" applyFont="0" applyFill="0" applyBorder="0" applyAlignment="0" applyProtection="0"/>
    <xf numFmtId="9" fontId="2" fillId="0" borderId="0" applyFont="0" applyFill="0" applyBorder="0" applyAlignment="0" applyProtection="0">
      <alignment vertical="center"/>
    </xf>
    <xf numFmtId="177" fontId="4" fillId="0" borderId="0" applyFont="0" applyFill="0" applyBorder="0" applyAlignment="0" applyProtection="0"/>
    <xf numFmtId="0" fontId="6" fillId="0" borderId="0" applyBorder="0">
      <alignment horizontal="center"/>
    </xf>
    <xf numFmtId="0" fontId="2" fillId="0" borderId="0"/>
    <xf numFmtId="0" fontId="2" fillId="0" borderId="0"/>
    <xf numFmtId="41" fontId="2" fillId="0" borderId="0" applyFont="0" applyFill="0" applyBorder="0" applyAlignment="0" applyProtection="0"/>
    <xf numFmtId="37" fontId="24" fillId="0" borderId="0"/>
    <xf numFmtId="0" fontId="4" fillId="0" borderId="0"/>
    <xf numFmtId="42" fontId="25" fillId="0" borderId="0" applyFont="0" applyFill="0" applyBorder="0" applyAlignment="0" applyProtection="0"/>
    <xf numFmtId="0" fontId="2" fillId="0" borderId="0">
      <alignment vertical="center"/>
    </xf>
    <xf numFmtId="0" fontId="30" fillId="0" borderId="41" applyNumberFormat="0" applyAlignment="0" applyProtection="0">
      <alignment horizontal="left" vertical="center"/>
    </xf>
    <xf numFmtId="0" fontId="30" fillId="0" borderId="42">
      <alignment horizontal="left" vertical="center"/>
    </xf>
    <xf numFmtId="0" fontId="2" fillId="0" borderId="0"/>
    <xf numFmtId="0" fontId="32" fillId="0" borderId="0" applyNumberFormat="0" applyFill="0" applyBorder="0" applyAlignment="0" applyProtection="0">
      <alignment vertical="center"/>
    </xf>
    <xf numFmtId="0" fontId="1" fillId="0" borderId="0">
      <alignment vertical="center"/>
    </xf>
  </cellStyleXfs>
  <cellXfs count="167">
    <xf numFmtId="0" fontId="0" fillId="0" borderId="0" xfId="0">
      <alignment vertical="center"/>
    </xf>
    <xf numFmtId="0" fontId="4" fillId="0" borderId="0" xfId="4"/>
    <xf numFmtId="0" fontId="8" fillId="0" borderId="1" xfId="4" applyFont="1" applyBorder="1" applyAlignment="1">
      <alignment horizontal="centerContinuous"/>
    </xf>
    <xf numFmtId="0" fontId="9" fillId="0" borderId="2" xfId="4" applyFont="1" applyBorder="1" applyAlignment="1">
      <alignment horizontal="centerContinuous" vertical="top"/>
    </xf>
    <xf numFmtId="0" fontId="10" fillId="2" borderId="3" xfId="4" applyFont="1" applyFill="1" applyBorder="1" applyAlignment="1">
      <alignment horizontal="center" vertical="center"/>
    </xf>
    <xf numFmtId="0" fontId="10" fillId="2" borderId="4" xfId="4" applyFont="1" applyFill="1" applyBorder="1" applyAlignment="1">
      <alignment horizontal="center" vertical="center"/>
    </xf>
    <xf numFmtId="178" fontId="11" fillId="2" borderId="5" xfId="4" applyNumberFormat="1" applyFont="1" applyFill="1" applyBorder="1"/>
    <xf numFmtId="179" fontId="12" fillId="2" borderId="6" xfId="5" applyNumberFormat="1" applyFont="1" applyFill="1" applyBorder="1" applyAlignment="1">
      <alignment horizontal="center"/>
    </xf>
    <xf numFmtId="0" fontId="13" fillId="0" borderId="0" xfId="4" applyFont="1" applyBorder="1"/>
    <xf numFmtId="0" fontId="13" fillId="0" borderId="7" xfId="4" applyFont="1" applyBorder="1"/>
    <xf numFmtId="178" fontId="11" fillId="2" borderId="8" xfId="4" applyNumberFormat="1" applyFont="1" applyFill="1" applyBorder="1"/>
    <xf numFmtId="0" fontId="13" fillId="0" borderId="9" xfId="4" applyFont="1" applyBorder="1"/>
    <xf numFmtId="0" fontId="13" fillId="0" borderId="10" xfId="4" applyFont="1" applyBorder="1"/>
    <xf numFmtId="0" fontId="13" fillId="0" borderId="0" xfId="4" applyFont="1" applyFill="1" applyBorder="1"/>
    <xf numFmtId="178" fontId="4" fillId="0" borderId="0" xfId="4" applyNumberFormat="1"/>
    <xf numFmtId="0" fontId="8" fillId="0" borderId="0" xfId="4" applyFont="1" applyAlignment="1">
      <alignment horizontal="center"/>
    </xf>
    <xf numFmtId="0" fontId="13" fillId="0" borderId="0" xfId="4" applyFont="1"/>
    <xf numFmtId="30" fontId="13" fillId="0" borderId="0" xfId="4" applyNumberFormat="1" applyFont="1"/>
    <xf numFmtId="0" fontId="13" fillId="0" borderId="0" xfId="4" applyFont="1" applyAlignment="1">
      <alignment horizontal="center"/>
    </xf>
    <xf numFmtId="176" fontId="13" fillId="0" borderId="0" xfId="7" applyNumberFormat="1" applyFont="1"/>
    <xf numFmtId="0" fontId="0" fillId="0" borderId="1"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9" fontId="2" fillId="0" borderId="0" xfId="6" applyBorder="1" applyAlignment="1"/>
    <xf numFmtId="0" fontId="0" fillId="0" borderId="7" xfId="0" applyBorder="1">
      <alignment vertical="center"/>
    </xf>
    <xf numFmtId="9" fontId="0" fillId="0" borderId="0" xfId="6" applyFont="1">
      <alignment vertical="center"/>
    </xf>
    <xf numFmtId="0" fontId="0" fillId="5" borderId="13" xfId="0" applyFill="1" applyBorder="1">
      <alignment vertical="center"/>
    </xf>
    <xf numFmtId="9" fontId="2" fillId="5" borderId="0" xfId="6" applyFill="1" applyBorder="1" applyAlignment="1"/>
    <xf numFmtId="0" fontId="0" fillId="5" borderId="7" xfId="0" applyFill="1" applyBorder="1">
      <alignment vertical="center"/>
    </xf>
    <xf numFmtId="0" fontId="0" fillId="0" borderId="14" xfId="0" applyBorder="1">
      <alignment vertical="center"/>
    </xf>
    <xf numFmtId="9" fontId="2" fillId="0" borderId="9" xfId="6" applyBorder="1" applyAlignment="1"/>
    <xf numFmtId="0" fontId="0" fillId="0" borderId="10" xfId="0" applyBorder="1">
      <alignment vertical="center"/>
    </xf>
    <xf numFmtId="0" fontId="15" fillId="0" borderId="0" xfId="0" applyFont="1">
      <alignment vertical="center"/>
    </xf>
    <xf numFmtId="0" fontId="17" fillId="6" borderId="15" xfId="9" applyFont="1" applyFill="1" applyBorder="1" applyAlignment="1">
      <alignment horizontal="center" vertical="center"/>
    </xf>
    <xf numFmtId="0" fontId="17" fillId="6" borderId="16" xfId="9" applyFont="1" applyFill="1" applyBorder="1" applyAlignment="1">
      <alignment horizontal="center" vertical="center"/>
    </xf>
    <xf numFmtId="0" fontId="17" fillId="6" borderId="2" xfId="9" applyFont="1" applyFill="1" applyBorder="1" applyAlignment="1">
      <alignment horizontal="center" vertical="center"/>
    </xf>
    <xf numFmtId="0" fontId="17" fillId="6" borderId="3" xfId="9" applyFont="1" applyFill="1" applyBorder="1" applyAlignment="1">
      <alignment horizontal="center" vertical="center"/>
    </xf>
    <xf numFmtId="0" fontId="17" fillId="6" borderId="4" xfId="9" applyFont="1" applyFill="1" applyBorder="1" applyAlignment="1">
      <alignment horizontal="center" vertical="center"/>
    </xf>
    <xf numFmtId="0" fontId="2" fillId="0" borderId="0" xfId="9" applyAlignment="1">
      <alignment vertical="center"/>
    </xf>
    <xf numFmtId="0" fontId="18" fillId="0" borderId="5" xfId="9" applyNumberFormat="1" applyFont="1" applyBorder="1" applyAlignment="1">
      <alignment horizontal="center" vertical="center"/>
    </xf>
    <xf numFmtId="0" fontId="13" fillId="0" borderId="17" xfId="10" applyFont="1" applyBorder="1" applyAlignment="1">
      <alignment horizontal="center" vertical="center"/>
    </xf>
    <xf numFmtId="0" fontId="18" fillId="0" borderId="18" xfId="9" applyFont="1" applyBorder="1" applyAlignment="1">
      <alignment horizontal="center" vertical="center"/>
    </xf>
    <xf numFmtId="1" fontId="18" fillId="0" borderId="6" xfId="9" applyNumberFormat="1" applyFont="1" applyBorder="1" applyAlignment="1">
      <alignment horizontal="center" vertical="center"/>
    </xf>
    <xf numFmtId="1" fontId="18" fillId="0" borderId="19" xfId="9" applyNumberFormat="1" applyFont="1" applyBorder="1" applyAlignment="1">
      <alignment horizontal="center" vertical="center"/>
    </xf>
    <xf numFmtId="0" fontId="18" fillId="0" borderId="20" xfId="9" applyNumberFormat="1" applyFont="1" applyBorder="1" applyAlignment="1">
      <alignment horizontal="center" vertical="center"/>
    </xf>
    <xf numFmtId="0" fontId="13" fillId="0" borderId="21" xfId="10" applyFont="1" applyBorder="1" applyAlignment="1">
      <alignment horizontal="center" vertical="center"/>
    </xf>
    <xf numFmtId="0" fontId="18" fillId="0" borderId="22" xfId="9" applyFont="1" applyBorder="1" applyAlignment="1">
      <alignment horizontal="center" vertical="center"/>
    </xf>
    <xf numFmtId="1" fontId="18" fillId="0" borderId="23" xfId="9" applyNumberFormat="1" applyFont="1" applyBorder="1" applyAlignment="1">
      <alignment horizontal="center" vertical="center"/>
    </xf>
    <xf numFmtId="0" fontId="2" fillId="7" borderId="26" xfId="9" applyFill="1" applyBorder="1" applyAlignment="1">
      <alignment horizontal="center" vertical="center"/>
    </xf>
    <xf numFmtId="0" fontId="2" fillId="7" borderId="28" xfId="9" applyFill="1" applyBorder="1" applyAlignment="1">
      <alignment horizontal="center" vertical="center"/>
    </xf>
    <xf numFmtId="0" fontId="2" fillId="0" borderId="0" xfId="9" applyAlignment="1">
      <alignment horizontal="center" vertical="center"/>
    </xf>
    <xf numFmtId="0" fontId="20" fillId="0" borderId="0" xfId="9" applyFont="1" applyAlignment="1">
      <alignment horizontal="centerContinuous"/>
    </xf>
    <xf numFmtId="0" fontId="21" fillId="0" borderId="0" xfId="9" applyFont="1" applyAlignment="1">
      <alignment horizontal="centerContinuous"/>
    </xf>
    <xf numFmtId="0" fontId="22" fillId="0" borderId="0" xfId="9" applyFont="1" applyAlignment="1">
      <alignment horizontal="centerContinuous"/>
    </xf>
    <xf numFmtId="0" fontId="2" fillId="0" borderId="0" xfId="9"/>
    <xf numFmtId="0" fontId="2" fillId="0" borderId="0" xfId="9" quotePrefix="1" applyAlignment="1">
      <alignment horizontal="left"/>
    </xf>
    <xf numFmtId="0" fontId="23" fillId="0" borderId="29" xfId="9" applyFont="1" applyBorder="1" applyAlignment="1">
      <alignment vertical="center" wrapText="1"/>
    </xf>
    <xf numFmtId="0" fontId="2" fillId="0" borderId="3" xfId="9" applyBorder="1" applyAlignment="1">
      <alignment vertical="center"/>
    </xf>
    <xf numFmtId="0" fontId="2" fillId="0" borderId="4" xfId="9" applyBorder="1" applyAlignment="1">
      <alignment vertical="center"/>
    </xf>
    <xf numFmtId="0" fontId="2" fillId="0" borderId="30" xfId="9" applyBorder="1" applyAlignment="1">
      <alignment horizontal="center" vertical="center"/>
    </xf>
    <xf numFmtId="180" fontId="17" fillId="8" borderId="31" xfId="9" applyNumberFormat="1" applyFont="1" applyFill="1" applyBorder="1" applyAlignment="1">
      <alignment horizontal="center" vertical="center"/>
    </xf>
    <xf numFmtId="180" fontId="17" fillId="8" borderId="32" xfId="9" applyNumberFormat="1" applyFont="1" applyFill="1" applyBorder="1" applyAlignment="1">
      <alignment horizontal="center" vertical="center"/>
    </xf>
    <xf numFmtId="181" fontId="17" fillId="8" borderId="33" xfId="9" applyNumberFormat="1" applyFont="1" applyFill="1" applyBorder="1" applyAlignment="1">
      <alignment horizontal="center" vertical="center"/>
    </xf>
    <xf numFmtId="41" fontId="0" fillId="2" borderId="6" xfId="11" applyFont="1" applyFill="1" applyBorder="1" applyAlignment="1">
      <alignment vertical="center"/>
    </xf>
    <xf numFmtId="41" fontId="0" fillId="0" borderId="6" xfId="11" applyFont="1" applyBorder="1" applyAlignment="1">
      <alignment vertical="center"/>
    </xf>
    <xf numFmtId="41" fontId="0" fillId="0" borderId="19" xfId="11" applyFont="1" applyBorder="1" applyAlignment="1">
      <alignment vertical="center"/>
    </xf>
    <xf numFmtId="41" fontId="0" fillId="9" borderId="6" xfId="11" applyFont="1" applyFill="1" applyBorder="1" applyAlignment="1">
      <alignment vertical="center"/>
    </xf>
    <xf numFmtId="181" fontId="17" fillId="8" borderId="34" xfId="9" applyNumberFormat="1" applyFont="1" applyFill="1" applyBorder="1" applyAlignment="1">
      <alignment horizontal="center" vertical="center"/>
    </xf>
    <xf numFmtId="41" fontId="0" fillId="0" borderId="27" xfId="11" applyFont="1" applyBorder="1" applyAlignment="1">
      <alignment vertical="center"/>
    </xf>
    <xf numFmtId="41" fontId="0" fillId="0" borderId="28" xfId="11" applyFont="1" applyBorder="1" applyAlignment="1">
      <alignment vertical="center"/>
    </xf>
    <xf numFmtId="0" fontId="26" fillId="0" borderId="0" xfId="9" applyFont="1" applyAlignment="1">
      <alignment horizontal="center" wrapText="1"/>
    </xf>
    <xf numFmtId="0" fontId="26" fillId="0" borderId="0" xfId="9" applyFont="1" applyAlignment="1">
      <alignment horizontal="center"/>
    </xf>
    <xf numFmtId="0" fontId="28" fillId="7" borderId="0" xfId="9" applyFont="1" applyFill="1" applyBorder="1" applyAlignment="1">
      <alignment horizontal="center" vertical="center"/>
    </xf>
    <xf numFmtId="0" fontId="28" fillId="7" borderId="35" xfId="9" applyFont="1" applyFill="1" applyBorder="1" applyAlignment="1">
      <alignment horizontal="center" vertical="center"/>
    </xf>
    <xf numFmtId="0" fontId="29" fillId="10" borderId="36" xfId="9" applyFont="1" applyFill="1" applyBorder="1" applyAlignment="1">
      <alignment horizontal="center" vertical="center"/>
    </xf>
    <xf numFmtId="0" fontId="29" fillId="10" borderId="37" xfId="9" applyFont="1" applyFill="1" applyBorder="1" applyAlignment="1">
      <alignment horizontal="center" vertical="center"/>
    </xf>
    <xf numFmtId="182" fontId="29" fillId="10" borderId="37" xfId="9" applyNumberFormat="1" applyFont="1" applyFill="1" applyBorder="1" applyAlignment="1">
      <alignment horizontal="center" vertical="center"/>
    </xf>
    <xf numFmtId="0" fontId="29" fillId="0" borderId="38" xfId="9" applyFont="1" applyBorder="1" applyAlignment="1">
      <alignment horizontal="center" vertical="center"/>
    </xf>
    <xf numFmtId="0" fontId="29" fillId="0" borderId="39" xfId="9" applyFont="1" applyBorder="1" applyAlignment="1">
      <alignment horizontal="center" vertical="center"/>
    </xf>
    <xf numFmtId="182" fontId="29" fillId="0" borderId="39" xfId="9" applyNumberFormat="1" applyFont="1" applyBorder="1" applyAlignment="1">
      <alignment horizontal="center" vertical="center"/>
    </xf>
    <xf numFmtId="183" fontId="29" fillId="0" borderId="39" xfId="9" applyNumberFormat="1" applyFont="1" applyBorder="1" applyAlignment="1">
      <alignment vertical="center"/>
    </xf>
    <xf numFmtId="0" fontId="29" fillId="10" borderId="38" xfId="9" applyFont="1" applyFill="1" applyBorder="1" applyAlignment="1">
      <alignment horizontal="center" vertical="center"/>
    </xf>
    <xf numFmtId="0" fontId="29" fillId="10" borderId="39" xfId="9" applyFont="1" applyFill="1" applyBorder="1" applyAlignment="1">
      <alignment horizontal="center" vertical="center"/>
    </xf>
    <xf numFmtId="182" fontId="29" fillId="10" borderId="39" xfId="9" applyNumberFormat="1" applyFont="1" applyFill="1" applyBorder="1" applyAlignment="1">
      <alignment horizontal="center" vertical="center"/>
    </xf>
    <xf numFmtId="183" fontId="29" fillId="10" borderId="39" xfId="9" applyNumberFormat="1" applyFont="1" applyFill="1" applyBorder="1" applyAlignment="1">
      <alignment vertical="center"/>
    </xf>
    <xf numFmtId="49" fontId="29" fillId="10" borderId="38" xfId="9" applyNumberFormat="1" applyFont="1" applyFill="1" applyBorder="1" applyAlignment="1">
      <alignment horizontal="center" vertical="center"/>
    </xf>
    <xf numFmtId="49" fontId="29" fillId="0" borderId="38" xfId="9" applyNumberFormat="1" applyFont="1" applyBorder="1" applyAlignment="1">
      <alignment horizontal="center" vertical="center"/>
    </xf>
    <xf numFmtId="0" fontId="2" fillId="0" borderId="0" xfId="9" applyAlignment="1">
      <alignment horizontal="center"/>
    </xf>
    <xf numFmtId="0" fontId="17" fillId="7" borderId="40" xfId="9" applyFont="1" applyFill="1" applyBorder="1" applyAlignment="1">
      <alignment horizontal="center" vertical="center" wrapText="1"/>
    </xf>
    <xf numFmtId="0" fontId="17" fillId="7" borderId="40" xfId="9" applyFont="1" applyFill="1" applyBorder="1" applyAlignment="1">
      <alignment horizontal="center" vertical="center"/>
    </xf>
    <xf numFmtId="0" fontId="2" fillId="0" borderId="6" xfId="9" applyBorder="1" applyAlignment="1">
      <alignment horizontal="center" vertical="center"/>
    </xf>
    <xf numFmtId="0" fontId="2" fillId="0" borderId="0" xfId="15">
      <alignment vertical="center"/>
    </xf>
    <xf numFmtId="0" fontId="2" fillId="0" borderId="6" xfId="15" applyBorder="1" applyAlignment="1">
      <alignment horizontal="center" vertical="center"/>
    </xf>
    <xf numFmtId="0" fontId="31" fillId="0" borderId="0" xfId="0" applyFont="1" applyAlignment="1">
      <alignment horizontal="left" vertical="center" wrapText="1"/>
    </xf>
    <xf numFmtId="0" fontId="0" fillId="0" borderId="0" xfId="0" applyFont="1">
      <alignment vertical="center"/>
    </xf>
    <xf numFmtId="0" fontId="34" fillId="13" borderId="44" xfId="15" applyFont="1" applyFill="1" applyBorder="1">
      <alignment vertical="center"/>
    </xf>
    <xf numFmtId="0" fontId="33" fillId="14" borderId="43" xfId="15" applyFont="1" applyFill="1" applyBorder="1">
      <alignment vertical="center"/>
    </xf>
    <xf numFmtId="0" fontId="35" fillId="12" borderId="6" xfId="15" applyFont="1" applyFill="1" applyBorder="1" applyAlignment="1">
      <alignment horizontal="center" vertical="center"/>
    </xf>
    <xf numFmtId="0" fontId="35" fillId="12" borderId="17" xfId="15" applyFont="1" applyFill="1" applyBorder="1" applyAlignment="1">
      <alignment horizontal="center" vertical="center"/>
    </xf>
    <xf numFmtId="0" fontId="35" fillId="12" borderId="31" xfId="15" applyFont="1" applyFill="1" applyBorder="1" applyAlignment="1">
      <alignment horizontal="center" vertical="center"/>
    </xf>
    <xf numFmtId="0" fontId="35" fillId="12" borderId="46" xfId="15" applyFont="1" applyFill="1" applyBorder="1" applyAlignment="1">
      <alignment horizontal="center" vertical="center"/>
    </xf>
    <xf numFmtId="0" fontId="34" fillId="13" borderId="44" xfId="15" applyFont="1" applyFill="1" applyBorder="1" applyAlignment="1">
      <alignment horizontal="center" vertical="center"/>
    </xf>
    <xf numFmtId="0" fontId="34" fillId="13" borderId="45" xfId="15" applyFont="1" applyFill="1" applyBorder="1" applyAlignment="1">
      <alignment horizontal="center" vertical="center"/>
    </xf>
    <xf numFmtId="0" fontId="34" fillId="13" borderId="44" xfId="15" applyFont="1" applyFill="1" applyBorder="1" applyAlignment="1">
      <alignment horizontal="distributed" vertical="center"/>
    </xf>
    <xf numFmtId="0" fontId="34" fillId="13" borderId="48" xfId="15" applyFont="1" applyFill="1" applyBorder="1" applyAlignment="1">
      <alignment horizontal="distributed" vertical="center"/>
    </xf>
    <xf numFmtId="0" fontId="2" fillId="0" borderId="23" xfId="15" applyBorder="1" applyAlignment="1">
      <alignment horizontal="center" vertical="center"/>
    </xf>
    <xf numFmtId="0" fontId="2" fillId="0" borderId="47" xfId="15" applyNumberFormat="1" applyBorder="1" applyAlignment="1">
      <alignment horizontal="center" vertical="center"/>
    </xf>
    <xf numFmtId="0" fontId="36" fillId="0" borderId="49" xfId="20" applyFont="1" applyBorder="1" applyAlignment="1"/>
    <xf numFmtId="0" fontId="36" fillId="0" borderId="50" xfId="20" applyFont="1" applyBorder="1" applyAlignment="1"/>
    <xf numFmtId="0" fontId="1" fillId="0" borderId="0" xfId="20">
      <alignment vertical="center"/>
    </xf>
    <xf numFmtId="0" fontId="37" fillId="0" borderId="0" xfId="20" applyFont="1">
      <alignment vertical="center"/>
    </xf>
    <xf numFmtId="0" fontId="38" fillId="15" borderId="6" xfId="20" applyFont="1" applyFill="1" applyBorder="1">
      <alignment vertical="center"/>
    </xf>
    <xf numFmtId="0" fontId="37" fillId="0" borderId="6" xfId="20" applyFont="1" applyBorder="1">
      <alignment vertical="center"/>
    </xf>
    <xf numFmtId="0" fontId="14" fillId="3" borderId="55" xfId="3" applyFont="1" applyFill="1" applyBorder="1" applyAlignment="1">
      <alignment horizontal="center" vertical="center" wrapText="1"/>
    </xf>
    <xf numFmtId="0" fontId="14" fillId="3" borderId="56" xfId="3" applyFont="1" applyFill="1" applyBorder="1" applyAlignment="1">
      <alignment horizontal="center" vertical="center"/>
    </xf>
    <xf numFmtId="0" fontId="14" fillId="3" borderId="56" xfId="3" quotePrefix="1" applyFont="1" applyFill="1" applyBorder="1" applyAlignment="1">
      <alignment horizontal="center" vertical="center"/>
    </xf>
    <xf numFmtId="30" fontId="14" fillId="3" borderId="56" xfId="3" applyNumberFormat="1" applyFont="1" applyFill="1" applyBorder="1" applyAlignment="1">
      <alignment horizontal="center" vertical="center"/>
    </xf>
    <xf numFmtId="0" fontId="14" fillId="3" borderId="56" xfId="3" applyFont="1" applyFill="1" applyBorder="1" applyAlignment="1">
      <alignment horizontal="center" vertical="center" wrapText="1"/>
    </xf>
    <xf numFmtId="0" fontId="14" fillId="3" borderId="57" xfId="3" applyFont="1" applyFill="1" applyBorder="1" applyAlignment="1">
      <alignment horizontal="center" vertical="center" wrapText="1"/>
    </xf>
    <xf numFmtId="0" fontId="13" fillId="0" borderId="51" xfId="4" applyFont="1" applyBorder="1" applyAlignment="1">
      <alignment horizontal="center"/>
    </xf>
    <xf numFmtId="0" fontId="13" fillId="0" borderId="52" xfId="4" applyFont="1" applyBorder="1" applyAlignment="1">
      <alignment horizontal="center"/>
    </xf>
    <xf numFmtId="0" fontId="13" fillId="0" borderId="52" xfId="4" applyFont="1" applyBorder="1"/>
    <xf numFmtId="0" fontId="13" fillId="0" borderId="52" xfId="4" quotePrefix="1" applyFont="1" applyBorder="1" applyAlignment="1">
      <alignment horizontal="left"/>
    </xf>
    <xf numFmtId="176" fontId="13" fillId="0" borderId="52" xfId="4" quotePrefix="1" applyNumberFormat="1" applyFont="1" applyBorder="1" applyAlignment="1">
      <alignment horizontal="center"/>
    </xf>
    <xf numFmtId="176" fontId="13" fillId="0" borderId="52" xfId="7" applyNumberFormat="1" applyFont="1" applyBorder="1"/>
    <xf numFmtId="14" fontId="43" fillId="0" borderId="52" xfId="4" applyNumberFormat="1" applyFont="1" applyBorder="1"/>
    <xf numFmtId="38" fontId="13" fillId="0" borderId="52" xfId="5" applyNumberFormat="1" applyFont="1" applyBorder="1"/>
    <xf numFmtId="38" fontId="13" fillId="2" borderId="52" xfId="5" applyNumberFormat="1" applyFont="1" applyFill="1" applyBorder="1"/>
    <xf numFmtId="0" fontId="43" fillId="4" borderId="54" xfId="4" applyFont="1" applyFill="1" applyBorder="1"/>
    <xf numFmtId="0" fontId="13" fillId="0" borderId="52" xfId="4" applyFont="1" applyFill="1" applyBorder="1" applyAlignment="1" applyProtection="1">
      <alignment horizontal="center"/>
      <protection locked="0"/>
    </xf>
    <xf numFmtId="0" fontId="13" fillId="0" borderId="52" xfId="4" quotePrefix="1" applyFont="1" applyBorder="1" applyAlignment="1">
      <alignment horizontal="center"/>
    </xf>
    <xf numFmtId="0" fontId="13" fillId="0" borderId="58" xfId="4" applyFont="1" applyBorder="1" applyAlignment="1">
      <alignment horizontal="center"/>
    </xf>
    <xf numFmtId="0" fontId="13" fillId="0" borderId="53" xfId="4" applyFont="1" applyFill="1" applyBorder="1" applyAlignment="1" applyProtection="1">
      <alignment horizontal="center"/>
      <protection locked="0"/>
    </xf>
    <xf numFmtId="0" fontId="13" fillId="0" borderId="53" xfId="4" quotePrefix="1" applyFont="1" applyBorder="1" applyAlignment="1">
      <alignment horizontal="left"/>
    </xf>
    <xf numFmtId="176" fontId="13" fillId="0" borderId="53" xfId="4" quotePrefix="1" applyNumberFormat="1" applyFont="1" applyBorder="1" applyAlignment="1">
      <alignment horizontal="center"/>
    </xf>
    <xf numFmtId="176" fontId="13" fillId="0" borderId="53" xfId="7" applyNumberFormat="1" applyFont="1" applyBorder="1"/>
    <xf numFmtId="14" fontId="43" fillId="0" borderId="53" xfId="4" applyNumberFormat="1" applyFont="1" applyBorder="1"/>
    <xf numFmtId="0" fontId="13" fillId="0" borderId="53" xfId="4" applyFont="1" applyBorder="1"/>
    <xf numFmtId="38" fontId="13" fillId="0" borderId="53" xfId="5" applyNumberFormat="1" applyFont="1" applyBorder="1"/>
    <xf numFmtId="38" fontId="13" fillId="2" borderId="53" xfId="5" applyNumberFormat="1" applyFont="1" applyFill="1" applyBorder="1"/>
    <xf numFmtId="0" fontId="43" fillId="4" borderId="59" xfId="4" applyFont="1" applyFill="1" applyBorder="1"/>
    <xf numFmtId="0" fontId="32" fillId="0" borderId="0" xfId="19">
      <alignment vertical="center"/>
    </xf>
    <xf numFmtId="0" fontId="46" fillId="17" borderId="60" xfId="0" applyFont="1" applyFill="1" applyBorder="1" applyAlignment="1">
      <alignment horizontal="center" vertical="center"/>
    </xf>
    <xf numFmtId="0" fontId="45" fillId="16" borderId="60" xfId="0" applyFont="1" applyFill="1" applyBorder="1" applyAlignment="1">
      <alignment horizontal="center" vertical="center"/>
    </xf>
    <xf numFmtId="0" fontId="45" fillId="16" borderId="60" xfId="0" applyFont="1" applyFill="1" applyBorder="1" applyAlignment="1">
      <alignment horizontal="left" vertical="center"/>
    </xf>
    <xf numFmtId="9" fontId="45" fillId="16" borderId="60" xfId="0" applyNumberFormat="1" applyFont="1" applyFill="1" applyBorder="1" applyAlignment="1">
      <alignment vertical="center"/>
    </xf>
    <xf numFmtId="0" fontId="0" fillId="0" borderId="64" xfId="0" applyBorder="1" applyAlignment="1">
      <alignment vertical="center"/>
    </xf>
    <xf numFmtId="0" fontId="0" fillId="0" borderId="41" xfId="0" applyBorder="1">
      <alignment vertical="center"/>
    </xf>
    <xf numFmtId="0" fontId="0" fillId="0" borderId="65" xfId="0" applyBorder="1">
      <alignment vertical="center"/>
    </xf>
    <xf numFmtId="0" fontId="2" fillId="0" borderId="24" xfId="9" applyBorder="1" applyAlignment="1">
      <alignment horizontal="center" vertical="center"/>
    </xf>
    <xf numFmtId="0" fontId="2" fillId="0" borderId="66" xfId="9" applyBorder="1" applyAlignment="1">
      <alignment horizontal="center" vertical="center"/>
    </xf>
    <xf numFmtId="0" fontId="2" fillId="0" borderId="25" xfId="9" applyBorder="1" applyAlignment="1">
      <alignment horizontal="center" vertical="center"/>
    </xf>
    <xf numFmtId="0" fontId="16" fillId="5" borderId="0" xfId="0" applyFont="1" applyFill="1" applyAlignment="1">
      <alignment horizontal="center" vertical="center"/>
    </xf>
    <xf numFmtId="0" fontId="44" fillId="16" borderId="61" xfId="0" applyFont="1" applyFill="1" applyBorder="1" applyAlignment="1">
      <alignment horizontal="center" vertical="center"/>
    </xf>
    <xf numFmtId="0" fontId="44" fillId="16" borderId="62" xfId="0" applyFont="1" applyFill="1" applyBorder="1" applyAlignment="1">
      <alignment horizontal="center" vertical="center"/>
    </xf>
    <xf numFmtId="0" fontId="44" fillId="16" borderId="63" xfId="0" applyFont="1" applyFill="1" applyBorder="1" applyAlignment="1">
      <alignment horizontal="center" vertical="center"/>
    </xf>
    <xf numFmtId="0" fontId="45" fillId="16" borderId="61" xfId="0" applyFont="1" applyFill="1" applyBorder="1" applyAlignment="1">
      <alignment horizontal="center" vertical="center"/>
    </xf>
    <xf numFmtId="0" fontId="45" fillId="16" borderId="62" xfId="0" applyFont="1" applyFill="1" applyBorder="1" applyAlignment="1">
      <alignment horizontal="center" vertical="center"/>
    </xf>
    <xf numFmtId="0" fontId="45" fillId="16" borderId="63" xfId="0" applyFont="1" applyFill="1" applyBorder="1" applyAlignment="1">
      <alignment horizontal="center" vertical="center"/>
    </xf>
    <xf numFmtId="0" fontId="26" fillId="0" borderId="0" xfId="9" applyFont="1" applyAlignment="1">
      <alignment horizontal="center" wrapText="1"/>
    </xf>
    <xf numFmtId="0" fontId="26" fillId="0" borderId="0" xfId="9" applyFont="1" applyAlignment="1">
      <alignment horizontal="center"/>
    </xf>
    <xf numFmtId="0" fontId="37" fillId="0" borderId="0" xfId="20" applyFont="1" applyAlignment="1">
      <alignment horizontal="center" vertical="center"/>
    </xf>
    <xf numFmtId="0" fontId="19" fillId="7" borderId="24" xfId="9" applyFont="1" applyFill="1" applyBorder="1" applyAlignment="1">
      <alignment horizontal="center" vertical="center" wrapText="1"/>
    </xf>
    <xf numFmtId="0" fontId="19" fillId="7" borderId="25" xfId="9" applyFont="1" applyFill="1" applyBorder="1" applyAlignment="1">
      <alignment horizontal="center" vertical="center"/>
    </xf>
    <xf numFmtId="0" fontId="16" fillId="5" borderId="0" xfId="15" applyFont="1" applyFill="1" applyAlignment="1">
      <alignment horizontal="center" vertical="center"/>
    </xf>
    <xf numFmtId="0" fontId="32" fillId="11" borderId="0" xfId="19" applyNumberFormat="1" applyFill="1" applyAlignment="1">
      <alignment horizontal="center" vertical="center"/>
    </xf>
  </cellXfs>
  <cellStyles count="21">
    <cellStyle name="Comma [0]" xfId="1" xr:uid="{00000000-0005-0000-0000-000000000000}"/>
    <cellStyle name="Currency [0]" xfId="2" xr:uid="{00000000-0005-0000-0000-000001000000}"/>
    <cellStyle name="Header1" xfId="16" xr:uid="{00000000-0005-0000-0000-000002000000}"/>
    <cellStyle name="Header2" xfId="17" xr:uid="{00000000-0005-0000-0000-000003000000}"/>
    <cellStyle name="Heading" xfId="3" xr:uid="{00000000-0005-0000-0000-000004000000}"/>
    <cellStyle name="no dec" xfId="12" xr:uid="{00000000-0005-0000-0000-000005000000}"/>
    <cellStyle name="Normal_APR" xfId="13" xr:uid="{00000000-0005-0000-0000-000006000000}"/>
    <cellStyle name="一般" xfId="0" builtinId="0"/>
    <cellStyle name="一般 2" xfId="9" xr:uid="{00000000-0005-0000-0000-000008000000}"/>
    <cellStyle name="一般 2 2" xfId="15" xr:uid="{00000000-0005-0000-0000-000009000000}"/>
    <cellStyle name="一般 3" xfId="18" xr:uid="{00000000-0005-0000-0000-00000A000000}"/>
    <cellStyle name="一般 4" xfId="20" xr:uid="{00000000-0005-0000-0000-00000B000000}"/>
    <cellStyle name="一般_金融三 學期成績 查詢" xfId="10" xr:uid="{00000000-0005-0000-0000-00000C000000}"/>
    <cellStyle name="一般_特休對照表" xfId="4" xr:uid="{00000000-0005-0000-0000-00000D000000}"/>
    <cellStyle name="千分位[0] 2" xfId="11" xr:uid="{00000000-0005-0000-0000-00000E000000}"/>
    <cellStyle name="千分位_特休對照表" xfId="5" xr:uid="{00000000-0005-0000-0000-00000F000000}"/>
    <cellStyle name="百分比" xfId="6" builtinId="5"/>
    <cellStyle name="貨幣[0]_laroux" xfId="14" xr:uid="{00000000-0005-0000-0000-000011000000}"/>
    <cellStyle name="貨幣_特休對照表" xfId="7" xr:uid="{00000000-0005-0000-0000-000012000000}"/>
    <cellStyle name="超連結" xfId="19" builtinId="8"/>
    <cellStyle name="標題文字" xfId="8" xr:uid="{00000000-0005-0000-0000-000014000000}"/>
  </cellStyles>
  <dxfs count="69">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ont>
        <color rgb="FFFFC000"/>
      </font>
    </dxf>
    <dxf>
      <font>
        <b/>
        <i/>
      </font>
      <fill>
        <patternFill>
          <bgColor rgb="FFFFFF00"/>
        </patternFill>
      </fill>
    </dxf>
    <dxf>
      <font>
        <b/>
        <i val="0"/>
        <condense val="0"/>
        <extend val="0"/>
        <color indexed="12"/>
      </font>
      <fill>
        <patternFill>
          <bgColor indexed="41"/>
        </patternFill>
      </fill>
    </dxf>
    <dxf>
      <font>
        <b/>
        <i val="0"/>
        <condense val="0"/>
        <extend val="0"/>
        <color indexed="10"/>
      </font>
      <fill>
        <patternFill>
          <bgColor indexed="43"/>
        </patternFill>
      </fill>
    </dxf>
    <dxf>
      <font>
        <b/>
        <i val="0"/>
        <condense val="0"/>
        <extend val="0"/>
        <color indexed="14"/>
      </font>
    </dxf>
    <dxf>
      <font>
        <b/>
        <i val="0"/>
        <condense val="0"/>
        <extend val="0"/>
        <color indexed="12"/>
      </font>
    </dxf>
    <dxf>
      <font>
        <b/>
        <i val="0"/>
        <condense val="0"/>
        <extend val="0"/>
        <color indexed="53"/>
      </font>
    </dxf>
    <dxf>
      <font>
        <b val="0"/>
        <i val="0"/>
        <strike val="0"/>
        <condense val="0"/>
        <extend val="0"/>
        <outline val="0"/>
        <shadow val="0"/>
        <u val="none"/>
        <vertAlign val="baseline"/>
        <sz val="12"/>
        <color theme="1"/>
        <name val="新細明體"/>
        <scheme val="none"/>
      </font>
      <numFmt numFmtId="183" formatCode="&quot;$&quot;**#,##0_)"/>
      <alignment horizontal="general"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numFmt numFmtId="182" formatCode="e\.mm\.dd"/>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新細明體"/>
        <scheme val="none"/>
      </font>
      <numFmt numFmtId="30" formatCode="@"/>
      <alignment horizontal="center" vertical="center" textRotation="0" wrapText="0" indent="0" justifyLastLine="0" shrinkToFit="0" readingOrder="0"/>
      <border diagonalUp="0" diagonalDown="0">
        <left/>
        <right/>
        <top style="thin">
          <color indexed="64"/>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新細明體"/>
        <scheme val="none"/>
      </font>
      <alignment horizontal="center" vertical="center" textRotation="0" wrapText="0" indent="0" justifyLastLine="0" shrinkToFit="0" readingOrder="0"/>
    </dxf>
    <dxf>
      <font>
        <b/>
        <i val="0"/>
        <strike val="0"/>
        <condense val="0"/>
        <extend val="0"/>
        <outline val="0"/>
        <shadow val="0"/>
        <u val="none"/>
        <vertAlign val="baseline"/>
        <sz val="12"/>
        <color rgb="FFFF0000"/>
        <name val="新細明體"/>
        <scheme val="none"/>
      </font>
      <fill>
        <patternFill patternType="solid">
          <fgColor indexed="64"/>
          <bgColor indexed="4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solid">
          <fgColor indexed="64"/>
          <bgColor indexed="44"/>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numFmt numFmtId="6" formatCode="#,##0;[Red]\-#,##0"/>
      <fill>
        <patternFill patternType="solid">
          <fgColor indexed="64"/>
          <bgColor indexed="13"/>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numFmt numFmtId="6" formatCode="#,##0;[Red]\-#,##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font>
      <numFmt numFmtId="19" formatCode="yyyy/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numFmt numFmtId="176" formatCode="&quot;$&quot;#,##0_);[Red]\(&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細明體"/>
        <family val="3"/>
        <charset val="136"/>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auto="1"/>
        <name val="細明體"/>
        <family val="3"/>
        <charset val="136"/>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font>
    </dxf>
    <dxf>
      <border>
        <bottom style="thin">
          <color indexed="64"/>
        </bottom>
      </border>
    </dxf>
    <dxf>
      <font>
        <strike val="0"/>
        <outline val="0"/>
        <shadow val="0"/>
        <u val="none"/>
        <vertAlign val="baseline"/>
        <sz val="12"/>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5506;&#34920;&#26597;&#35426;!A1"/></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3</xdr:col>
      <xdr:colOff>9525</xdr:colOff>
      <xdr:row>2</xdr:row>
      <xdr:rowOff>0</xdr:rowOff>
    </xdr:to>
    <xdr:sp macro="" textlink="">
      <xdr:nvSpPr>
        <xdr:cNvPr id="1030" name="Line 1">
          <a:extLst>
            <a:ext uri="{FF2B5EF4-FFF2-40B4-BE49-F238E27FC236}">
              <a16:creationId xmlns:a16="http://schemas.microsoft.com/office/drawing/2014/main" id="{00000000-0008-0000-0100-000006040000}"/>
            </a:ext>
          </a:extLst>
        </xdr:cNvPr>
        <xdr:cNvSpPr>
          <a:spLocks noChangeShapeType="1"/>
        </xdr:cNvSpPr>
      </xdr:nvSpPr>
      <xdr:spPr bwMode="auto">
        <a:xfrm>
          <a:off x="619125" y="180975"/>
          <a:ext cx="962025" cy="276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2</xdr:row>
      <xdr:rowOff>304800</xdr:rowOff>
    </xdr:to>
    <xdr:sp macro="" textlink="">
      <xdr:nvSpPr>
        <xdr:cNvPr id="8194" name="AutoShape 2" descr="http://essay.b0.upaiyun.com/174/850881/1.jpg">
          <a:extLst>
            <a:ext uri="{FF2B5EF4-FFF2-40B4-BE49-F238E27FC236}">
              <a16:creationId xmlns:a16="http://schemas.microsoft.com/office/drawing/2014/main" id="{00000000-0008-0000-0700-000002200000}"/>
            </a:ext>
          </a:extLst>
        </xdr:cNvPr>
        <xdr:cNvSpPr>
          <a:spLocks noChangeAspect="1" noChangeArrowheads="1"/>
        </xdr:cNvSpPr>
      </xdr:nvSpPr>
      <xdr:spPr bwMode="auto">
        <a:xfrm>
          <a:off x="6858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2</xdr:row>
      <xdr:rowOff>304800</xdr:rowOff>
    </xdr:to>
    <xdr:sp macro="" textlink="">
      <xdr:nvSpPr>
        <xdr:cNvPr id="8195" name="AutoShape 3" descr="http://essay.b0.upaiyun.com/174/850881/1.jpg">
          <a:extLst>
            <a:ext uri="{FF2B5EF4-FFF2-40B4-BE49-F238E27FC236}">
              <a16:creationId xmlns:a16="http://schemas.microsoft.com/office/drawing/2014/main" id="{00000000-0008-0000-0700-000003200000}"/>
            </a:ext>
          </a:extLst>
        </xdr:cNvPr>
        <xdr:cNvSpPr>
          <a:spLocks noChangeAspect="1" noChangeArrowheads="1"/>
        </xdr:cNvSpPr>
      </xdr:nvSpPr>
      <xdr:spPr bwMode="auto">
        <a:xfrm>
          <a:off x="6858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228600</xdr:colOff>
      <xdr:row>1</xdr:row>
      <xdr:rowOff>9525</xdr:rowOff>
    </xdr:from>
    <xdr:to>
      <xdr:col>7</xdr:col>
      <xdr:colOff>475962</xdr:colOff>
      <xdr:row>7</xdr:row>
      <xdr:rowOff>95068</xdr:rowOff>
    </xdr:to>
    <xdr:pic>
      <xdr:nvPicPr>
        <xdr:cNvPr id="2" name="圖片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5648325" y="219075"/>
          <a:ext cx="2304762" cy="14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_104\TVTC\Excel&#26202;\&#23416;&#29983;&#35506;&#34920;-&#27298;&#35222;&#21443;&#290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34311;&#23391;&#32239;\Excel2010&#36914;&#38542;\Samples\Excel&#24120;&#29992;&#20989;&#259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_104\TVTC\Excel&#26202;\&#34218;&#36039;&#32080;&#27083;-IND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設定格式化條件"/>
    </sheetNames>
    <sheetDataSet>
      <sheetData sheetId="0"/>
      <sheetData sheetId="1">
        <row r="5">
          <cell r="E5">
            <v>90</v>
          </cell>
          <cell r="F5">
            <v>86</v>
          </cell>
          <cell r="G5">
            <v>70</v>
          </cell>
          <cell r="H5">
            <v>52</v>
          </cell>
          <cell r="I5">
            <v>60</v>
          </cell>
          <cell r="J5">
            <v>59.9</v>
          </cell>
        </row>
        <row r="6">
          <cell r="E6">
            <v>83</v>
          </cell>
          <cell r="F6">
            <v>85</v>
          </cell>
          <cell r="G6">
            <v>80</v>
          </cell>
          <cell r="H6">
            <v>80</v>
          </cell>
          <cell r="I6">
            <v>85</v>
          </cell>
          <cell r="J6">
            <v>76</v>
          </cell>
        </row>
        <row r="7">
          <cell r="E7">
            <v>93</v>
          </cell>
          <cell r="F7">
            <v>65</v>
          </cell>
          <cell r="G7">
            <v>65</v>
          </cell>
          <cell r="H7">
            <v>54</v>
          </cell>
          <cell r="I7">
            <v>60</v>
          </cell>
          <cell r="J7">
            <v>50</v>
          </cell>
        </row>
        <row r="8">
          <cell r="E8">
            <v>78</v>
          </cell>
          <cell r="F8">
            <v>60</v>
          </cell>
          <cell r="G8">
            <v>55</v>
          </cell>
          <cell r="H8">
            <v>90</v>
          </cell>
          <cell r="I8">
            <v>80</v>
          </cell>
          <cell r="J8">
            <v>70</v>
          </cell>
        </row>
        <row r="9">
          <cell r="E9">
            <v>84</v>
          </cell>
          <cell r="F9">
            <v>75</v>
          </cell>
          <cell r="G9">
            <v>76</v>
          </cell>
          <cell r="H9">
            <v>89</v>
          </cell>
          <cell r="I9">
            <v>87</v>
          </cell>
          <cell r="J9">
            <v>60</v>
          </cell>
        </row>
        <row r="10">
          <cell r="E10">
            <v>78</v>
          </cell>
          <cell r="F10">
            <v>90</v>
          </cell>
          <cell r="G10">
            <v>55.4</v>
          </cell>
          <cell r="H10">
            <v>50</v>
          </cell>
          <cell r="I10">
            <v>50</v>
          </cell>
          <cell r="J10">
            <v>60</v>
          </cell>
        </row>
        <row r="11">
          <cell r="E11">
            <v>88</v>
          </cell>
          <cell r="F11">
            <v>62</v>
          </cell>
          <cell r="G11">
            <v>61</v>
          </cell>
          <cell r="H11">
            <v>88</v>
          </cell>
          <cell r="I11">
            <v>80</v>
          </cell>
          <cell r="J11">
            <v>60</v>
          </cell>
        </row>
        <row r="12">
          <cell r="E12">
            <v>90</v>
          </cell>
          <cell r="F12">
            <v>80</v>
          </cell>
          <cell r="G12">
            <v>67</v>
          </cell>
          <cell r="H12">
            <v>98</v>
          </cell>
          <cell r="I12">
            <v>89</v>
          </cell>
          <cell r="J12">
            <v>65</v>
          </cell>
        </row>
        <row r="13">
          <cell r="E13">
            <v>88</v>
          </cell>
          <cell r="F13">
            <v>80</v>
          </cell>
          <cell r="G13">
            <v>67</v>
          </cell>
          <cell r="H13">
            <v>78</v>
          </cell>
          <cell r="I13">
            <v>82</v>
          </cell>
          <cell r="J13">
            <v>74</v>
          </cell>
        </row>
        <row r="14">
          <cell r="E14">
            <v>87</v>
          </cell>
          <cell r="F14">
            <v>56</v>
          </cell>
          <cell r="G14">
            <v>60</v>
          </cell>
          <cell r="H14">
            <v>80</v>
          </cell>
          <cell r="I14">
            <v>86</v>
          </cell>
          <cell r="J14">
            <v>61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索引"/>
      <sheetName val="＆"/>
      <sheetName val="ABS"/>
      <sheetName val="ASC"/>
      <sheetName val="CONCATENATE"/>
      <sheetName val="COS"/>
      <sheetName val="COUNTA"/>
      <sheetName val="COUNTBLANK"/>
      <sheetName val="COUNTIF-1"/>
      <sheetName val="COUNTIF-2"/>
      <sheetName val="DATE"/>
      <sheetName val="DAY"/>
      <sheetName val="DCOUNTA"/>
      <sheetName val="DCOUNTA (2)"/>
      <sheetName val="DCOUNTA (3)"/>
      <sheetName val="DCOUNTA (4)"/>
      <sheetName val="DAVERAGE"/>
      <sheetName val="DEVSQ"/>
      <sheetName val="DGET"/>
      <sheetName val="DGET (2)"/>
      <sheetName val="DMAX"/>
      <sheetName val="DMIN"/>
      <sheetName val="DOLLAR"/>
      <sheetName val="DSTDEV"/>
      <sheetName val="DSUM"/>
      <sheetName val="FACT"/>
      <sheetName val="FREQUENCY"/>
      <sheetName val="FV"/>
      <sheetName val="GROWTH"/>
      <sheetName val="GROWTH(2)"/>
      <sheetName val="HLOOKUP"/>
      <sheetName val="HOUR"/>
      <sheetName val="HYPGEOMDIST"/>
      <sheetName val="HYPGEOMDIST (2)"/>
      <sheetName val="IF-1"/>
      <sheetName val="IF-2"/>
      <sheetName val="IF-3"/>
      <sheetName val="IF-4"/>
      <sheetName val="IF-5"/>
      <sheetName val="IF-6"/>
      <sheetName val="INDEX"/>
      <sheetName val="INDEX (2)"/>
      <sheetName val="INDEX (3)"/>
      <sheetName val="INDEX(4)"/>
      <sheetName val="INDEX(5)"/>
      <sheetName val="INT"/>
      <sheetName val="IPMT"/>
      <sheetName val="IRR"/>
      <sheetName val="ISBLANK"/>
      <sheetName val="ISBLANK (2)"/>
      <sheetName val="ISERROR"/>
      <sheetName val="ISERROR (2)"/>
      <sheetName val="LARGE"/>
      <sheetName val="Left"/>
      <sheetName val="LEN"/>
      <sheetName val="MID"/>
      <sheetName val="MID (2)"/>
      <sheetName val="MINUTE"/>
      <sheetName val="MODE"/>
      <sheetName val="MOD"/>
      <sheetName val="MONTH"/>
      <sheetName val="MATCH"/>
      <sheetName val="MATCH (2)"/>
      <sheetName val="MATCH (3)"/>
      <sheetName val="NOW"/>
      <sheetName val="NPER"/>
      <sheetName val="OFFSET"/>
      <sheetName val="POISSON"/>
      <sheetName val="PMT"/>
      <sheetName val="PI"/>
      <sheetName val="RATE"/>
      <sheetName val="ROMAN"/>
      <sheetName val="POWER"/>
      <sheetName val="PPMT"/>
      <sheetName val="PV"/>
      <sheetName val="PRODUCT"/>
      <sheetName val="RIGHT"/>
      <sheetName val="RANK"/>
      <sheetName val="ROUND"/>
      <sheetName val="REPT"/>
      <sheetName val="SEARCH"/>
      <sheetName val="SEARCH (2)"/>
      <sheetName val="SECOND"/>
      <sheetName val="SIN"/>
      <sheetName val="STDEV"/>
      <sheetName val="SLN"/>
      <sheetName val="SMALL"/>
      <sheetName val="SQRT"/>
      <sheetName val="SUBSTITUTE"/>
      <sheetName val="SUMIF-1"/>
      <sheetName val="SUMIF-2"/>
      <sheetName val="SUMIF-3"/>
      <sheetName val="TIME"/>
      <sheetName val="TODAY"/>
      <sheetName val="TODAY-範例"/>
      <sheetName val="TRIM"/>
      <sheetName val="TRIMMEAN"/>
      <sheetName val="VAR"/>
      <sheetName val="VALUE"/>
      <sheetName val="VLOOKUP"/>
      <sheetName val="VLOOKUP-2"/>
      <sheetName val="VLOOKUP-3"/>
      <sheetName val="VLOOKUP-4"/>
      <sheetName val="WEEKDAY"/>
      <sheetName val="YE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ow r="4">
          <cell r="K4" t="str">
            <v>女</v>
          </cell>
          <cell r="L4">
            <v>21</v>
          </cell>
          <cell r="M4">
            <v>21500</v>
          </cell>
        </row>
        <row r="5">
          <cell r="K5" t="str">
            <v>女</v>
          </cell>
          <cell r="L5">
            <v>36</v>
          </cell>
          <cell r="M5">
            <v>34200</v>
          </cell>
        </row>
        <row r="6">
          <cell r="K6" t="str">
            <v>女</v>
          </cell>
          <cell r="L6">
            <v>48</v>
          </cell>
          <cell r="M6">
            <v>46000</v>
          </cell>
        </row>
        <row r="7">
          <cell r="K7" t="str">
            <v>女</v>
          </cell>
          <cell r="L7">
            <v>26</v>
          </cell>
          <cell r="M7">
            <v>25400</v>
          </cell>
        </row>
        <row r="8">
          <cell r="K8" t="str">
            <v>女</v>
          </cell>
          <cell r="L8">
            <v>37</v>
          </cell>
          <cell r="M8">
            <v>39000</v>
          </cell>
        </row>
        <row r="9">
          <cell r="K9" t="str">
            <v>男</v>
          </cell>
          <cell r="L9">
            <v>55</v>
          </cell>
          <cell r="M9">
            <v>48000</v>
          </cell>
        </row>
        <row r="10">
          <cell r="K10" t="str">
            <v>男</v>
          </cell>
          <cell r="L10">
            <v>33</v>
          </cell>
          <cell r="M10">
            <v>36000</v>
          </cell>
        </row>
        <row r="11">
          <cell r="K11" t="str">
            <v>男</v>
          </cell>
          <cell r="L11">
            <v>42</v>
          </cell>
          <cell r="M11">
            <v>41000</v>
          </cell>
        </row>
        <row r="12">
          <cell r="K12" t="str">
            <v>男</v>
          </cell>
          <cell r="L12">
            <v>35</v>
          </cell>
          <cell r="M12">
            <v>38760</v>
          </cell>
        </row>
      </sheetData>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薪資系統"/>
      <sheetName val="薪資結構"/>
      <sheetName val="工作表1"/>
    </sheetNames>
    <sheetDataSet>
      <sheetData sheetId="0"/>
      <sheetData sheetId="1">
        <row r="4">
          <cell r="A4">
            <v>10000</v>
          </cell>
          <cell r="B4">
            <v>5</v>
          </cell>
          <cell r="C4">
            <v>6</v>
          </cell>
          <cell r="D4">
            <v>7</v>
          </cell>
          <cell r="E4">
            <v>8</v>
          </cell>
          <cell r="F4">
            <v>9</v>
          </cell>
        </row>
        <row r="5">
          <cell r="A5">
            <v>1</v>
          </cell>
          <cell r="B5">
            <v>10000</v>
          </cell>
          <cell r="C5">
            <v>20000</v>
          </cell>
          <cell r="D5">
            <v>35000</v>
          </cell>
          <cell r="E5">
            <v>55000</v>
          </cell>
          <cell r="F5">
            <v>80000</v>
          </cell>
        </row>
        <row r="6">
          <cell r="A6">
            <v>2</v>
          </cell>
          <cell r="B6">
            <v>11000</v>
          </cell>
          <cell r="C6">
            <v>21500</v>
          </cell>
          <cell r="D6">
            <v>37000</v>
          </cell>
          <cell r="E6">
            <v>57500</v>
          </cell>
          <cell r="F6">
            <v>83000</v>
          </cell>
        </row>
        <row r="7">
          <cell r="A7">
            <v>3</v>
          </cell>
          <cell r="B7">
            <v>12000</v>
          </cell>
          <cell r="C7">
            <v>23000</v>
          </cell>
          <cell r="D7">
            <v>39000</v>
          </cell>
          <cell r="E7">
            <v>60000</v>
          </cell>
          <cell r="F7">
            <v>86000</v>
          </cell>
        </row>
        <row r="8">
          <cell r="A8">
            <v>4</v>
          </cell>
          <cell r="B8">
            <v>13000</v>
          </cell>
          <cell r="C8">
            <v>24500</v>
          </cell>
          <cell r="D8">
            <v>41000</v>
          </cell>
          <cell r="E8">
            <v>62500</v>
          </cell>
          <cell r="F8">
            <v>89000</v>
          </cell>
        </row>
        <row r="9">
          <cell r="A9">
            <v>5</v>
          </cell>
          <cell r="B9">
            <v>14000</v>
          </cell>
          <cell r="C9">
            <v>26000</v>
          </cell>
          <cell r="D9">
            <v>43000</v>
          </cell>
          <cell r="E9">
            <v>65000</v>
          </cell>
          <cell r="F9">
            <v>92000</v>
          </cell>
        </row>
        <row r="10">
          <cell r="A10">
            <v>6</v>
          </cell>
          <cell r="B10">
            <v>15000</v>
          </cell>
          <cell r="C10">
            <v>27500</v>
          </cell>
          <cell r="D10">
            <v>45000</v>
          </cell>
          <cell r="E10">
            <v>67500</v>
          </cell>
          <cell r="F10">
            <v>95000</v>
          </cell>
        </row>
        <row r="11">
          <cell r="A11">
            <v>7</v>
          </cell>
          <cell r="B11">
            <v>16000</v>
          </cell>
          <cell r="C11">
            <v>29000</v>
          </cell>
          <cell r="D11">
            <v>47000</v>
          </cell>
          <cell r="E11">
            <v>70000</v>
          </cell>
          <cell r="F11">
            <v>98000</v>
          </cell>
        </row>
        <row r="12">
          <cell r="A12">
            <v>8</v>
          </cell>
          <cell r="B12">
            <v>17000</v>
          </cell>
          <cell r="C12">
            <v>30500</v>
          </cell>
          <cell r="D12">
            <v>49000</v>
          </cell>
          <cell r="E12">
            <v>72500</v>
          </cell>
          <cell r="F12">
            <v>101000</v>
          </cell>
        </row>
        <row r="13">
          <cell r="A13">
            <v>9</v>
          </cell>
          <cell r="B13">
            <v>18000</v>
          </cell>
          <cell r="C13">
            <v>32000</v>
          </cell>
          <cell r="D13">
            <v>51000</v>
          </cell>
          <cell r="E13">
            <v>75000</v>
          </cell>
          <cell r="F13">
            <v>104000</v>
          </cell>
        </row>
        <row r="14">
          <cell r="A14">
            <v>10</v>
          </cell>
          <cell r="B14">
            <v>19000</v>
          </cell>
          <cell r="C14">
            <v>33500</v>
          </cell>
          <cell r="D14">
            <v>53000</v>
          </cell>
          <cell r="E14">
            <v>77500</v>
          </cell>
          <cell r="F14">
            <v>107000</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A00084-85E3-4787-977E-8A4792EC4DF4}" name="員工清單" displayName="員工清單" ref="A1:L16" totalsRowShown="0" headerRowDxfId="68" dataDxfId="66" headerRowBorderDxfId="67" tableBorderDxfId="65" totalsRowBorderDxfId="64">
  <autoFilter ref="A1:L16" xr:uid="{6E7177D1-0F0C-4F88-AA06-1024B835AED3}"/>
  <tableColumns count="12">
    <tableColumn id="1" xr3:uid="{C322CA60-094A-45B9-A4E5-0C0CF66C66C2}" name="員工代號" dataDxfId="63" dataCellStyle="一般_特休對照表"/>
    <tableColumn id="2" xr3:uid="{8F59237E-0221-41D2-B7CF-60054411934D}" name="姓名" dataDxfId="62" dataCellStyle="一般_特休對照表"/>
    <tableColumn id="3" xr3:uid="{8F8C9C58-5E07-4DFB-803B-60B07F13AF20}" name="職稱" dataDxfId="61" dataCellStyle="一般_特休對照表"/>
    <tableColumn id="4" xr3:uid="{3806A7F6-4BB1-4E5C-A12E-8F4EBC5853E6}" name="部門" dataDxfId="60" dataCellStyle="一般_特休對照表"/>
    <tableColumn id="5" xr3:uid="{0DD21888-6BF0-440D-9EC8-59E59B445343}" name="事業部" dataDxfId="59" dataCellStyle="一般_特休對照表"/>
    <tableColumn id="6" xr3:uid="{6CB81D4D-AAE2-4F97-8577-6C8283536BE6}" name="月薪" dataDxfId="58" dataCellStyle="貨幣_特休對照表"/>
    <tableColumn id="7" xr3:uid="{BE757EE2-DC40-4D8B-8B5C-2E5C160D8913}" name="到職日" dataDxfId="57" dataCellStyle="一般_特休對照表"/>
    <tableColumn id="8" xr3:uid="{9DDA5233-8A4A-473C-B8C6-35998D193BC4}" name="在職日" dataDxfId="56" dataCellStyle="一般_特休對照表">
      <calculatedColumnFormula>TODAY()-G2</calculatedColumnFormula>
    </tableColumn>
    <tableColumn id="9" xr3:uid="{E256EE55-7D77-4F6A-8578-D9BE8724778C}" name="年資" dataDxfId="55" dataCellStyle="一般_特休對照表">
      <calculatedColumnFormula>YEAR(TODAY()-G2)-1900</calculatedColumnFormula>
    </tableColumn>
    <tableColumn id="10" xr3:uid="{5F5B191B-98D3-4E0D-AD00-CDDCE850C313}" name="跨年" dataDxfId="54" dataCellStyle="千分位_特休對照表">
      <calculatedColumnFormula>YEAR(TODAY())-YEAR(G2)</calculatedColumnFormula>
    </tableColumn>
    <tableColumn id="11" xr3:uid="{96EBAF8C-DE8F-46D5-9DB1-0273B890AEBC}" name="特休_x000a_Vlookup" dataDxfId="53" dataCellStyle="千分位_特休對照表">
      <calculatedColumnFormula>VLOOKUP(MONTH(G2),特休對照表!$C$3:$AC$14,J2+1)</calculatedColumnFormula>
    </tableColumn>
    <tableColumn id="12" xr3:uid="{481EC2EB-2FB7-4C77-906E-701B03E3F852}" name="特休_x000a_Hlookup" dataDxfId="52" dataCellStyle="一般_特休對照表">
      <calculatedColumnFormula>HLOOKUP(J2,特休對照表!$D$2:$AC$14,MONTH(VLOOKUP_HLOOKUP!G2)+1,)</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_SS_List" displayName="EMP_SS_List" ref="A3:G43" totalsRowShown="0" headerRowDxfId="51" dataDxfId="50" tableBorderDxfId="49">
  <autoFilter ref="A3:G43" xr:uid="{00000000-0009-0000-0100-000001000000}"/>
  <tableColumns count="7">
    <tableColumn id="1" xr3:uid="{00000000-0010-0000-0000-000001000000}" name="員工號碼" dataDxfId="48"/>
    <tableColumn id="2" xr3:uid="{00000000-0010-0000-0000-000002000000}" name="姓名" dataDxfId="47"/>
    <tableColumn id="3" xr3:uid="{00000000-0010-0000-0000-000003000000}" name="職務" dataDxfId="46"/>
    <tableColumn id="4" xr3:uid="{00000000-0010-0000-0000-000004000000}" name="生日" dataDxfId="45"/>
    <tableColumn id="5" xr3:uid="{00000000-0010-0000-0000-000005000000}" name="職等" dataDxfId="44"/>
    <tableColumn id="6" xr3:uid="{00000000-0010-0000-0000-000006000000}" name="職級" dataDxfId="43"/>
    <tableColumn id="7" xr3:uid="{00000000-0010-0000-0000-000007000000}" name="本薪" dataDxfId="42"/>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hyperlink" Target="&#20154;&#20107;&#36039;&#26009;_VLOOKUP&#21521;&#24038;&#36681;&#20351;&#29992;CHOOSE&#20989;&#25976;.xlsx" TargetMode="External"/><Relationship Id="rId1" Type="http://schemas.openxmlformats.org/officeDocument/2006/relationships/hyperlink" Target="INDEX&#21450;MATCH.xls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B1:AC16"/>
  <sheetViews>
    <sheetView tabSelected="1" workbookViewId="0">
      <selection activeCell="F3" sqref="F3"/>
    </sheetView>
  </sheetViews>
  <sheetFormatPr defaultColWidth="8" defaultRowHeight="12.75"/>
  <cols>
    <col min="1" max="1" width="8" style="1"/>
    <col min="2" max="2" width="7.125" style="1" customWidth="1"/>
    <col min="3" max="3" width="5.5" style="1" customWidth="1"/>
    <col min="4" max="5" width="2.875" style="1" bestFit="1" customWidth="1"/>
    <col min="6" max="12" width="3.5" style="1" bestFit="1" customWidth="1"/>
    <col min="13" max="29" width="4" style="1" bestFit="1" customWidth="1"/>
    <col min="30" max="16384" width="8" style="1"/>
  </cols>
  <sheetData>
    <row r="1" spans="2:29" ht="13.5" thickBot="1"/>
    <row r="2" spans="2:29" ht="22.9" customHeight="1">
      <c r="B2" s="2" t="s">
        <v>0</v>
      </c>
      <c r="C2" s="3" t="s">
        <v>1</v>
      </c>
      <c r="D2" s="4">
        <v>1</v>
      </c>
      <c r="E2" s="4">
        <v>2</v>
      </c>
      <c r="F2" s="4">
        <v>3</v>
      </c>
      <c r="G2" s="4">
        <v>4</v>
      </c>
      <c r="H2" s="4">
        <v>5</v>
      </c>
      <c r="I2" s="4">
        <v>6</v>
      </c>
      <c r="J2" s="4">
        <v>7</v>
      </c>
      <c r="K2" s="4">
        <v>8</v>
      </c>
      <c r="L2" s="4">
        <v>9</v>
      </c>
      <c r="M2" s="4">
        <v>10</v>
      </c>
      <c r="N2" s="4">
        <v>11</v>
      </c>
      <c r="O2" s="4">
        <v>12</v>
      </c>
      <c r="P2" s="4">
        <v>13</v>
      </c>
      <c r="Q2" s="4">
        <v>14</v>
      </c>
      <c r="R2" s="4">
        <v>15</v>
      </c>
      <c r="S2" s="4">
        <v>16</v>
      </c>
      <c r="T2" s="4">
        <v>17</v>
      </c>
      <c r="U2" s="4">
        <v>18</v>
      </c>
      <c r="V2" s="4">
        <v>19</v>
      </c>
      <c r="W2" s="4">
        <v>20</v>
      </c>
      <c r="X2" s="4">
        <v>21</v>
      </c>
      <c r="Y2" s="4">
        <v>22</v>
      </c>
      <c r="Z2" s="4">
        <v>23</v>
      </c>
      <c r="AA2" s="4">
        <v>24</v>
      </c>
      <c r="AB2" s="4">
        <v>25</v>
      </c>
      <c r="AC2" s="5">
        <v>26</v>
      </c>
    </row>
    <row r="3" spans="2:29" ht="16.5">
      <c r="B3" s="6">
        <v>35065</v>
      </c>
      <c r="C3" s="7">
        <v>1</v>
      </c>
      <c r="D3" s="8">
        <v>7</v>
      </c>
      <c r="E3" s="8">
        <v>7</v>
      </c>
      <c r="F3" s="8">
        <v>10</v>
      </c>
      <c r="G3" s="8">
        <v>10</v>
      </c>
      <c r="H3" s="8">
        <v>14</v>
      </c>
      <c r="I3" s="8">
        <v>14</v>
      </c>
      <c r="J3" s="8">
        <v>14</v>
      </c>
      <c r="K3" s="8">
        <v>14</v>
      </c>
      <c r="L3" s="8">
        <v>14</v>
      </c>
      <c r="M3" s="8">
        <v>15</v>
      </c>
      <c r="N3" s="8">
        <v>16</v>
      </c>
      <c r="O3" s="8">
        <v>17</v>
      </c>
      <c r="P3" s="8">
        <v>18</v>
      </c>
      <c r="Q3" s="8">
        <v>19</v>
      </c>
      <c r="R3" s="8">
        <v>20</v>
      </c>
      <c r="S3" s="8">
        <v>21</v>
      </c>
      <c r="T3" s="8">
        <v>22</v>
      </c>
      <c r="U3" s="8">
        <v>23</v>
      </c>
      <c r="V3" s="8">
        <v>24</v>
      </c>
      <c r="W3" s="8">
        <v>25</v>
      </c>
      <c r="X3" s="8">
        <v>26</v>
      </c>
      <c r="Y3" s="8">
        <v>27</v>
      </c>
      <c r="Z3" s="8">
        <v>28</v>
      </c>
      <c r="AA3" s="8">
        <v>29</v>
      </c>
      <c r="AB3" s="8">
        <v>30</v>
      </c>
      <c r="AC3" s="9">
        <v>30</v>
      </c>
    </row>
    <row r="4" spans="2:29" ht="16.5">
      <c r="B4" s="6">
        <v>35096</v>
      </c>
      <c r="C4" s="7">
        <v>2</v>
      </c>
      <c r="D4" s="8">
        <v>6</v>
      </c>
      <c r="E4" s="8">
        <v>7</v>
      </c>
      <c r="F4" s="8">
        <v>9</v>
      </c>
      <c r="G4" s="8">
        <v>10</v>
      </c>
      <c r="H4" s="8">
        <v>13</v>
      </c>
      <c r="I4" s="8">
        <v>14</v>
      </c>
      <c r="J4" s="8">
        <v>14</v>
      </c>
      <c r="K4" s="8">
        <v>14</v>
      </c>
      <c r="L4" s="8">
        <v>14</v>
      </c>
      <c r="M4" s="8">
        <v>14</v>
      </c>
      <c r="N4" s="8">
        <v>15</v>
      </c>
      <c r="O4" s="8">
        <v>16</v>
      </c>
      <c r="P4" s="8">
        <v>17</v>
      </c>
      <c r="Q4" s="8">
        <v>18</v>
      </c>
      <c r="R4" s="8">
        <v>19</v>
      </c>
      <c r="S4" s="8">
        <v>20</v>
      </c>
      <c r="T4" s="8">
        <v>21</v>
      </c>
      <c r="U4" s="8">
        <v>22</v>
      </c>
      <c r="V4" s="8">
        <v>23</v>
      </c>
      <c r="W4" s="8">
        <v>24</v>
      </c>
      <c r="X4" s="8">
        <v>25</v>
      </c>
      <c r="Y4" s="8">
        <v>26</v>
      </c>
      <c r="Z4" s="8">
        <v>27</v>
      </c>
      <c r="AA4" s="8">
        <v>28</v>
      </c>
      <c r="AB4" s="8">
        <v>29</v>
      </c>
      <c r="AC4" s="9">
        <v>30</v>
      </c>
    </row>
    <row r="5" spans="2:29" ht="16.5">
      <c r="B5" s="6">
        <v>35125</v>
      </c>
      <c r="C5" s="7">
        <v>3</v>
      </c>
      <c r="D5" s="8">
        <v>5</v>
      </c>
      <c r="E5" s="8">
        <v>7</v>
      </c>
      <c r="F5" s="8">
        <v>9</v>
      </c>
      <c r="G5" s="8">
        <v>10</v>
      </c>
      <c r="H5" s="8">
        <v>13</v>
      </c>
      <c r="I5" s="8">
        <v>14</v>
      </c>
      <c r="J5" s="8">
        <v>14</v>
      </c>
      <c r="K5" s="8">
        <v>14</v>
      </c>
      <c r="L5" s="8">
        <v>14</v>
      </c>
      <c r="M5" s="8">
        <v>14</v>
      </c>
      <c r="N5" s="8">
        <v>15</v>
      </c>
      <c r="O5" s="8">
        <v>16</v>
      </c>
      <c r="P5" s="8">
        <v>17</v>
      </c>
      <c r="Q5" s="8">
        <v>18</v>
      </c>
      <c r="R5" s="8">
        <v>19</v>
      </c>
      <c r="S5" s="8">
        <v>20</v>
      </c>
      <c r="T5" s="8">
        <v>21</v>
      </c>
      <c r="U5" s="8">
        <v>22</v>
      </c>
      <c r="V5" s="8">
        <v>23</v>
      </c>
      <c r="W5" s="8">
        <v>24</v>
      </c>
      <c r="X5" s="8">
        <v>25</v>
      </c>
      <c r="Y5" s="8">
        <v>26</v>
      </c>
      <c r="Z5" s="8">
        <v>27</v>
      </c>
      <c r="AA5" s="8">
        <v>28</v>
      </c>
      <c r="AB5" s="8">
        <v>29</v>
      </c>
      <c r="AC5" s="9">
        <v>30</v>
      </c>
    </row>
    <row r="6" spans="2:29" ht="16.5">
      <c r="B6" s="6">
        <v>35156</v>
      </c>
      <c r="C6" s="7">
        <v>4</v>
      </c>
      <c r="D6" s="8">
        <v>5</v>
      </c>
      <c r="E6" s="8">
        <v>7</v>
      </c>
      <c r="F6" s="8">
        <v>9</v>
      </c>
      <c r="G6" s="8">
        <v>10</v>
      </c>
      <c r="H6" s="8">
        <v>13</v>
      </c>
      <c r="I6" s="8">
        <v>14</v>
      </c>
      <c r="J6" s="8">
        <v>14</v>
      </c>
      <c r="K6" s="8">
        <v>14</v>
      </c>
      <c r="L6" s="8">
        <v>14</v>
      </c>
      <c r="M6" s="8">
        <v>14</v>
      </c>
      <c r="N6" s="8">
        <v>15</v>
      </c>
      <c r="O6" s="8">
        <v>16</v>
      </c>
      <c r="P6" s="8">
        <v>17</v>
      </c>
      <c r="Q6" s="8">
        <v>18</v>
      </c>
      <c r="R6" s="8">
        <v>19</v>
      </c>
      <c r="S6" s="8">
        <v>20</v>
      </c>
      <c r="T6" s="8">
        <v>21</v>
      </c>
      <c r="U6" s="8">
        <v>22</v>
      </c>
      <c r="V6" s="8">
        <v>23</v>
      </c>
      <c r="W6" s="8">
        <v>24</v>
      </c>
      <c r="X6" s="8">
        <v>25</v>
      </c>
      <c r="Y6" s="8">
        <v>26</v>
      </c>
      <c r="Z6" s="8">
        <v>27</v>
      </c>
      <c r="AA6" s="8">
        <v>28</v>
      </c>
      <c r="AB6" s="8">
        <v>29</v>
      </c>
      <c r="AC6" s="9">
        <v>30</v>
      </c>
    </row>
    <row r="7" spans="2:29" ht="16.5">
      <c r="B7" s="6">
        <v>35186</v>
      </c>
      <c r="C7" s="7">
        <v>5</v>
      </c>
      <c r="D7" s="8">
        <v>4</v>
      </c>
      <c r="E7" s="8">
        <v>7</v>
      </c>
      <c r="F7" s="8">
        <v>9</v>
      </c>
      <c r="G7" s="8">
        <v>10</v>
      </c>
      <c r="H7" s="8">
        <v>12</v>
      </c>
      <c r="I7" s="8">
        <v>14</v>
      </c>
      <c r="J7" s="8">
        <v>14</v>
      </c>
      <c r="K7" s="8">
        <v>14</v>
      </c>
      <c r="L7" s="8">
        <v>14</v>
      </c>
      <c r="M7" s="8">
        <v>14</v>
      </c>
      <c r="N7" s="8">
        <v>15</v>
      </c>
      <c r="O7" s="8">
        <v>16</v>
      </c>
      <c r="P7" s="8">
        <v>17</v>
      </c>
      <c r="Q7" s="8">
        <v>18</v>
      </c>
      <c r="R7" s="8">
        <v>19</v>
      </c>
      <c r="S7" s="8">
        <v>20</v>
      </c>
      <c r="T7" s="8">
        <v>21</v>
      </c>
      <c r="U7" s="8">
        <v>22</v>
      </c>
      <c r="V7" s="8">
        <v>23</v>
      </c>
      <c r="W7" s="8">
        <v>24</v>
      </c>
      <c r="X7" s="8">
        <v>25</v>
      </c>
      <c r="Y7" s="8">
        <v>26</v>
      </c>
      <c r="Z7" s="8">
        <v>27</v>
      </c>
      <c r="AA7" s="8">
        <v>28</v>
      </c>
      <c r="AB7" s="8">
        <v>29</v>
      </c>
      <c r="AC7" s="9">
        <v>30</v>
      </c>
    </row>
    <row r="8" spans="2:29" ht="16.5">
      <c r="B8" s="6">
        <v>35217</v>
      </c>
      <c r="C8" s="7">
        <v>6</v>
      </c>
      <c r="D8" s="8">
        <v>4</v>
      </c>
      <c r="E8" s="8">
        <v>7</v>
      </c>
      <c r="F8" s="8">
        <v>8</v>
      </c>
      <c r="G8" s="8">
        <v>10</v>
      </c>
      <c r="H8" s="8">
        <v>12</v>
      </c>
      <c r="I8" s="8">
        <v>14</v>
      </c>
      <c r="J8" s="8">
        <v>14</v>
      </c>
      <c r="K8" s="8">
        <v>14</v>
      </c>
      <c r="L8" s="8">
        <v>14</v>
      </c>
      <c r="M8" s="8">
        <v>14</v>
      </c>
      <c r="N8" s="8">
        <v>15</v>
      </c>
      <c r="O8" s="8">
        <v>16</v>
      </c>
      <c r="P8" s="8">
        <v>17</v>
      </c>
      <c r="Q8" s="8">
        <v>18</v>
      </c>
      <c r="R8" s="8">
        <v>19</v>
      </c>
      <c r="S8" s="8">
        <v>20</v>
      </c>
      <c r="T8" s="8">
        <v>21</v>
      </c>
      <c r="U8" s="8">
        <v>22</v>
      </c>
      <c r="V8" s="8">
        <v>23</v>
      </c>
      <c r="W8" s="8">
        <v>24</v>
      </c>
      <c r="X8" s="8">
        <v>25</v>
      </c>
      <c r="Y8" s="8">
        <v>26</v>
      </c>
      <c r="Z8" s="8">
        <v>27</v>
      </c>
      <c r="AA8" s="8">
        <v>28</v>
      </c>
      <c r="AB8" s="8">
        <v>29</v>
      </c>
      <c r="AC8" s="9">
        <v>30</v>
      </c>
    </row>
    <row r="9" spans="2:29" ht="16.5">
      <c r="B9" s="6">
        <v>35247</v>
      </c>
      <c r="C9" s="7">
        <v>7</v>
      </c>
      <c r="D9" s="8">
        <v>3</v>
      </c>
      <c r="E9" s="8">
        <v>7</v>
      </c>
      <c r="F9" s="8">
        <v>8</v>
      </c>
      <c r="G9" s="8">
        <v>10</v>
      </c>
      <c r="H9" s="8">
        <v>12</v>
      </c>
      <c r="I9" s="8">
        <v>14</v>
      </c>
      <c r="J9" s="8">
        <v>14</v>
      </c>
      <c r="K9" s="8">
        <v>14</v>
      </c>
      <c r="L9" s="8">
        <v>14</v>
      </c>
      <c r="M9" s="8">
        <v>14</v>
      </c>
      <c r="N9" s="8">
        <v>15</v>
      </c>
      <c r="O9" s="8">
        <v>16</v>
      </c>
      <c r="P9" s="8">
        <v>17</v>
      </c>
      <c r="Q9" s="8">
        <v>18</v>
      </c>
      <c r="R9" s="8">
        <v>19</v>
      </c>
      <c r="S9" s="8">
        <v>20</v>
      </c>
      <c r="T9" s="8">
        <v>21</v>
      </c>
      <c r="U9" s="8">
        <v>22</v>
      </c>
      <c r="V9" s="8">
        <v>23</v>
      </c>
      <c r="W9" s="8">
        <v>24</v>
      </c>
      <c r="X9" s="8">
        <v>25</v>
      </c>
      <c r="Y9" s="8">
        <v>26</v>
      </c>
      <c r="Z9" s="8">
        <v>27</v>
      </c>
      <c r="AA9" s="8">
        <v>28</v>
      </c>
      <c r="AB9" s="8">
        <v>29</v>
      </c>
      <c r="AC9" s="9">
        <v>30</v>
      </c>
    </row>
    <row r="10" spans="2:29" ht="16.5">
      <c r="B10" s="6">
        <v>35278</v>
      </c>
      <c r="C10" s="7">
        <v>8</v>
      </c>
      <c r="D10" s="8">
        <v>2</v>
      </c>
      <c r="E10" s="8">
        <v>7</v>
      </c>
      <c r="F10" s="8">
        <v>8</v>
      </c>
      <c r="G10" s="8">
        <v>10</v>
      </c>
      <c r="H10" s="8">
        <v>11</v>
      </c>
      <c r="I10" s="8">
        <v>14</v>
      </c>
      <c r="J10" s="8">
        <v>14</v>
      </c>
      <c r="K10" s="8">
        <v>14</v>
      </c>
      <c r="L10" s="8">
        <v>14</v>
      </c>
      <c r="M10" s="8">
        <v>14</v>
      </c>
      <c r="N10" s="8">
        <v>15</v>
      </c>
      <c r="O10" s="8">
        <v>16</v>
      </c>
      <c r="P10" s="8">
        <v>17</v>
      </c>
      <c r="Q10" s="8">
        <v>18</v>
      </c>
      <c r="R10" s="8">
        <v>19</v>
      </c>
      <c r="S10" s="8">
        <v>20</v>
      </c>
      <c r="T10" s="8">
        <v>21</v>
      </c>
      <c r="U10" s="8">
        <v>22</v>
      </c>
      <c r="V10" s="8">
        <v>23</v>
      </c>
      <c r="W10" s="8">
        <v>24</v>
      </c>
      <c r="X10" s="8">
        <v>25</v>
      </c>
      <c r="Y10" s="8">
        <v>26</v>
      </c>
      <c r="Z10" s="8">
        <v>27</v>
      </c>
      <c r="AA10" s="8">
        <v>28</v>
      </c>
      <c r="AB10" s="8">
        <v>29</v>
      </c>
      <c r="AC10" s="9">
        <v>30</v>
      </c>
    </row>
    <row r="11" spans="2:29" ht="16.5">
      <c r="B11" s="6">
        <v>35309</v>
      </c>
      <c r="C11" s="7">
        <v>9</v>
      </c>
      <c r="D11" s="8">
        <v>2</v>
      </c>
      <c r="E11" s="8">
        <v>7</v>
      </c>
      <c r="F11" s="8">
        <v>8</v>
      </c>
      <c r="G11" s="8">
        <v>10</v>
      </c>
      <c r="H11" s="8">
        <v>11</v>
      </c>
      <c r="I11" s="8">
        <v>14</v>
      </c>
      <c r="J11" s="8">
        <v>14</v>
      </c>
      <c r="K11" s="8">
        <v>14</v>
      </c>
      <c r="L11" s="8">
        <v>14</v>
      </c>
      <c r="M11" s="8">
        <v>14</v>
      </c>
      <c r="N11" s="8">
        <v>15</v>
      </c>
      <c r="O11" s="8">
        <v>16</v>
      </c>
      <c r="P11" s="8">
        <v>17</v>
      </c>
      <c r="Q11" s="8">
        <v>18</v>
      </c>
      <c r="R11" s="8">
        <v>19</v>
      </c>
      <c r="S11" s="8">
        <v>20</v>
      </c>
      <c r="T11" s="8">
        <v>21</v>
      </c>
      <c r="U11" s="8">
        <v>22</v>
      </c>
      <c r="V11" s="8">
        <v>23</v>
      </c>
      <c r="W11" s="8">
        <v>24</v>
      </c>
      <c r="X11" s="8">
        <v>25</v>
      </c>
      <c r="Y11" s="8">
        <v>26</v>
      </c>
      <c r="Z11" s="8">
        <v>27</v>
      </c>
      <c r="AA11" s="8">
        <v>28</v>
      </c>
      <c r="AB11" s="8">
        <v>29</v>
      </c>
      <c r="AC11" s="9">
        <v>30</v>
      </c>
    </row>
    <row r="12" spans="2:29" ht="16.5">
      <c r="B12" s="6">
        <v>35339</v>
      </c>
      <c r="C12" s="7">
        <v>10</v>
      </c>
      <c r="D12" s="8">
        <v>1</v>
      </c>
      <c r="E12" s="8">
        <v>7</v>
      </c>
      <c r="F12" s="8">
        <v>7</v>
      </c>
      <c r="G12" s="8">
        <v>10</v>
      </c>
      <c r="H12" s="8">
        <v>11</v>
      </c>
      <c r="I12" s="8">
        <v>14</v>
      </c>
      <c r="J12" s="8">
        <v>14</v>
      </c>
      <c r="K12" s="8">
        <v>14</v>
      </c>
      <c r="L12" s="8">
        <v>14</v>
      </c>
      <c r="M12" s="8">
        <v>14</v>
      </c>
      <c r="N12" s="8">
        <v>15</v>
      </c>
      <c r="O12" s="8">
        <v>16</v>
      </c>
      <c r="P12" s="8">
        <v>17</v>
      </c>
      <c r="Q12" s="8">
        <v>18</v>
      </c>
      <c r="R12" s="8">
        <v>19</v>
      </c>
      <c r="S12" s="8">
        <v>20</v>
      </c>
      <c r="T12" s="8">
        <v>21</v>
      </c>
      <c r="U12" s="8">
        <v>22</v>
      </c>
      <c r="V12" s="8">
        <v>23</v>
      </c>
      <c r="W12" s="8">
        <v>24</v>
      </c>
      <c r="X12" s="8">
        <v>25</v>
      </c>
      <c r="Y12" s="8">
        <v>26</v>
      </c>
      <c r="Z12" s="8">
        <v>27</v>
      </c>
      <c r="AA12" s="8">
        <v>28</v>
      </c>
      <c r="AB12" s="8">
        <v>29</v>
      </c>
      <c r="AC12" s="9">
        <v>30</v>
      </c>
    </row>
    <row r="13" spans="2:29" ht="16.5">
      <c r="B13" s="6">
        <v>35370</v>
      </c>
      <c r="C13" s="7">
        <v>11</v>
      </c>
      <c r="D13" s="8">
        <v>1</v>
      </c>
      <c r="E13" s="8">
        <v>7</v>
      </c>
      <c r="F13" s="8">
        <v>7</v>
      </c>
      <c r="G13" s="8">
        <v>10</v>
      </c>
      <c r="H13" s="8">
        <v>10</v>
      </c>
      <c r="I13" s="8">
        <v>14</v>
      </c>
      <c r="J13" s="8">
        <v>14</v>
      </c>
      <c r="K13" s="8">
        <v>14</v>
      </c>
      <c r="L13" s="8">
        <v>14</v>
      </c>
      <c r="M13" s="8">
        <v>14</v>
      </c>
      <c r="N13" s="8">
        <v>15</v>
      </c>
      <c r="O13" s="8">
        <v>16</v>
      </c>
      <c r="P13" s="8">
        <v>17</v>
      </c>
      <c r="Q13" s="8">
        <v>18</v>
      </c>
      <c r="R13" s="8">
        <v>19</v>
      </c>
      <c r="S13" s="8">
        <v>20</v>
      </c>
      <c r="T13" s="8">
        <v>21</v>
      </c>
      <c r="U13" s="8">
        <v>22</v>
      </c>
      <c r="V13" s="8">
        <v>23</v>
      </c>
      <c r="W13" s="8">
        <v>24</v>
      </c>
      <c r="X13" s="8">
        <v>25</v>
      </c>
      <c r="Y13" s="8">
        <v>26</v>
      </c>
      <c r="Z13" s="8">
        <v>27</v>
      </c>
      <c r="AA13" s="8">
        <v>28</v>
      </c>
      <c r="AB13" s="8">
        <v>29</v>
      </c>
      <c r="AC13" s="9">
        <v>30</v>
      </c>
    </row>
    <row r="14" spans="2:29" ht="17.25" thickBot="1">
      <c r="B14" s="10">
        <v>35400</v>
      </c>
      <c r="C14" s="7">
        <v>12</v>
      </c>
      <c r="D14" s="11">
        <v>0</v>
      </c>
      <c r="E14" s="11">
        <v>7</v>
      </c>
      <c r="F14" s="11">
        <v>7</v>
      </c>
      <c r="G14" s="11">
        <v>10</v>
      </c>
      <c r="H14" s="11">
        <v>10</v>
      </c>
      <c r="I14" s="11">
        <v>14</v>
      </c>
      <c r="J14" s="11">
        <v>14</v>
      </c>
      <c r="K14" s="11">
        <v>14</v>
      </c>
      <c r="L14" s="11">
        <v>14</v>
      </c>
      <c r="M14" s="11">
        <v>14</v>
      </c>
      <c r="N14" s="11">
        <v>15</v>
      </c>
      <c r="O14" s="11">
        <v>16</v>
      </c>
      <c r="P14" s="11">
        <v>17</v>
      </c>
      <c r="Q14" s="11">
        <v>18</v>
      </c>
      <c r="R14" s="11">
        <v>19</v>
      </c>
      <c r="S14" s="11">
        <v>20</v>
      </c>
      <c r="T14" s="11">
        <v>21</v>
      </c>
      <c r="U14" s="11">
        <v>22</v>
      </c>
      <c r="V14" s="11">
        <v>23</v>
      </c>
      <c r="W14" s="11">
        <v>24</v>
      </c>
      <c r="X14" s="11">
        <v>25</v>
      </c>
      <c r="Y14" s="11">
        <v>26</v>
      </c>
      <c r="Z14" s="11">
        <v>27</v>
      </c>
      <c r="AA14" s="11">
        <v>28</v>
      </c>
      <c r="AB14" s="11">
        <v>29</v>
      </c>
      <c r="AC14" s="12">
        <v>30</v>
      </c>
    </row>
    <row r="16" spans="2:29" ht="16.5">
      <c r="F16" s="13"/>
      <c r="G16" s="14"/>
    </row>
  </sheetData>
  <phoneticPr fontId="7" type="noConversion"/>
  <pageMargins left="0.75" right="0.75" top="1" bottom="1" header="0.5" footer="0.5"/>
  <pageSetup paperSize="9" orientation="portrait" horizontalDpi="180" verticalDpi="180" copies="0" r:id="rId1"/>
  <headerFooter alignWithMargins="0">
    <oddHeader>&amp;A</oddHeader>
    <oddFooter>第 &amp;P 頁</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12"/>
  <dimension ref="D2:D48"/>
  <sheetViews>
    <sheetView showGridLines="0" workbookViewId="0"/>
  </sheetViews>
  <sheetFormatPr defaultRowHeight="16.5"/>
  <cols>
    <col min="4" max="4" width="44.125" style="95" customWidth="1"/>
  </cols>
  <sheetData>
    <row r="2" spans="4:4">
      <c r="D2" s="94" t="s">
        <v>191</v>
      </c>
    </row>
    <row r="3" spans="4:4" ht="25.5">
      <c r="D3" s="94" t="s">
        <v>192</v>
      </c>
    </row>
    <row r="5" spans="4:4">
      <c r="D5" s="94" t="s">
        <v>193</v>
      </c>
    </row>
    <row r="7" spans="4:4">
      <c r="D7" s="94" t="s">
        <v>194</v>
      </c>
    </row>
    <row r="9" spans="4:4">
      <c r="D9" s="94" t="s">
        <v>195</v>
      </c>
    </row>
    <row r="11" spans="4:4">
      <c r="D11" s="94" t="s">
        <v>196</v>
      </c>
    </row>
    <row r="13" spans="4:4">
      <c r="D13" s="94" t="s">
        <v>197</v>
      </c>
    </row>
    <row r="15" spans="4:4">
      <c r="D15" s="94" t="s">
        <v>198</v>
      </c>
    </row>
    <row r="17" spans="4:4">
      <c r="D17" s="94" t="s">
        <v>199</v>
      </c>
    </row>
    <row r="19" spans="4:4">
      <c r="D19" s="94" t="s">
        <v>200</v>
      </c>
    </row>
    <row r="20" spans="4:4">
      <c r="D20" s="94" t="s">
        <v>201</v>
      </c>
    </row>
    <row r="22" spans="4:4">
      <c r="D22" s="94" t="s">
        <v>202</v>
      </c>
    </row>
    <row r="23" spans="4:4">
      <c r="D23" s="94" t="s">
        <v>203</v>
      </c>
    </row>
    <row r="24" spans="4:4">
      <c r="D24" s="94" t="s">
        <v>204</v>
      </c>
    </row>
    <row r="25" spans="4:4">
      <c r="D25" s="94" t="s">
        <v>205</v>
      </c>
    </row>
    <row r="27" spans="4:4">
      <c r="D27" s="94" t="s">
        <v>206</v>
      </c>
    </row>
    <row r="28" spans="4:4" ht="25.5">
      <c r="D28" s="94" t="s">
        <v>207</v>
      </c>
    </row>
    <row r="29" spans="4:4">
      <c r="D29" s="94" t="s">
        <v>196</v>
      </c>
    </row>
    <row r="31" spans="4:4">
      <c r="D31" s="94" t="s">
        <v>208</v>
      </c>
    </row>
    <row r="32" spans="4:4">
      <c r="D32" s="94" t="s">
        <v>209</v>
      </c>
    </row>
    <row r="33" spans="4:4">
      <c r="D33" s="94" t="s">
        <v>210</v>
      </c>
    </row>
    <row r="34" spans="4:4">
      <c r="D34" s="94" t="s">
        <v>211</v>
      </c>
    </row>
    <row r="35" spans="4:4">
      <c r="D35" s="94" t="s">
        <v>212</v>
      </c>
    </row>
    <row r="36" spans="4:4">
      <c r="D36" s="94" t="s">
        <v>213</v>
      </c>
    </row>
    <row r="37" spans="4:4">
      <c r="D37" s="94" t="s">
        <v>214</v>
      </c>
    </row>
    <row r="39" spans="4:4">
      <c r="D39" s="94" t="s">
        <v>196</v>
      </c>
    </row>
    <row r="41" spans="4:4">
      <c r="D41" s="94" t="s">
        <v>215</v>
      </c>
    </row>
    <row r="42" spans="4:4">
      <c r="D42" s="94" t="s">
        <v>216</v>
      </c>
    </row>
    <row r="43" spans="4:4" ht="25.5">
      <c r="D43" s="94" t="s">
        <v>217</v>
      </c>
    </row>
    <row r="45" spans="4:4">
      <c r="D45" s="94" t="s">
        <v>218</v>
      </c>
    </row>
    <row r="46" spans="4:4">
      <c r="D46" s="94" t="s">
        <v>219</v>
      </c>
    </row>
    <row r="48" spans="4:4">
      <c r="D48" s="94" t="s">
        <v>196</v>
      </c>
    </row>
  </sheetData>
  <phoneticPr fontId="3" type="noConversion"/>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BE60-756B-4357-A036-17D0B3A19F59}">
  <dimension ref="C2:C3"/>
  <sheetViews>
    <sheetView workbookViewId="0">
      <selection activeCell="C3" sqref="C3"/>
    </sheetView>
  </sheetViews>
  <sheetFormatPr defaultRowHeight="16.5"/>
  <sheetData>
    <row r="2" spans="3:3">
      <c r="C2" s="142" t="s">
        <v>255</v>
      </c>
    </row>
    <row r="3" spans="3:3">
      <c r="C3" s="142" t="s">
        <v>254</v>
      </c>
    </row>
  </sheetData>
  <phoneticPr fontId="3" type="noConversion"/>
  <hyperlinks>
    <hyperlink ref="C3" r:id="rId1" xr:uid="{1FE2739F-5731-4D5E-AC26-D5FEEE1E3C43}"/>
    <hyperlink ref="C2" r:id="rId2" xr:uid="{948FD77E-8613-4055-BB83-1A5D635395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2"/>
  <dimension ref="A1:AM116"/>
  <sheetViews>
    <sheetView zoomScale="106" zoomScaleNormal="106" workbookViewId="0">
      <pane ySplit="1" topLeftCell="A2" activePane="bottomLeft" state="frozen"/>
      <selection activeCell="O4" sqref="O4"/>
      <selection pane="bottomLeft" activeCell="K2" sqref="K2"/>
    </sheetView>
  </sheetViews>
  <sheetFormatPr defaultColWidth="8" defaultRowHeight="16.5"/>
  <cols>
    <col min="1" max="1" width="11.5" style="18" customWidth="1"/>
    <col min="2" max="2" width="8.25" style="18" customWidth="1"/>
    <col min="3" max="3" width="13.375" style="16" customWidth="1"/>
    <col min="4" max="4" width="7.125" style="16" customWidth="1"/>
    <col min="5" max="5" width="9.375" style="18" customWidth="1"/>
    <col min="6" max="6" width="9.875" style="19" customWidth="1"/>
    <col min="7" max="7" width="11.875" style="17" bestFit="1" customWidth="1"/>
    <col min="8" max="8" width="9.375" style="16" customWidth="1"/>
    <col min="9" max="9" width="7.875" style="16" customWidth="1"/>
    <col min="10" max="10" width="7.125" style="16" customWidth="1"/>
    <col min="11" max="11" width="9.875" style="16" customWidth="1"/>
    <col min="12" max="12" width="9.75" style="16" customWidth="1"/>
    <col min="13" max="13" width="5" style="16" customWidth="1"/>
    <col min="14" max="15" width="3.25" style="16" customWidth="1"/>
    <col min="16" max="16" width="5" style="16" bestFit="1" customWidth="1"/>
    <col min="17" max="39" width="3.25" style="16" customWidth="1"/>
    <col min="40" max="16384" width="8" style="16"/>
  </cols>
  <sheetData>
    <row r="1" spans="1:39" s="15" customFormat="1" ht="33" customHeight="1">
      <c r="A1" s="114" t="s">
        <v>2</v>
      </c>
      <c r="B1" s="115" t="s">
        <v>3</v>
      </c>
      <c r="C1" s="115" t="s">
        <v>4</v>
      </c>
      <c r="D1" s="115" t="s">
        <v>5</v>
      </c>
      <c r="E1" s="115" t="s">
        <v>6</v>
      </c>
      <c r="F1" s="116" t="s">
        <v>7</v>
      </c>
      <c r="G1" s="117" t="s">
        <v>0</v>
      </c>
      <c r="H1" s="115" t="s">
        <v>9</v>
      </c>
      <c r="I1" s="115" t="s">
        <v>10</v>
      </c>
      <c r="J1" s="118" t="s">
        <v>11</v>
      </c>
      <c r="K1" s="118" t="s">
        <v>38</v>
      </c>
      <c r="L1" s="119" t="s">
        <v>39</v>
      </c>
      <c r="M1" s="1"/>
      <c r="N1" s="1"/>
      <c r="O1" s="1"/>
      <c r="P1" s="1"/>
      <c r="Q1" s="1"/>
      <c r="R1" s="1"/>
      <c r="S1" s="1"/>
      <c r="T1" s="1"/>
      <c r="U1" s="1"/>
      <c r="V1" s="1"/>
      <c r="W1" s="1"/>
      <c r="X1" s="1"/>
      <c r="Y1" s="1"/>
      <c r="Z1" s="1"/>
      <c r="AA1" s="1"/>
      <c r="AB1" s="1"/>
      <c r="AC1" s="1"/>
      <c r="AD1" s="1"/>
      <c r="AE1" s="1"/>
      <c r="AF1" s="1"/>
      <c r="AG1" s="1"/>
      <c r="AH1" s="1"/>
      <c r="AI1" s="1"/>
      <c r="AJ1" s="1"/>
      <c r="AK1" s="1"/>
      <c r="AL1" s="1"/>
      <c r="AM1" s="1"/>
    </row>
    <row r="2" spans="1:39">
      <c r="A2" s="120">
        <v>1976</v>
      </c>
      <c r="B2" s="121" t="s">
        <v>12</v>
      </c>
      <c r="C2" s="122" t="s">
        <v>13</v>
      </c>
      <c r="D2" s="123" t="s">
        <v>14</v>
      </c>
      <c r="E2" s="124" t="s">
        <v>15</v>
      </c>
      <c r="F2" s="125">
        <v>23035.88</v>
      </c>
      <c r="G2" s="126">
        <v>41322</v>
      </c>
      <c r="H2" s="122">
        <f t="shared" ref="H2:H16" ca="1" si="0">TODAY()-G2</f>
        <v>2457</v>
      </c>
      <c r="I2" s="122">
        <f t="shared" ref="I2:I16" ca="1" si="1">YEAR(TODAY()-G2)-1900</f>
        <v>6</v>
      </c>
      <c r="J2" s="127">
        <f t="shared" ref="J2:J16" ca="1" si="2">YEAR(TODAY())-YEAR(G2)</f>
        <v>6</v>
      </c>
      <c r="K2" s="128">
        <f ca="1">VLOOKUP(MONTH(G2),特休對照表!$C$3:$AC$14,J2+1)</f>
        <v>14</v>
      </c>
      <c r="L2" s="129">
        <f ca="1">HLOOKUP(J2,特休對照表!$D$2:$AC$14,MONTH(VLOOKUP_HLOOKUP!G2)+1,)</f>
        <v>14</v>
      </c>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120">
        <v>1168</v>
      </c>
      <c r="B3" s="130" t="s">
        <v>16</v>
      </c>
      <c r="C3" s="122" t="s">
        <v>13</v>
      </c>
      <c r="D3" s="123" t="s">
        <v>14</v>
      </c>
      <c r="E3" s="124" t="s">
        <v>17</v>
      </c>
      <c r="F3" s="125">
        <v>23035.88</v>
      </c>
      <c r="G3" s="126">
        <v>38529</v>
      </c>
      <c r="H3" s="122">
        <f t="shared" ca="1" si="0"/>
        <v>5250</v>
      </c>
      <c r="I3" s="122">
        <f t="shared" ca="1" si="1"/>
        <v>14</v>
      </c>
      <c r="J3" s="127">
        <f t="shared" ca="1" si="2"/>
        <v>14</v>
      </c>
      <c r="K3" s="128">
        <f ca="1">VLOOKUP(MONTH(G3),特休對照表!$C$3:$AC$14,J3+1)</f>
        <v>18</v>
      </c>
      <c r="L3" s="129">
        <f ca="1">HLOOKUP(J3,特休對照表!$D$2:$AC$14,MONTH(VLOOKUP_HLOOKUP!G3)+1,)</f>
        <v>18</v>
      </c>
      <c r="M3" s="1"/>
      <c r="N3" s="1"/>
      <c r="O3" s="1"/>
      <c r="P3" s="1"/>
      <c r="Q3" s="1"/>
      <c r="R3" s="1"/>
      <c r="S3" s="1"/>
      <c r="T3" s="1"/>
      <c r="U3" s="1"/>
      <c r="V3" s="1"/>
      <c r="W3" s="1"/>
      <c r="X3" s="1"/>
      <c r="Y3" s="1"/>
      <c r="Z3" s="1"/>
      <c r="AA3" s="1"/>
      <c r="AB3" s="1"/>
      <c r="AC3" s="1"/>
      <c r="AD3" s="1"/>
      <c r="AE3" s="1"/>
      <c r="AF3" s="1"/>
      <c r="AG3" s="1"/>
      <c r="AH3" s="1"/>
      <c r="AI3" s="1"/>
      <c r="AJ3" s="1"/>
      <c r="AK3" s="1"/>
      <c r="AL3" s="1"/>
      <c r="AM3" s="1"/>
    </row>
    <row r="4" spans="1:39">
      <c r="A4" s="120">
        <v>1169</v>
      </c>
      <c r="B4" s="121" t="s">
        <v>18</v>
      </c>
      <c r="C4" s="123" t="s">
        <v>19</v>
      </c>
      <c r="D4" s="123" t="s">
        <v>14</v>
      </c>
      <c r="E4" s="124" t="s">
        <v>20</v>
      </c>
      <c r="F4" s="125">
        <v>34002.050000000003</v>
      </c>
      <c r="G4" s="126">
        <v>37224</v>
      </c>
      <c r="H4" s="122">
        <f t="shared" ca="1" si="0"/>
        <v>6555</v>
      </c>
      <c r="I4" s="122">
        <f t="shared" ca="1" si="1"/>
        <v>17</v>
      </c>
      <c r="J4" s="127">
        <f t="shared" ca="1" si="2"/>
        <v>18</v>
      </c>
      <c r="K4" s="128">
        <f ca="1">VLOOKUP(MONTH(G4),特休對照表!$C$3:$AC$14,J4+1)</f>
        <v>22</v>
      </c>
      <c r="L4" s="129">
        <f ca="1">HLOOKUP(J4,特休對照表!$D$2:$AC$14,MONTH(VLOOKUP_HLOOKUP!G4)+1,)</f>
        <v>22</v>
      </c>
      <c r="M4" s="1"/>
      <c r="N4" s="1"/>
      <c r="O4" s="1"/>
      <c r="P4" s="1"/>
      <c r="Q4" s="1"/>
      <c r="R4" s="1"/>
      <c r="S4" s="1"/>
      <c r="T4" s="1"/>
      <c r="U4" s="1"/>
      <c r="V4" s="1"/>
      <c r="W4" s="1"/>
      <c r="X4" s="1"/>
      <c r="Y4" s="1"/>
      <c r="Z4" s="1"/>
      <c r="AA4" s="1"/>
      <c r="AB4" s="1"/>
      <c r="AC4" s="1"/>
      <c r="AD4" s="1"/>
      <c r="AE4" s="1"/>
      <c r="AF4" s="1"/>
      <c r="AG4" s="1"/>
      <c r="AH4" s="1"/>
      <c r="AI4" s="1"/>
      <c r="AJ4" s="1"/>
      <c r="AK4" s="1"/>
      <c r="AL4" s="1"/>
      <c r="AM4" s="1"/>
    </row>
    <row r="5" spans="1:39">
      <c r="A5" s="120">
        <v>1816</v>
      </c>
      <c r="B5" s="130" t="s">
        <v>21</v>
      </c>
      <c r="C5" s="123" t="s">
        <v>19</v>
      </c>
      <c r="D5" s="123" t="s">
        <v>14</v>
      </c>
      <c r="E5" s="124" t="s">
        <v>17</v>
      </c>
      <c r="F5" s="125">
        <v>35480.400000000001</v>
      </c>
      <c r="G5" s="126">
        <v>36427</v>
      </c>
      <c r="H5" s="122">
        <f t="shared" ca="1" si="0"/>
        <v>7352</v>
      </c>
      <c r="I5" s="122">
        <f t="shared" ca="1" si="1"/>
        <v>20</v>
      </c>
      <c r="J5" s="127">
        <f t="shared" ca="1" si="2"/>
        <v>20</v>
      </c>
      <c r="K5" s="128">
        <f ca="1">VLOOKUP(MONTH(G5),特休對照表!$C$3:$AC$14,J5+1)</f>
        <v>24</v>
      </c>
      <c r="L5" s="129">
        <f ca="1">HLOOKUP(J5,特休對照表!$D$2:$AC$14,MONTH(VLOOKUP_HLOOKUP!G5)+1,)</f>
        <v>24</v>
      </c>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120">
        <v>1814</v>
      </c>
      <c r="B6" s="130" t="s">
        <v>22</v>
      </c>
      <c r="C6" s="123" t="s">
        <v>23</v>
      </c>
      <c r="D6" s="123" t="s">
        <v>14</v>
      </c>
      <c r="E6" s="124" t="s">
        <v>17</v>
      </c>
      <c r="F6" s="125">
        <v>21303.599999999999</v>
      </c>
      <c r="G6" s="126">
        <v>35936</v>
      </c>
      <c r="H6" s="122">
        <f t="shared" ca="1" si="0"/>
        <v>7843</v>
      </c>
      <c r="I6" s="122">
        <f t="shared" ca="1" si="1"/>
        <v>21</v>
      </c>
      <c r="J6" s="127">
        <f t="shared" ca="1" si="2"/>
        <v>21</v>
      </c>
      <c r="K6" s="128">
        <f ca="1">VLOOKUP(MONTH(G6),特休對照表!$C$3:$AC$14,J6+1)</f>
        <v>25</v>
      </c>
      <c r="L6" s="129">
        <f ca="1">HLOOKUP(J6,特休對照表!$D$2:$AC$14,MONTH(VLOOKUP_HLOOKUP!G6)+1,)</f>
        <v>25</v>
      </c>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120">
        <v>1529</v>
      </c>
      <c r="B7" s="130" t="s">
        <v>24</v>
      </c>
      <c r="C7" s="123" t="s">
        <v>25</v>
      </c>
      <c r="D7" s="123" t="s">
        <v>14</v>
      </c>
      <c r="E7" s="124" t="s">
        <v>15</v>
      </c>
      <c r="F7" s="125">
        <v>25146.68</v>
      </c>
      <c r="G7" s="126">
        <v>35170</v>
      </c>
      <c r="H7" s="122">
        <f t="shared" ca="1" si="0"/>
        <v>8609</v>
      </c>
      <c r="I7" s="122">
        <f t="shared" ca="1" si="1"/>
        <v>23</v>
      </c>
      <c r="J7" s="127">
        <f t="shared" ca="1" si="2"/>
        <v>23</v>
      </c>
      <c r="K7" s="128">
        <f ca="1">VLOOKUP(MONTH(G7),特休對照表!$C$3:$AC$14,J7+1)</f>
        <v>27</v>
      </c>
      <c r="L7" s="129">
        <f ca="1">HLOOKUP(J7,特休對照表!$D$2:$AC$14,MONTH(VLOOKUP_HLOOKUP!G7)+1,)</f>
        <v>27</v>
      </c>
      <c r="M7" s="1"/>
      <c r="N7" s="1"/>
      <c r="O7" s="1"/>
      <c r="P7" s="1"/>
      <c r="Q7" s="1"/>
      <c r="R7" s="1"/>
      <c r="S7" s="1"/>
      <c r="T7" s="1"/>
      <c r="U7" s="1"/>
      <c r="V7" s="1"/>
      <c r="W7" s="1"/>
      <c r="X7" s="1"/>
      <c r="Y7" s="1"/>
      <c r="Z7" s="1"/>
      <c r="AA7" s="1"/>
      <c r="AB7" s="1"/>
      <c r="AC7" s="1"/>
      <c r="AD7" s="1"/>
      <c r="AE7" s="1"/>
      <c r="AF7" s="1"/>
      <c r="AG7" s="1"/>
      <c r="AH7" s="1"/>
      <c r="AI7" s="1"/>
      <c r="AJ7" s="1"/>
      <c r="AK7" s="1"/>
      <c r="AL7" s="1"/>
      <c r="AM7" s="1"/>
    </row>
    <row r="8" spans="1:39">
      <c r="A8" s="120">
        <v>1978</v>
      </c>
      <c r="B8" s="130" t="s">
        <v>26</v>
      </c>
      <c r="C8" s="123" t="s">
        <v>27</v>
      </c>
      <c r="D8" s="123" t="s">
        <v>14</v>
      </c>
      <c r="E8" s="124" t="s">
        <v>17</v>
      </c>
      <c r="F8" s="125">
        <v>51878.84</v>
      </c>
      <c r="G8" s="126">
        <v>38096</v>
      </c>
      <c r="H8" s="122">
        <f t="shared" ca="1" si="0"/>
        <v>5683</v>
      </c>
      <c r="I8" s="122">
        <f t="shared" ca="1" si="1"/>
        <v>15</v>
      </c>
      <c r="J8" s="127">
        <f t="shared" ca="1" si="2"/>
        <v>15</v>
      </c>
      <c r="K8" s="128">
        <f ca="1">VLOOKUP(MONTH(G8),特休對照表!$C$3:$AC$14,J8+1)</f>
        <v>19</v>
      </c>
      <c r="L8" s="129">
        <f ca="1">HLOOKUP(J8,特休對照表!$D$2:$AC$14,MONTH(VLOOKUP_HLOOKUP!G8)+1,)</f>
        <v>19</v>
      </c>
      <c r="M8" s="1"/>
      <c r="N8" s="1"/>
      <c r="O8" s="1"/>
      <c r="P8" s="1"/>
      <c r="Q8" s="1"/>
      <c r="R8" s="1"/>
      <c r="S8" s="1"/>
      <c r="T8" s="1"/>
      <c r="U8" s="1"/>
      <c r="V8" s="1"/>
      <c r="W8" s="1"/>
      <c r="X8" s="1"/>
      <c r="Y8" s="1"/>
      <c r="Z8" s="1"/>
      <c r="AA8" s="1"/>
      <c r="AB8" s="1"/>
      <c r="AC8" s="1"/>
      <c r="AD8" s="1"/>
      <c r="AE8" s="1"/>
      <c r="AF8" s="1"/>
      <c r="AG8" s="1"/>
      <c r="AH8" s="1"/>
      <c r="AI8" s="1"/>
      <c r="AJ8" s="1"/>
      <c r="AK8" s="1"/>
      <c r="AL8" s="1"/>
      <c r="AM8" s="1"/>
    </row>
    <row r="9" spans="1:39">
      <c r="A9" s="120">
        <v>1723</v>
      </c>
      <c r="B9" s="121" t="s">
        <v>28</v>
      </c>
      <c r="C9" s="123" t="s">
        <v>29</v>
      </c>
      <c r="D9" s="123" t="s">
        <v>14</v>
      </c>
      <c r="E9" s="124" t="s">
        <v>17</v>
      </c>
      <c r="F9" s="125">
        <v>29362.2</v>
      </c>
      <c r="G9" s="126">
        <v>36456</v>
      </c>
      <c r="H9" s="122">
        <f t="shared" ca="1" si="0"/>
        <v>7323</v>
      </c>
      <c r="I9" s="122">
        <f t="shared" ca="1" si="1"/>
        <v>20</v>
      </c>
      <c r="J9" s="127">
        <f t="shared" ca="1" si="2"/>
        <v>20</v>
      </c>
      <c r="K9" s="128">
        <f ca="1">VLOOKUP(MONTH(G9),特休對照表!$C$3:$AC$14,J9+1)</f>
        <v>24</v>
      </c>
      <c r="L9" s="129">
        <f ca="1">HLOOKUP(J9,特休對照表!$D$2:$AC$14,MONTH(VLOOKUP_HLOOKUP!G9)+1,)</f>
        <v>24</v>
      </c>
      <c r="M9" s="1"/>
      <c r="N9" s="1"/>
      <c r="O9" s="1"/>
      <c r="P9" s="1"/>
      <c r="Q9" s="1"/>
      <c r="R9" s="1"/>
      <c r="S9" s="1"/>
      <c r="T9" s="1"/>
      <c r="U9" s="1"/>
      <c r="V9" s="1"/>
      <c r="W9" s="1"/>
      <c r="X9" s="1"/>
      <c r="Y9" s="1"/>
      <c r="Z9" s="1"/>
      <c r="AA9" s="1"/>
      <c r="AB9" s="1"/>
      <c r="AC9" s="1"/>
      <c r="AD9" s="1"/>
      <c r="AE9" s="1"/>
      <c r="AF9" s="1"/>
      <c r="AG9" s="1"/>
      <c r="AH9" s="1"/>
      <c r="AI9" s="1"/>
      <c r="AJ9" s="1"/>
      <c r="AK9" s="1"/>
      <c r="AL9" s="1"/>
      <c r="AM9" s="1"/>
    </row>
    <row r="10" spans="1:39">
      <c r="A10" s="120">
        <v>1556</v>
      </c>
      <c r="B10" s="130" t="s">
        <v>30</v>
      </c>
      <c r="C10" s="123" t="s">
        <v>29</v>
      </c>
      <c r="D10" s="123" t="s">
        <v>14</v>
      </c>
      <c r="E10" s="124" t="s">
        <v>15</v>
      </c>
      <c r="F10" s="125">
        <v>29362.2</v>
      </c>
      <c r="G10" s="126">
        <v>39125</v>
      </c>
      <c r="H10" s="122">
        <f t="shared" ca="1" si="0"/>
        <v>4654</v>
      </c>
      <c r="I10" s="122">
        <f t="shared" ca="1" si="1"/>
        <v>12</v>
      </c>
      <c r="J10" s="127">
        <f t="shared" ca="1" si="2"/>
        <v>12</v>
      </c>
      <c r="K10" s="128">
        <f ca="1">VLOOKUP(MONTH(G10),特休對照表!$C$3:$AC$14,J10+1)</f>
        <v>16</v>
      </c>
      <c r="L10" s="129">
        <f ca="1">HLOOKUP(J10,特休對照表!$D$2:$AC$14,MONTH(VLOOKUP_HLOOKUP!G10)+1,)</f>
        <v>16</v>
      </c>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c r="A11" s="120">
        <v>1333</v>
      </c>
      <c r="B11" s="130" t="s">
        <v>31</v>
      </c>
      <c r="C11" s="123" t="s">
        <v>29</v>
      </c>
      <c r="D11" s="123" t="s">
        <v>14</v>
      </c>
      <c r="E11" s="131" t="s">
        <v>20</v>
      </c>
      <c r="F11" s="125">
        <v>29362.2</v>
      </c>
      <c r="G11" s="126">
        <v>36344</v>
      </c>
      <c r="H11" s="122">
        <f t="shared" ca="1" si="0"/>
        <v>7435</v>
      </c>
      <c r="I11" s="122">
        <f t="shared" ca="1" si="1"/>
        <v>20</v>
      </c>
      <c r="J11" s="127">
        <f t="shared" ca="1" si="2"/>
        <v>20</v>
      </c>
      <c r="K11" s="128">
        <f ca="1">VLOOKUP(MONTH(G11),特休對照表!$C$3:$AC$14,J11+1)</f>
        <v>24</v>
      </c>
      <c r="L11" s="129">
        <f ca="1">HLOOKUP(J11,特休對照表!$D$2:$AC$14,MONTH(VLOOKUP_HLOOKUP!G11)+1,)</f>
        <v>24</v>
      </c>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c r="A12" s="120">
        <v>1299</v>
      </c>
      <c r="B12" s="130" t="s">
        <v>32</v>
      </c>
      <c r="C12" s="123" t="s">
        <v>23</v>
      </c>
      <c r="D12" s="123" t="s">
        <v>14</v>
      </c>
      <c r="E12" s="131" t="s">
        <v>20</v>
      </c>
      <c r="F12" s="125">
        <v>24854.2</v>
      </c>
      <c r="G12" s="126">
        <v>36228</v>
      </c>
      <c r="H12" s="122">
        <f t="shared" ca="1" si="0"/>
        <v>7551</v>
      </c>
      <c r="I12" s="122">
        <f t="shared" ca="1" si="1"/>
        <v>20</v>
      </c>
      <c r="J12" s="127">
        <f t="shared" ca="1" si="2"/>
        <v>20</v>
      </c>
      <c r="K12" s="128">
        <f ca="1">VLOOKUP(MONTH(G12),特休對照表!$C$3:$AC$14,J12+1)</f>
        <v>24</v>
      </c>
      <c r="L12" s="129">
        <f ca="1">HLOOKUP(J12,特休對照表!$D$2:$AC$14,MONTH(VLOOKUP_HLOOKUP!G12)+1,)</f>
        <v>24</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c r="A13" s="120">
        <v>1012</v>
      </c>
      <c r="B13" s="130" t="s">
        <v>33</v>
      </c>
      <c r="C13" s="123" t="s">
        <v>34</v>
      </c>
      <c r="D13" s="123" t="s">
        <v>14</v>
      </c>
      <c r="E13" s="124" t="s">
        <v>15</v>
      </c>
      <c r="F13" s="125">
        <v>43394.15</v>
      </c>
      <c r="G13" s="126">
        <v>38456</v>
      </c>
      <c r="H13" s="122">
        <f t="shared" ca="1" si="0"/>
        <v>5323</v>
      </c>
      <c r="I13" s="122">
        <f t="shared" ca="1" si="1"/>
        <v>14</v>
      </c>
      <c r="J13" s="127">
        <f t="shared" ca="1" si="2"/>
        <v>14</v>
      </c>
      <c r="K13" s="128">
        <f ca="1">VLOOKUP(MONTH(G13),特休對照表!$C$3:$AC$14,J13+1)</f>
        <v>18</v>
      </c>
      <c r="L13" s="129">
        <f ca="1">HLOOKUP(J13,特休對照表!$D$2:$AC$14,MONTH(VLOOKUP_HLOOKUP!G13)+1,)</f>
        <v>18</v>
      </c>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c r="A14" s="120">
        <v>1331</v>
      </c>
      <c r="B14" s="130" t="s">
        <v>35</v>
      </c>
      <c r="C14" s="123" t="s">
        <v>19</v>
      </c>
      <c r="D14" s="123" t="s">
        <v>14</v>
      </c>
      <c r="E14" s="124" t="s">
        <v>15</v>
      </c>
      <c r="F14" s="125">
        <v>42872.15</v>
      </c>
      <c r="G14" s="126">
        <v>36004</v>
      </c>
      <c r="H14" s="122">
        <f t="shared" ca="1" si="0"/>
        <v>7775</v>
      </c>
      <c r="I14" s="122">
        <f t="shared" ca="1" si="1"/>
        <v>21</v>
      </c>
      <c r="J14" s="127">
        <f t="shared" ca="1" si="2"/>
        <v>21</v>
      </c>
      <c r="K14" s="128">
        <f ca="1">VLOOKUP(MONTH(G14),特休對照表!$C$3:$AC$14,J14+1)</f>
        <v>25</v>
      </c>
      <c r="L14" s="129">
        <f ca="1">HLOOKUP(J14,特休對照表!$D$2:$AC$14,MONTH(VLOOKUP_HLOOKUP!G14)+1,)</f>
        <v>25</v>
      </c>
      <c r="M14" s="1"/>
    </row>
    <row r="15" spans="1:39">
      <c r="A15" s="120">
        <v>1310</v>
      </c>
      <c r="B15" s="121" t="s">
        <v>36</v>
      </c>
      <c r="C15" s="123" t="s">
        <v>29</v>
      </c>
      <c r="D15" s="123" t="s">
        <v>14</v>
      </c>
      <c r="E15" s="131" t="s">
        <v>17</v>
      </c>
      <c r="F15" s="125">
        <v>30410.85</v>
      </c>
      <c r="G15" s="126">
        <v>39437</v>
      </c>
      <c r="H15" s="122">
        <f t="shared" ca="1" si="0"/>
        <v>4342</v>
      </c>
      <c r="I15" s="122">
        <f t="shared" ca="1" si="1"/>
        <v>11</v>
      </c>
      <c r="J15" s="127">
        <f t="shared" ca="1" si="2"/>
        <v>12</v>
      </c>
      <c r="K15" s="128">
        <f ca="1">VLOOKUP(MONTH(G15),特休對照表!$C$3:$AC$14,J15+1)</f>
        <v>16</v>
      </c>
      <c r="L15" s="129">
        <f ca="1">HLOOKUP(J15,特休對照表!$D$2:$AC$14,MONTH(VLOOKUP_HLOOKUP!G15)+1,)</f>
        <v>16</v>
      </c>
      <c r="M15" s="1"/>
    </row>
    <row r="16" spans="1:39">
      <c r="A16" s="132">
        <v>1329</v>
      </c>
      <c r="B16" s="133" t="s">
        <v>37</v>
      </c>
      <c r="C16" s="134" t="s">
        <v>29</v>
      </c>
      <c r="D16" s="134" t="s">
        <v>14</v>
      </c>
      <c r="E16" s="135" t="s">
        <v>15</v>
      </c>
      <c r="F16" s="136">
        <v>30410.85</v>
      </c>
      <c r="G16" s="137">
        <v>35895</v>
      </c>
      <c r="H16" s="138">
        <f t="shared" ca="1" si="0"/>
        <v>7884</v>
      </c>
      <c r="I16" s="138">
        <f t="shared" ca="1" si="1"/>
        <v>21</v>
      </c>
      <c r="J16" s="139">
        <f t="shared" ca="1" si="2"/>
        <v>21</v>
      </c>
      <c r="K16" s="140">
        <f ca="1">VLOOKUP(MONTH(G16),特休對照表!$C$3:$AC$14,J16+1)</f>
        <v>25</v>
      </c>
      <c r="L16" s="141">
        <f ca="1">HLOOKUP(J16,特休對照表!$D$2:$AC$14,MONTH(VLOOKUP_HLOOKUP!G16)+1,)</f>
        <v>25</v>
      </c>
      <c r="M16" s="1"/>
    </row>
    <row r="17" spans="1:7">
      <c r="A17" s="16"/>
      <c r="B17" s="16"/>
      <c r="E17" s="16"/>
      <c r="F17" s="16"/>
      <c r="G17" s="16"/>
    </row>
    <row r="18" spans="1:7">
      <c r="A18" s="16"/>
      <c r="B18" s="16"/>
      <c r="E18" s="16"/>
      <c r="F18" s="16"/>
      <c r="G18" s="16"/>
    </row>
    <row r="19" spans="1:7">
      <c r="A19" s="16"/>
      <c r="B19" s="16"/>
      <c r="E19" s="16"/>
      <c r="F19" s="16"/>
      <c r="G19" s="16"/>
    </row>
    <row r="20" spans="1:7">
      <c r="A20" s="16"/>
      <c r="B20" s="16"/>
      <c r="E20" s="16"/>
      <c r="F20" s="16"/>
      <c r="G20" s="16"/>
    </row>
    <row r="21" spans="1:7">
      <c r="A21" s="16"/>
      <c r="B21" s="16"/>
      <c r="E21" s="16"/>
      <c r="F21" s="16"/>
      <c r="G21" s="16"/>
    </row>
    <row r="22" spans="1:7">
      <c r="A22" s="16"/>
      <c r="B22" s="16"/>
      <c r="E22" s="16"/>
      <c r="F22" s="16"/>
      <c r="G22" s="16"/>
    </row>
    <row r="23" spans="1:7">
      <c r="A23" s="16"/>
      <c r="B23" s="16"/>
      <c r="E23" s="16"/>
      <c r="F23" s="16"/>
      <c r="G23" s="16"/>
    </row>
    <row r="24" spans="1:7">
      <c r="A24" s="16"/>
      <c r="B24" s="16"/>
      <c r="E24" s="16"/>
      <c r="F24" s="16"/>
      <c r="G24" s="16"/>
    </row>
    <row r="25" spans="1:7">
      <c r="A25" s="16"/>
      <c r="B25" s="16"/>
      <c r="E25" s="16"/>
      <c r="F25" s="16"/>
      <c r="G25" s="16"/>
    </row>
    <row r="26" spans="1:7">
      <c r="A26" s="16"/>
      <c r="B26" s="16"/>
      <c r="E26" s="16"/>
      <c r="F26" s="16"/>
      <c r="G26" s="16"/>
    </row>
    <row r="27" spans="1:7">
      <c r="A27" s="16"/>
      <c r="B27" s="16"/>
      <c r="E27" s="16"/>
      <c r="F27" s="16"/>
      <c r="G27" s="16"/>
    </row>
    <row r="28" spans="1:7">
      <c r="A28" s="16"/>
      <c r="B28" s="16"/>
      <c r="E28" s="16"/>
      <c r="F28" s="16"/>
      <c r="G28" s="16"/>
    </row>
    <row r="29" spans="1:7">
      <c r="A29" s="16"/>
      <c r="B29" s="16"/>
      <c r="E29" s="16"/>
      <c r="F29" s="16"/>
      <c r="G29" s="16"/>
    </row>
    <row r="30" spans="1:7">
      <c r="A30" s="16"/>
      <c r="B30" s="16"/>
      <c r="E30" s="16"/>
      <c r="F30" s="16"/>
      <c r="G30" s="16"/>
    </row>
    <row r="31" spans="1:7">
      <c r="A31" s="16"/>
      <c r="B31" s="16"/>
      <c r="E31" s="16"/>
      <c r="F31" s="16"/>
      <c r="G31" s="16"/>
    </row>
    <row r="32" spans="1:7">
      <c r="A32" s="16"/>
      <c r="B32" s="16"/>
      <c r="E32" s="16"/>
      <c r="F32" s="16"/>
      <c r="G32" s="16"/>
    </row>
    <row r="33" spans="1:7">
      <c r="A33" s="16"/>
      <c r="B33" s="16"/>
      <c r="E33" s="16"/>
      <c r="F33" s="16"/>
      <c r="G33" s="16"/>
    </row>
    <row r="34" spans="1:7">
      <c r="A34" s="16"/>
      <c r="B34" s="16"/>
      <c r="E34" s="16"/>
      <c r="F34" s="16"/>
      <c r="G34" s="16"/>
    </row>
    <row r="35" spans="1:7">
      <c r="A35" s="16"/>
      <c r="B35" s="16"/>
      <c r="E35" s="16"/>
      <c r="F35" s="16"/>
      <c r="G35" s="16"/>
    </row>
    <row r="36" spans="1:7">
      <c r="A36" s="16"/>
      <c r="B36" s="16"/>
      <c r="E36" s="16"/>
      <c r="F36" s="16"/>
      <c r="G36" s="16"/>
    </row>
    <row r="37" spans="1:7">
      <c r="A37" s="16"/>
      <c r="B37" s="16"/>
      <c r="E37" s="16"/>
      <c r="F37" s="16"/>
      <c r="G37" s="16"/>
    </row>
    <row r="38" spans="1:7">
      <c r="A38" s="16"/>
      <c r="B38" s="16"/>
      <c r="E38" s="16"/>
      <c r="F38" s="16"/>
      <c r="G38" s="16"/>
    </row>
    <row r="39" spans="1:7">
      <c r="A39" s="16"/>
      <c r="B39" s="16"/>
      <c r="E39" s="16"/>
      <c r="F39" s="16"/>
      <c r="G39" s="16"/>
    </row>
    <row r="40" spans="1:7">
      <c r="A40" s="16"/>
      <c r="B40" s="16"/>
      <c r="E40" s="16"/>
      <c r="F40" s="16"/>
      <c r="G40" s="16"/>
    </row>
    <row r="41" spans="1:7">
      <c r="A41" s="16"/>
      <c r="B41" s="16"/>
      <c r="E41" s="16"/>
      <c r="F41" s="16"/>
      <c r="G41" s="16"/>
    </row>
    <row r="42" spans="1:7">
      <c r="A42" s="16"/>
      <c r="B42" s="16"/>
      <c r="E42" s="16"/>
      <c r="F42" s="16"/>
      <c r="G42" s="16"/>
    </row>
    <row r="43" spans="1:7">
      <c r="A43" s="16"/>
      <c r="B43" s="16"/>
      <c r="E43" s="16"/>
      <c r="F43" s="16"/>
      <c r="G43" s="16"/>
    </row>
    <row r="44" spans="1:7">
      <c r="A44" s="16"/>
      <c r="B44" s="16"/>
      <c r="E44" s="16"/>
      <c r="F44" s="16"/>
      <c r="G44" s="16"/>
    </row>
    <row r="45" spans="1:7">
      <c r="A45" s="16"/>
      <c r="B45" s="16"/>
      <c r="E45" s="16"/>
      <c r="F45" s="16"/>
      <c r="G45" s="16"/>
    </row>
    <row r="46" spans="1:7">
      <c r="A46" s="16"/>
      <c r="B46" s="16"/>
      <c r="E46" s="16"/>
      <c r="F46" s="16"/>
      <c r="G46" s="16"/>
    </row>
    <row r="47" spans="1:7">
      <c r="A47" s="16"/>
      <c r="B47" s="16"/>
      <c r="E47" s="16"/>
      <c r="F47" s="16"/>
      <c r="G47" s="16"/>
    </row>
    <row r="48" spans="1:7">
      <c r="A48" s="16"/>
      <c r="B48" s="16"/>
      <c r="E48" s="16"/>
      <c r="F48" s="16"/>
      <c r="G48" s="16"/>
    </row>
    <row r="49" spans="1:7">
      <c r="A49" s="16"/>
      <c r="B49" s="16"/>
      <c r="E49" s="16"/>
      <c r="F49" s="16"/>
      <c r="G49" s="16"/>
    </row>
    <row r="50" spans="1:7">
      <c r="A50" s="16"/>
      <c r="B50" s="16"/>
      <c r="E50" s="16"/>
      <c r="F50" s="16"/>
      <c r="G50" s="16"/>
    </row>
    <row r="51" spans="1:7">
      <c r="A51" s="16"/>
      <c r="B51" s="16"/>
      <c r="E51" s="16"/>
      <c r="F51" s="16"/>
      <c r="G51" s="16"/>
    </row>
    <row r="52" spans="1:7">
      <c r="A52" s="16"/>
      <c r="B52" s="16"/>
      <c r="E52" s="16"/>
      <c r="F52" s="16"/>
      <c r="G52" s="16"/>
    </row>
    <row r="53" spans="1:7">
      <c r="A53" s="16"/>
      <c r="B53" s="16"/>
      <c r="E53" s="16"/>
      <c r="F53" s="16"/>
      <c r="G53" s="16"/>
    </row>
    <row r="54" spans="1:7">
      <c r="A54" s="16"/>
      <c r="B54" s="16"/>
      <c r="E54" s="16"/>
      <c r="F54" s="16"/>
      <c r="G54" s="16"/>
    </row>
    <row r="55" spans="1:7">
      <c r="A55" s="16"/>
      <c r="B55" s="16"/>
      <c r="E55" s="16"/>
      <c r="F55" s="16"/>
      <c r="G55" s="16"/>
    </row>
    <row r="56" spans="1:7">
      <c r="A56" s="16"/>
      <c r="B56" s="16"/>
      <c r="E56" s="16"/>
      <c r="F56" s="16"/>
      <c r="G56" s="16"/>
    </row>
    <row r="57" spans="1:7">
      <c r="A57" s="16"/>
      <c r="B57" s="16"/>
      <c r="E57" s="16"/>
      <c r="F57" s="16"/>
      <c r="G57" s="16"/>
    </row>
    <row r="58" spans="1:7">
      <c r="A58" s="16"/>
      <c r="B58" s="16"/>
      <c r="E58" s="16"/>
      <c r="F58" s="16"/>
      <c r="G58" s="16"/>
    </row>
    <row r="59" spans="1:7">
      <c r="A59" s="16"/>
      <c r="B59" s="16"/>
      <c r="E59" s="16"/>
      <c r="F59" s="16"/>
      <c r="G59" s="16"/>
    </row>
    <row r="60" spans="1:7">
      <c r="A60" s="16"/>
      <c r="B60" s="16"/>
      <c r="E60" s="16"/>
      <c r="F60" s="16"/>
      <c r="G60" s="16"/>
    </row>
    <row r="61" spans="1:7">
      <c r="A61" s="16"/>
      <c r="B61" s="16"/>
      <c r="E61" s="16"/>
      <c r="F61" s="16"/>
      <c r="G61" s="16"/>
    </row>
    <row r="62" spans="1:7">
      <c r="A62" s="16"/>
      <c r="B62" s="16"/>
      <c r="E62" s="16"/>
      <c r="F62" s="16"/>
      <c r="G62" s="16"/>
    </row>
    <row r="63" spans="1:7">
      <c r="A63" s="16"/>
      <c r="B63" s="16"/>
      <c r="E63" s="16"/>
      <c r="F63" s="16"/>
      <c r="G63" s="16"/>
    </row>
    <row r="64" spans="1:7">
      <c r="A64" s="16"/>
      <c r="B64" s="16"/>
      <c r="E64" s="16"/>
      <c r="F64" s="16"/>
      <c r="G64" s="16"/>
    </row>
    <row r="65" spans="1:7">
      <c r="A65" s="16"/>
      <c r="B65" s="16"/>
      <c r="E65" s="16"/>
      <c r="F65" s="16"/>
      <c r="G65" s="16"/>
    </row>
    <row r="66" spans="1:7">
      <c r="A66" s="16"/>
      <c r="B66" s="16"/>
      <c r="E66" s="16"/>
      <c r="F66" s="16"/>
      <c r="G66" s="16"/>
    </row>
    <row r="67" spans="1:7">
      <c r="A67" s="16"/>
      <c r="B67" s="16"/>
      <c r="E67" s="16"/>
      <c r="F67" s="16"/>
      <c r="G67" s="16"/>
    </row>
    <row r="68" spans="1:7">
      <c r="A68" s="16"/>
      <c r="B68" s="16"/>
      <c r="E68" s="16"/>
      <c r="F68" s="16"/>
      <c r="G68" s="16"/>
    </row>
    <row r="69" spans="1:7">
      <c r="A69" s="16"/>
      <c r="B69" s="16"/>
      <c r="E69" s="16"/>
      <c r="F69" s="16"/>
      <c r="G69" s="16"/>
    </row>
    <row r="70" spans="1:7">
      <c r="A70" s="16"/>
      <c r="B70" s="16"/>
      <c r="E70" s="16"/>
      <c r="F70" s="16"/>
      <c r="G70" s="16"/>
    </row>
    <row r="71" spans="1:7">
      <c r="A71" s="16"/>
      <c r="B71" s="16"/>
      <c r="E71" s="16"/>
      <c r="F71" s="16"/>
      <c r="G71" s="16"/>
    </row>
    <row r="72" spans="1:7">
      <c r="A72" s="16"/>
      <c r="B72" s="16"/>
      <c r="E72" s="16"/>
      <c r="F72" s="16"/>
      <c r="G72" s="16"/>
    </row>
    <row r="73" spans="1:7">
      <c r="A73" s="16"/>
      <c r="B73" s="16"/>
      <c r="E73" s="16"/>
      <c r="F73" s="16"/>
      <c r="G73" s="16"/>
    </row>
    <row r="74" spans="1:7">
      <c r="A74" s="16"/>
      <c r="B74" s="16"/>
      <c r="E74" s="16"/>
      <c r="F74" s="16"/>
      <c r="G74" s="16"/>
    </row>
    <row r="75" spans="1:7">
      <c r="A75" s="16"/>
      <c r="B75" s="16"/>
      <c r="E75" s="16"/>
      <c r="F75" s="16"/>
      <c r="G75" s="16"/>
    </row>
    <row r="76" spans="1:7">
      <c r="A76" s="16"/>
      <c r="B76" s="16"/>
      <c r="E76" s="16"/>
      <c r="F76" s="16"/>
      <c r="G76" s="16"/>
    </row>
    <row r="77" spans="1:7">
      <c r="A77" s="16"/>
      <c r="B77" s="16"/>
      <c r="E77" s="16"/>
      <c r="F77" s="16"/>
      <c r="G77" s="16"/>
    </row>
    <row r="78" spans="1:7">
      <c r="A78" s="16"/>
      <c r="B78" s="16"/>
      <c r="E78" s="16"/>
      <c r="F78" s="16"/>
      <c r="G78" s="16"/>
    </row>
    <row r="79" spans="1:7">
      <c r="A79" s="16"/>
      <c r="B79" s="16"/>
      <c r="E79" s="16"/>
      <c r="F79" s="16"/>
      <c r="G79" s="16"/>
    </row>
    <row r="80" spans="1:7">
      <c r="A80" s="16"/>
      <c r="B80" s="16"/>
      <c r="E80" s="16"/>
      <c r="F80" s="16"/>
      <c r="G80" s="16"/>
    </row>
    <row r="81" spans="1:7">
      <c r="A81" s="16"/>
      <c r="B81" s="16"/>
      <c r="E81" s="16"/>
      <c r="F81" s="16"/>
      <c r="G81" s="16"/>
    </row>
    <row r="82" spans="1:7">
      <c r="A82" s="16"/>
      <c r="B82" s="16"/>
      <c r="E82" s="16"/>
      <c r="F82" s="16"/>
      <c r="G82" s="16"/>
    </row>
    <row r="83" spans="1:7">
      <c r="A83" s="16"/>
      <c r="B83" s="16"/>
      <c r="E83" s="16"/>
      <c r="F83" s="16"/>
      <c r="G83" s="16"/>
    </row>
    <row r="84" spans="1:7">
      <c r="A84" s="16"/>
      <c r="B84" s="16"/>
      <c r="E84" s="16"/>
      <c r="F84" s="16"/>
      <c r="G84" s="16"/>
    </row>
    <row r="85" spans="1:7">
      <c r="A85" s="16"/>
      <c r="B85" s="16"/>
      <c r="E85" s="16"/>
      <c r="F85" s="16"/>
      <c r="G85" s="16"/>
    </row>
    <row r="86" spans="1:7">
      <c r="A86" s="16"/>
      <c r="B86" s="16"/>
      <c r="E86" s="16"/>
      <c r="F86" s="16"/>
      <c r="G86" s="16"/>
    </row>
    <row r="87" spans="1:7">
      <c r="A87" s="16"/>
      <c r="B87" s="16"/>
      <c r="E87" s="16"/>
      <c r="F87" s="16"/>
      <c r="G87" s="16"/>
    </row>
    <row r="88" spans="1:7">
      <c r="A88" s="17"/>
      <c r="B88" s="16"/>
      <c r="E88" s="16"/>
      <c r="F88" s="16"/>
      <c r="G88" s="16"/>
    </row>
    <row r="89" spans="1:7">
      <c r="A89" s="17"/>
      <c r="B89" s="16"/>
      <c r="E89" s="16"/>
      <c r="F89" s="16"/>
      <c r="G89" s="16"/>
    </row>
    <row r="90" spans="1:7">
      <c r="A90" s="17"/>
      <c r="B90" s="16"/>
      <c r="E90" s="16"/>
      <c r="F90" s="16"/>
      <c r="G90" s="16"/>
    </row>
    <row r="91" spans="1:7">
      <c r="A91" s="17"/>
      <c r="B91" s="16"/>
      <c r="E91" s="16"/>
      <c r="F91" s="16"/>
      <c r="G91" s="16"/>
    </row>
    <row r="92" spans="1:7">
      <c r="A92" s="17"/>
      <c r="B92" s="16"/>
      <c r="E92" s="16"/>
      <c r="F92" s="16"/>
      <c r="G92" s="16"/>
    </row>
    <row r="93" spans="1:7">
      <c r="A93" s="17"/>
      <c r="B93" s="16"/>
      <c r="E93" s="16"/>
      <c r="F93" s="16"/>
      <c r="G93" s="16"/>
    </row>
    <row r="94" spans="1:7">
      <c r="A94" s="17"/>
      <c r="B94" s="16"/>
      <c r="E94" s="16"/>
      <c r="F94" s="16"/>
      <c r="G94" s="16"/>
    </row>
    <row r="95" spans="1:7">
      <c r="A95" s="17"/>
      <c r="B95" s="16"/>
      <c r="E95" s="16"/>
      <c r="F95" s="16"/>
      <c r="G95" s="16"/>
    </row>
    <row r="96" spans="1:7">
      <c r="A96" s="17"/>
      <c r="B96" s="16"/>
      <c r="E96" s="16"/>
      <c r="F96" s="16"/>
      <c r="G96" s="16"/>
    </row>
    <row r="97" spans="1:7">
      <c r="A97" s="17"/>
      <c r="B97" s="16"/>
      <c r="E97" s="16"/>
      <c r="F97" s="16"/>
      <c r="G97" s="16"/>
    </row>
    <row r="98" spans="1:7">
      <c r="A98" s="17"/>
      <c r="B98" s="16"/>
      <c r="E98" s="16"/>
      <c r="F98" s="16"/>
      <c r="G98" s="16"/>
    </row>
    <row r="99" spans="1:7">
      <c r="A99" s="17"/>
      <c r="B99" s="16"/>
      <c r="E99" s="16"/>
      <c r="F99" s="16"/>
      <c r="G99" s="16"/>
    </row>
    <row r="100" spans="1:7">
      <c r="A100" s="17"/>
      <c r="B100" s="16"/>
      <c r="E100" s="16"/>
      <c r="F100" s="16"/>
      <c r="G100" s="16"/>
    </row>
    <row r="101" spans="1:7">
      <c r="A101" s="17"/>
      <c r="B101" s="16"/>
      <c r="E101" s="16"/>
      <c r="F101" s="16"/>
      <c r="G101" s="16"/>
    </row>
    <row r="102" spans="1:7">
      <c r="A102" s="17"/>
      <c r="B102" s="16"/>
      <c r="E102" s="16"/>
      <c r="F102" s="16"/>
      <c r="G102" s="16"/>
    </row>
    <row r="103" spans="1:7">
      <c r="A103" s="17"/>
      <c r="B103" s="16"/>
      <c r="E103" s="16"/>
      <c r="F103" s="16"/>
      <c r="G103" s="16"/>
    </row>
    <row r="104" spans="1:7">
      <c r="A104" s="17"/>
      <c r="B104" s="16"/>
      <c r="E104" s="16"/>
      <c r="F104" s="16"/>
      <c r="G104" s="16"/>
    </row>
    <row r="105" spans="1:7">
      <c r="A105" s="17"/>
      <c r="B105" s="16"/>
      <c r="E105" s="16"/>
      <c r="F105" s="16"/>
      <c r="G105" s="16"/>
    </row>
    <row r="106" spans="1:7">
      <c r="A106" s="17"/>
      <c r="B106" s="16"/>
      <c r="E106" s="16"/>
      <c r="F106" s="16"/>
      <c r="G106" s="16"/>
    </row>
    <row r="107" spans="1:7">
      <c r="A107" s="17"/>
      <c r="B107" s="16"/>
      <c r="E107" s="16"/>
      <c r="F107" s="16"/>
      <c r="G107" s="16"/>
    </row>
    <row r="108" spans="1:7">
      <c r="A108" s="17"/>
      <c r="B108" s="16"/>
      <c r="E108" s="16"/>
      <c r="F108" s="16"/>
      <c r="G108" s="16"/>
    </row>
    <row r="109" spans="1:7">
      <c r="A109" s="17"/>
      <c r="B109" s="16"/>
      <c r="E109" s="16"/>
      <c r="F109" s="16"/>
      <c r="G109" s="16"/>
    </row>
    <row r="110" spans="1:7">
      <c r="A110" s="17"/>
      <c r="B110" s="16"/>
      <c r="E110" s="16"/>
      <c r="F110" s="16"/>
      <c r="G110" s="16"/>
    </row>
    <row r="111" spans="1:7">
      <c r="A111" s="17"/>
      <c r="B111" s="16"/>
      <c r="E111" s="16"/>
      <c r="F111" s="16"/>
      <c r="G111" s="16"/>
    </row>
    <row r="112" spans="1:7">
      <c r="A112" s="17"/>
      <c r="B112" s="16"/>
      <c r="E112" s="16"/>
      <c r="F112" s="16"/>
      <c r="G112" s="16"/>
    </row>
    <row r="113" spans="1:11">
      <c r="A113" s="17"/>
      <c r="B113" s="16"/>
      <c r="E113" s="16"/>
      <c r="F113" s="16"/>
      <c r="G113" s="16"/>
    </row>
    <row r="114" spans="1:11">
      <c r="A114" s="16"/>
      <c r="B114" s="16"/>
      <c r="E114" s="16"/>
      <c r="F114" s="16"/>
      <c r="G114" s="16"/>
    </row>
    <row r="115" spans="1:11">
      <c r="A115" s="16"/>
      <c r="B115" s="16"/>
      <c r="E115" s="16"/>
      <c r="F115" s="16"/>
      <c r="G115" s="16"/>
    </row>
    <row r="116" spans="1:11">
      <c r="K116" s="17"/>
    </row>
  </sheetData>
  <phoneticPr fontId="7" type="noConversion"/>
  <printOptions gridLines="1" gridLinesSet="0"/>
  <pageMargins left="0.75" right="0.75" top="1" bottom="1" header="0.5" footer="0.5"/>
  <pageSetup orientation="portrait" horizontalDpi="300" verticalDpi="360" copies="0"/>
  <headerFooter alignWithMargins="0">
    <oddHeader>&amp;A</oddHeader>
    <oddFooter>Page &amp;P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
  <dimension ref="A1:N17"/>
  <sheetViews>
    <sheetView topLeftCell="C1" zoomScale="115" zoomScaleNormal="115" workbookViewId="0">
      <selection activeCell="L5" sqref="L5"/>
    </sheetView>
  </sheetViews>
  <sheetFormatPr defaultRowHeight="16.5"/>
  <cols>
    <col min="6" max="6" width="13.875" bestFit="1" customWidth="1"/>
    <col min="12" max="12" width="32.875" bestFit="1" customWidth="1"/>
    <col min="13" max="13" width="5.75" bestFit="1" customWidth="1"/>
    <col min="14" max="14" width="13.875" bestFit="1" customWidth="1"/>
  </cols>
  <sheetData>
    <row r="1" spans="1:14" ht="21.75" thickBot="1">
      <c r="A1" s="153" t="s">
        <v>40</v>
      </c>
      <c r="B1" s="153"/>
      <c r="C1" s="153"/>
      <c r="D1" s="153"/>
      <c r="E1" s="153"/>
      <c r="F1" s="153"/>
      <c r="G1" s="153"/>
    </row>
    <row r="2" spans="1:14" ht="31.5" customHeight="1" thickBot="1">
      <c r="A2" s="20" t="s">
        <v>41</v>
      </c>
      <c r="B2" s="21" t="s">
        <v>42</v>
      </c>
      <c r="C2" s="22" t="s">
        <v>43</v>
      </c>
      <c r="F2" s="147" t="s">
        <v>44</v>
      </c>
      <c r="G2" s="148" t="s">
        <v>45</v>
      </c>
      <c r="H2" s="149" t="s">
        <v>43</v>
      </c>
      <c r="L2" s="154" t="s">
        <v>256</v>
      </c>
      <c r="M2" s="155"/>
      <c r="N2" s="156"/>
    </row>
    <row r="3" spans="1:14" ht="19.5" customHeight="1" thickBot="1">
      <c r="A3" s="23">
        <v>0</v>
      </c>
      <c r="B3" s="24">
        <v>0.06</v>
      </c>
      <c r="C3" s="25">
        <v>0</v>
      </c>
      <c r="F3">
        <v>368900</v>
      </c>
      <c r="G3" s="26">
        <f>VLOOKUP(F3,$A$3:$C$15,2)</f>
        <v>0.15</v>
      </c>
      <c r="H3">
        <f>VLOOKUP(F3,$A$3:$C$15,3)</f>
        <v>21400</v>
      </c>
      <c r="L3" s="157" t="s">
        <v>257</v>
      </c>
      <c r="M3" s="158"/>
      <c r="N3" s="159"/>
    </row>
    <row r="4" spans="1:14" ht="17.25" thickBot="1">
      <c r="A4" s="23">
        <v>100000</v>
      </c>
      <c r="B4" s="24">
        <v>0.08</v>
      </c>
      <c r="C4" s="25">
        <v>1600</v>
      </c>
      <c r="F4">
        <v>889650</v>
      </c>
      <c r="G4" s="26">
        <f t="shared" ref="G4:G10" si="0">VLOOKUP(F4,$A$3:$C$15,2)</f>
        <v>0.22</v>
      </c>
      <c r="H4">
        <f t="shared" ref="H4:H10" si="1">VLOOKUP(F4,$A$3:$C$15,3)</f>
        <v>67100</v>
      </c>
      <c r="L4" s="143" t="s">
        <v>44</v>
      </c>
      <c r="M4" s="143" t="s">
        <v>42</v>
      </c>
      <c r="N4" s="143" t="s">
        <v>43</v>
      </c>
    </row>
    <row r="5" spans="1:14" ht="17.25" thickBot="1">
      <c r="A5" s="27">
        <v>180000</v>
      </c>
      <c r="B5" s="28">
        <v>0.1</v>
      </c>
      <c r="C5" s="29">
        <v>4800</v>
      </c>
      <c r="F5">
        <v>789652</v>
      </c>
      <c r="G5" s="26">
        <f t="shared" si="0"/>
        <v>0.22</v>
      </c>
      <c r="H5">
        <f t="shared" si="1"/>
        <v>67100</v>
      </c>
      <c r="L5" s="145" t="s">
        <v>258</v>
      </c>
      <c r="M5" s="146">
        <v>0.05</v>
      </c>
      <c r="N5" s="144" t="s">
        <v>259</v>
      </c>
    </row>
    <row r="6" spans="1:14" ht="17.25" thickBot="1">
      <c r="A6" s="27">
        <v>260000</v>
      </c>
      <c r="B6" s="28">
        <v>0.12</v>
      </c>
      <c r="C6" s="29">
        <v>10000</v>
      </c>
      <c r="F6">
        <v>1568900</v>
      </c>
      <c r="G6" s="26">
        <f t="shared" si="0"/>
        <v>0.3</v>
      </c>
      <c r="H6">
        <f t="shared" si="1"/>
        <v>163100</v>
      </c>
      <c r="L6" s="145" t="s">
        <v>260</v>
      </c>
      <c r="M6" s="146">
        <v>0.12</v>
      </c>
      <c r="N6" s="144" t="s">
        <v>261</v>
      </c>
    </row>
    <row r="7" spans="1:14" ht="17.25" thickBot="1">
      <c r="A7" s="23">
        <v>350000</v>
      </c>
      <c r="B7" s="24">
        <v>0.15</v>
      </c>
      <c r="C7" s="25">
        <v>21400</v>
      </c>
      <c r="F7">
        <v>459200</v>
      </c>
      <c r="G7" s="26">
        <f t="shared" si="0"/>
        <v>0.15</v>
      </c>
      <c r="H7">
        <f t="shared" si="1"/>
        <v>21400</v>
      </c>
      <c r="L7" s="145" t="s">
        <v>262</v>
      </c>
      <c r="M7" s="146">
        <v>0.2</v>
      </c>
      <c r="N7" s="144" t="s">
        <v>263</v>
      </c>
    </row>
    <row r="8" spans="1:14" ht="17.25" thickBot="1">
      <c r="A8" s="23">
        <v>560000</v>
      </c>
      <c r="B8" s="24">
        <v>0.18</v>
      </c>
      <c r="C8" s="25">
        <v>27900</v>
      </c>
      <c r="F8">
        <v>1983250</v>
      </c>
      <c r="G8" s="26">
        <f t="shared" si="0"/>
        <v>0.34</v>
      </c>
      <c r="H8">
        <f t="shared" si="1"/>
        <v>235100</v>
      </c>
      <c r="L8" s="145" t="s">
        <v>264</v>
      </c>
      <c r="M8" s="146">
        <v>0.3</v>
      </c>
      <c r="N8" s="144" t="s">
        <v>265</v>
      </c>
    </row>
    <row r="9" spans="1:14" ht="17.25" thickBot="1">
      <c r="A9" s="27">
        <v>730000</v>
      </c>
      <c r="B9" s="28">
        <v>0.22</v>
      </c>
      <c r="C9" s="29">
        <v>67100</v>
      </c>
      <c r="F9">
        <v>5879215</v>
      </c>
      <c r="G9" s="26">
        <f t="shared" si="0"/>
        <v>0.5</v>
      </c>
      <c r="H9">
        <f t="shared" si="1"/>
        <v>700100</v>
      </c>
      <c r="L9" s="145" t="s">
        <v>266</v>
      </c>
      <c r="M9" s="146">
        <v>0.4</v>
      </c>
      <c r="N9" s="144" t="s">
        <v>267</v>
      </c>
    </row>
    <row r="10" spans="1:14">
      <c r="A10" s="27">
        <v>1000000</v>
      </c>
      <c r="B10" s="28">
        <v>0.26</v>
      </c>
      <c r="C10" s="29">
        <v>107000</v>
      </c>
      <c r="F10">
        <v>8900</v>
      </c>
      <c r="G10" s="26">
        <f t="shared" si="0"/>
        <v>0.06</v>
      </c>
      <c r="H10">
        <f t="shared" si="1"/>
        <v>0</v>
      </c>
    </row>
    <row r="11" spans="1:14">
      <c r="A11" s="23">
        <v>1500000</v>
      </c>
      <c r="B11" s="24">
        <v>0.3</v>
      </c>
      <c r="C11" s="25">
        <v>163100</v>
      </c>
      <c r="G11" s="26"/>
    </row>
    <row r="12" spans="1:14">
      <c r="A12" s="23">
        <v>1800000</v>
      </c>
      <c r="B12" s="24">
        <v>0.34</v>
      </c>
      <c r="C12" s="25">
        <v>235100</v>
      </c>
      <c r="G12" s="26"/>
    </row>
    <row r="13" spans="1:14">
      <c r="A13" s="27">
        <v>2500000</v>
      </c>
      <c r="B13" s="28">
        <v>0.39</v>
      </c>
      <c r="C13" s="29">
        <v>350100</v>
      </c>
      <c r="G13" s="26"/>
    </row>
    <row r="14" spans="1:14">
      <c r="A14" s="27">
        <v>2880000</v>
      </c>
      <c r="B14" s="28">
        <v>0.44</v>
      </c>
      <c r="C14" s="29">
        <v>490100</v>
      </c>
    </row>
    <row r="15" spans="1:14" ht="17.25" thickBot="1">
      <c r="A15" s="30">
        <v>4000000</v>
      </c>
      <c r="B15" s="31">
        <v>0.5</v>
      </c>
      <c r="C15" s="32">
        <v>700100</v>
      </c>
    </row>
    <row r="17" spans="7:7">
      <c r="G17" s="33"/>
    </row>
  </sheetData>
  <mergeCells count="3">
    <mergeCell ref="A1:G1"/>
    <mergeCell ref="L2:N2"/>
    <mergeCell ref="L3:N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9"/>
  <dimension ref="A1:G58"/>
  <sheetViews>
    <sheetView workbookViewId="0">
      <selection activeCell="G4" sqref="G4"/>
    </sheetView>
  </sheetViews>
  <sheetFormatPr defaultRowHeight="16.5"/>
  <cols>
    <col min="1" max="1" width="12.25" style="88" customWidth="1"/>
    <col min="2" max="2" width="12.875" style="88" customWidth="1"/>
    <col min="3" max="3" width="8.875" style="88" customWidth="1"/>
    <col min="4" max="4" width="11.25" style="88" customWidth="1"/>
    <col min="5" max="6" width="7.5" style="88" customWidth="1"/>
    <col min="7" max="7" width="25.875" style="55" customWidth="1"/>
    <col min="8" max="16384" width="9" style="55"/>
  </cols>
  <sheetData>
    <row r="1" spans="1:7" ht="54" customHeight="1">
      <c r="A1" s="160" t="s">
        <v>76</v>
      </c>
      <c r="B1" s="161"/>
      <c r="C1" s="161"/>
      <c r="D1" s="161"/>
      <c r="E1" s="161"/>
      <c r="F1" s="161"/>
      <c r="G1" s="161"/>
    </row>
    <row r="2" spans="1:7" ht="30" customHeight="1">
      <c r="A2" s="71"/>
      <c r="B2" s="72"/>
      <c r="C2" s="72"/>
      <c r="D2" s="72"/>
      <c r="E2" s="72"/>
      <c r="F2" s="72"/>
      <c r="G2" s="72"/>
    </row>
    <row r="3" spans="1:7" s="39" customFormat="1" ht="25.15" customHeight="1" thickBot="1">
      <c r="A3" s="73" t="s">
        <v>77</v>
      </c>
      <c r="B3" s="74" t="s">
        <v>3</v>
      </c>
      <c r="C3" s="74" t="s">
        <v>78</v>
      </c>
      <c r="D3" s="74" t="s">
        <v>79</v>
      </c>
      <c r="E3" s="74" t="s">
        <v>80</v>
      </c>
      <c r="F3" s="74" t="s">
        <v>81</v>
      </c>
      <c r="G3" s="74" t="s">
        <v>82</v>
      </c>
    </row>
    <row r="4" spans="1:7" s="39" customFormat="1" ht="18" customHeight="1" thickTop="1">
      <c r="A4" s="75" t="s">
        <v>83</v>
      </c>
      <c r="B4" s="76" t="s">
        <v>84</v>
      </c>
      <c r="C4" s="76" t="s">
        <v>85</v>
      </c>
      <c r="D4" s="77">
        <v>20265</v>
      </c>
      <c r="E4" s="76">
        <v>8</v>
      </c>
      <c r="F4" s="76">
        <v>4</v>
      </c>
      <c r="G4" s="81">
        <v>62500</v>
      </c>
    </row>
    <row r="5" spans="1:7" s="39" customFormat="1" ht="18" customHeight="1">
      <c r="A5" s="78" t="s">
        <v>86</v>
      </c>
      <c r="B5" s="79" t="s">
        <v>87</v>
      </c>
      <c r="C5" s="79" t="s">
        <v>88</v>
      </c>
      <c r="D5" s="80">
        <v>23062</v>
      </c>
      <c r="E5" s="79">
        <v>7</v>
      </c>
      <c r="F5" s="79">
        <v>4</v>
      </c>
      <c r="G5" s="81">
        <v>41000</v>
      </c>
    </row>
    <row r="6" spans="1:7" s="39" customFormat="1" ht="18" customHeight="1">
      <c r="A6" s="82" t="s">
        <v>89</v>
      </c>
      <c r="B6" s="83" t="s">
        <v>90</v>
      </c>
      <c r="C6" s="83" t="s">
        <v>91</v>
      </c>
      <c r="D6" s="84">
        <v>19282</v>
      </c>
      <c r="E6" s="83">
        <v>6</v>
      </c>
      <c r="F6" s="83">
        <v>9</v>
      </c>
      <c r="G6" s="85">
        <v>32000</v>
      </c>
    </row>
    <row r="7" spans="1:7" s="39" customFormat="1" ht="18" customHeight="1">
      <c r="A7" s="78" t="s">
        <v>92</v>
      </c>
      <c r="B7" s="79" t="s">
        <v>93</v>
      </c>
      <c r="C7" s="79" t="s">
        <v>94</v>
      </c>
      <c r="D7" s="80">
        <v>15123</v>
      </c>
      <c r="E7" s="79">
        <v>6</v>
      </c>
      <c r="F7" s="79">
        <v>10</v>
      </c>
      <c r="G7" s="81">
        <v>33500</v>
      </c>
    </row>
    <row r="8" spans="1:7" s="39" customFormat="1" ht="18" customHeight="1">
      <c r="A8" s="82" t="s">
        <v>95</v>
      </c>
      <c r="B8" s="83" t="s">
        <v>96</v>
      </c>
      <c r="C8" s="83" t="s">
        <v>94</v>
      </c>
      <c r="D8" s="84">
        <v>29448</v>
      </c>
      <c r="E8" s="83">
        <v>7</v>
      </c>
      <c r="F8" s="83">
        <v>5</v>
      </c>
      <c r="G8" s="85">
        <v>43000</v>
      </c>
    </row>
    <row r="9" spans="1:7" s="39" customFormat="1" ht="18" customHeight="1">
      <c r="A9" s="78" t="s">
        <v>97</v>
      </c>
      <c r="B9" s="79" t="s">
        <v>98</v>
      </c>
      <c r="C9" s="79" t="s">
        <v>91</v>
      </c>
      <c r="D9" s="80">
        <v>18940</v>
      </c>
      <c r="E9" s="79">
        <v>6</v>
      </c>
      <c r="F9" s="79">
        <v>9</v>
      </c>
      <c r="G9" s="81">
        <v>32000</v>
      </c>
    </row>
    <row r="10" spans="1:7" s="39" customFormat="1" ht="18" customHeight="1">
      <c r="A10" s="82" t="s">
        <v>99</v>
      </c>
      <c r="B10" s="83" t="s">
        <v>100</v>
      </c>
      <c r="C10" s="83" t="s">
        <v>101</v>
      </c>
      <c r="D10" s="84">
        <v>28355</v>
      </c>
      <c r="E10" s="83">
        <v>6</v>
      </c>
      <c r="F10" s="83">
        <v>6</v>
      </c>
      <c r="G10" s="85">
        <v>27500</v>
      </c>
    </row>
    <row r="11" spans="1:7" s="39" customFormat="1" ht="18" customHeight="1">
      <c r="A11" s="78" t="s">
        <v>102</v>
      </c>
      <c r="B11" s="79" t="s">
        <v>103</v>
      </c>
      <c r="C11" s="79" t="s">
        <v>85</v>
      </c>
      <c r="D11" s="80">
        <v>19914</v>
      </c>
      <c r="E11" s="79">
        <v>6</v>
      </c>
      <c r="F11" s="79">
        <v>10</v>
      </c>
      <c r="G11" s="81">
        <v>33500</v>
      </c>
    </row>
    <row r="12" spans="1:7" s="39" customFormat="1" ht="18" customHeight="1">
      <c r="A12" s="82" t="s">
        <v>104</v>
      </c>
      <c r="B12" s="83" t="s">
        <v>105</v>
      </c>
      <c r="C12" s="83" t="s">
        <v>106</v>
      </c>
      <c r="D12" s="84">
        <v>16696</v>
      </c>
      <c r="E12" s="83">
        <v>5</v>
      </c>
      <c r="F12" s="83">
        <v>6</v>
      </c>
      <c r="G12" s="85">
        <v>15000</v>
      </c>
    </row>
    <row r="13" spans="1:7" s="39" customFormat="1" ht="18" customHeight="1">
      <c r="A13" s="78" t="s">
        <v>107</v>
      </c>
      <c r="B13" s="79" t="s">
        <v>108</v>
      </c>
      <c r="C13" s="79" t="s">
        <v>106</v>
      </c>
      <c r="D13" s="80">
        <v>16026</v>
      </c>
      <c r="E13" s="79">
        <v>6</v>
      </c>
      <c r="F13" s="79">
        <v>1</v>
      </c>
      <c r="G13" s="81">
        <v>20000</v>
      </c>
    </row>
    <row r="14" spans="1:7" s="39" customFormat="1" ht="18" customHeight="1">
      <c r="A14" s="86" t="s">
        <v>109</v>
      </c>
      <c r="B14" s="83" t="s">
        <v>110</v>
      </c>
      <c r="C14" s="83" t="s">
        <v>101</v>
      </c>
      <c r="D14" s="84">
        <v>27385</v>
      </c>
      <c r="E14" s="83">
        <v>6</v>
      </c>
      <c r="F14" s="83">
        <v>6</v>
      </c>
      <c r="G14" s="85">
        <v>27500</v>
      </c>
    </row>
    <row r="15" spans="1:7" s="39" customFormat="1" ht="18" customHeight="1">
      <c r="A15" s="87" t="s">
        <v>111</v>
      </c>
      <c r="B15" s="79" t="s">
        <v>112</v>
      </c>
      <c r="C15" s="79" t="s">
        <v>101</v>
      </c>
      <c r="D15" s="80">
        <v>25049</v>
      </c>
      <c r="E15" s="79">
        <v>9</v>
      </c>
      <c r="F15" s="79">
        <v>1</v>
      </c>
      <c r="G15" s="81">
        <v>80000</v>
      </c>
    </row>
    <row r="16" spans="1:7" s="39" customFormat="1" ht="18" customHeight="1">
      <c r="A16" s="86" t="s">
        <v>113</v>
      </c>
      <c r="B16" s="83" t="s">
        <v>114</v>
      </c>
      <c r="C16" s="83" t="s">
        <v>106</v>
      </c>
      <c r="D16" s="84">
        <v>16103</v>
      </c>
      <c r="E16" s="83">
        <v>7</v>
      </c>
      <c r="F16" s="83">
        <v>7</v>
      </c>
      <c r="G16" s="85">
        <v>47000</v>
      </c>
    </row>
    <row r="17" spans="1:7" s="39" customFormat="1" ht="18" customHeight="1">
      <c r="A17" s="87" t="s">
        <v>115</v>
      </c>
      <c r="B17" s="79" t="s">
        <v>116</v>
      </c>
      <c r="C17" s="79" t="s">
        <v>94</v>
      </c>
      <c r="D17" s="80">
        <v>23580</v>
      </c>
      <c r="E17" s="79">
        <v>8</v>
      </c>
      <c r="F17" s="79">
        <v>1</v>
      </c>
      <c r="G17" s="81">
        <v>55000</v>
      </c>
    </row>
    <row r="18" spans="1:7" s="39" customFormat="1" ht="18" customHeight="1">
      <c r="A18" s="86" t="s">
        <v>117</v>
      </c>
      <c r="B18" s="83" t="s">
        <v>118</v>
      </c>
      <c r="C18" s="83" t="s">
        <v>106</v>
      </c>
      <c r="D18" s="84">
        <v>29397</v>
      </c>
      <c r="E18" s="83">
        <v>5</v>
      </c>
      <c r="F18" s="83">
        <v>1</v>
      </c>
      <c r="G18" s="85">
        <v>10000</v>
      </c>
    </row>
    <row r="19" spans="1:7" s="39" customFormat="1" ht="18" customHeight="1">
      <c r="A19" s="87" t="s">
        <v>119</v>
      </c>
      <c r="B19" s="79" t="s">
        <v>120</v>
      </c>
      <c r="C19" s="79" t="s">
        <v>85</v>
      </c>
      <c r="D19" s="80">
        <v>21720</v>
      </c>
      <c r="E19" s="79">
        <v>8</v>
      </c>
      <c r="F19" s="79">
        <v>5</v>
      </c>
      <c r="G19" s="81">
        <v>65000</v>
      </c>
    </row>
    <row r="20" spans="1:7" s="39" customFormat="1" ht="18" customHeight="1">
      <c r="A20" s="86" t="s">
        <v>121</v>
      </c>
      <c r="B20" s="83" t="s">
        <v>122</v>
      </c>
      <c r="C20" s="83" t="s">
        <v>88</v>
      </c>
      <c r="D20" s="84">
        <v>19350</v>
      </c>
      <c r="E20" s="83">
        <v>7</v>
      </c>
      <c r="F20" s="83">
        <v>5</v>
      </c>
      <c r="G20" s="85">
        <v>43000</v>
      </c>
    </row>
    <row r="21" spans="1:7" s="39" customFormat="1" ht="18" customHeight="1">
      <c r="A21" s="87" t="s">
        <v>123</v>
      </c>
      <c r="B21" s="79" t="s">
        <v>124</v>
      </c>
      <c r="C21" s="79" t="s">
        <v>94</v>
      </c>
      <c r="D21" s="80">
        <v>28580</v>
      </c>
      <c r="E21" s="79">
        <v>6</v>
      </c>
      <c r="F21" s="79">
        <v>4</v>
      </c>
      <c r="G21" s="81">
        <v>24500</v>
      </c>
    </row>
    <row r="22" spans="1:7" s="39" customFormat="1" ht="18" customHeight="1">
      <c r="A22" s="86" t="s">
        <v>125</v>
      </c>
      <c r="B22" s="83" t="s">
        <v>126</v>
      </c>
      <c r="C22" s="83" t="s">
        <v>106</v>
      </c>
      <c r="D22" s="84">
        <v>15514</v>
      </c>
      <c r="E22" s="83">
        <v>7</v>
      </c>
      <c r="F22" s="83">
        <v>7</v>
      </c>
      <c r="G22" s="85">
        <v>47000</v>
      </c>
    </row>
    <row r="23" spans="1:7" s="39" customFormat="1" ht="18" customHeight="1">
      <c r="A23" s="87" t="s">
        <v>127</v>
      </c>
      <c r="B23" s="79" t="s">
        <v>128</v>
      </c>
      <c r="C23" s="79" t="s">
        <v>106</v>
      </c>
      <c r="D23" s="80">
        <v>29360</v>
      </c>
      <c r="E23" s="79">
        <v>5</v>
      </c>
      <c r="F23" s="79">
        <v>9</v>
      </c>
      <c r="G23" s="81">
        <v>18000</v>
      </c>
    </row>
    <row r="24" spans="1:7" s="39" customFormat="1" ht="18" customHeight="1">
      <c r="A24" s="86" t="s">
        <v>129</v>
      </c>
      <c r="B24" s="83" t="s">
        <v>130</v>
      </c>
      <c r="C24" s="83" t="s">
        <v>88</v>
      </c>
      <c r="D24" s="84">
        <v>21743</v>
      </c>
      <c r="E24" s="83">
        <v>8</v>
      </c>
      <c r="F24" s="83">
        <v>3</v>
      </c>
      <c r="G24" s="85">
        <v>60000</v>
      </c>
    </row>
    <row r="25" spans="1:7" s="39" customFormat="1" ht="18" customHeight="1">
      <c r="A25" s="87" t="s">
        <v>131</v>
      </c>
      <c r="B25" s="79" t="s">
        <v>132</v>
      </c>
      <c r="C25" s="79" t="s">
        <v>106</v>
      </c>
      <c r="D25" s="80">
        <v>17302</v>
      </c>
      <c r="E25" s="79">
        <v>5</v>
      </c>
      <c r="F25" s="79">
        <v>6</v>
      </c>
      <c r="G25" s="81">
        <v>15000</v>
      </c>
    </row>
    <row r="26" spans="1:7" s="39" customFormat="1" ht="18" customHeight="1">
      <c r="A26" s="86" t="s">
        <v>133</v>
      </c>
      <c r="B26" s="83" t="s">
        <v>134</v>
      </c>
      <c r="C26" s="83" t="s">
        <v>94</v>
      </c>
      <c r="D26" s="84">
        <v>21489</v>
      </c>
      <c r="E26" s="83">
        <v>5</v>
      </c>
      <c r="F26" s="83">
        <v>10</v>
      </c>
      <c r="G26" s="85">
        <v>19000</v>
      </c>
    </row>
    <row r="27" spans="1:7" s="39" customFormat="1" ht="18" customHeight="1">
      <c r="A27" s="87" t="s">
        <v>121</v>
      </c>
      <c r="B27" s="79" t="s">
        <v>135</v>
      </c>
      <c r="C27" s="79" t="s">
        <v>88</v>
      </c>
      <c r="D27" s="80">
        <v>28840</v>
      </c>
      <c r="E27" s="79">
        <v>6</v>
      </c>
      <c r="F27" s="79">
        <v>1</v>
      </c>
      <c r="G27" s="81">
        <v>20000</v>
      </c>
    </row>
    <row r="28" spans="1:7" s="39" customFormat="1" ht="18" customHeight="1">
      <c r="A28" s="86" t="s">
        <v>136</v>
      </c>
      <c r="B28" s="83" t="s">
        <v>137</v>
      </c>
      <c r="C28" s="83" t="s">
        <v>101</v>
      </c>
      <c r="D28" s="84">
        <v>16189</v>
      </c>
      <c r="E28" s="83">
        <v>6</v>
      </c>
      <c r="F28" s="83">
        <v>3</v>
      </c>
      <c r="G28" s="85">
        <v>23000</v>
      </c>
    </row>
    <row r="29" spans="1:7" s="39" customFormat="1" ht="18" customHeight="1">
      <c r="A29" s="87" t="s">
        <v>117</v>
      </c>
      <c r="B29" s="79" t="s">
        <v>138</v>
      </c>
      <c r="C29" s="79" t="s">
        <v>88</v>
      </c>
      <c r="D29" s="80">
        <v>26505</v>
      </c>
      <c r="E29" s="79">
        <v>9</v>
      </c>
      <c r="F29" s="79">
        <v>5</v>
      </c>
      <c r="G29" s="81">
        <v>92000</v>
      </c>
    </row>
    <row r="30" spans="1:7" s="39" customFormat="1" ht="18" customHeight="1">
      <c r="A30" s="86" t="s">
        <v>139</v>
      </c>
      <c r="B30" s="83" t="s">
        <v>140</v>
      </c>
      <c r="C30" s="83" t="s">
        <v>91</v>
      </c>
      <c r="D30" s="84">
        <v>17026</v>
      </c>
      <c r="E30" s="83">
        <v>6</v>
      </c>
      <c r="F30" s="83">
        <v>6</v>
      </c>
      <c r="G30" s="85">
        <v>27500</v>
      </c>
    </row>
    <row r="31" spans="1:7" s="39" customFormat="1" ht="18" customHeight="1">
      <c r="A31" s="87" t="s">
        <v>141</v>
      </c>
      <c r="B31" s="79" t="s">
        <v>142</v>
      </c>
      <c r="C31" s="79" t="s">
        <v>85</v>
      </c>
      <c r="D31" s="80">
        <v>18973</v>
      </c>
      <c r="E31" s="79">
        <v>5</v>
      </c>
      <c r="F31" s="79">
        <v>8</v>
      </c>
      <c r="G31" s="81">
        <v>17000</v>
      </c>
    </row>
    <row r="32" spans="1:7" s="39" customFormat="1" ht="18" customHeight="1">
      <c r="A32" s="86" t="s">
        <v>143</v>
      </c>
      <c r="B32" s="83" t="s">
        <v>144</v>
      </c>
      <c r="C32" s="83" t="s">
        <v>101</v>
      </c>
      <c r="D32" s="84">
        <v>22808</v>
      </c>
      <c r="E32" s="83">
        <v>7</v>
      </c>
      <c r="F32" s="83">
        <v>4</v>
      </c>
      <c r="G32" s="85">
        <v>41000</v>
      </c>
    </row>
    <row r="33" spans="1:7" s="39" customFormat="1" ht="18" customHeight="1">
      <c r="A33" s="87" t="s">
        <v>145</v>
      </c>
      <c r="B33" s="79" t="s">
        <v>146</v>
      </c>
      <c r="C33" s="79" t="s">
        <v>106</v>
      </c>
      <c r="D33" s="80">
        <v>23618</v>
      </c>
      <c r="E33" s="79">
        <v>9</v>
      </c>
      <c r="F33" s="79">
        <v>2</v>
      </c>
      <c r="G33" s="81">
        <v>83000</v>
      </c>
    </row>
    <row r="34" spans="1:7" s="39" customFormat="1" ht="18" customHeight="1">
      <c r="A34" s="86" t="s">
        <v>147</v>
      </c>
      <c r="B34" s="83" t="s">
        <v>148</v>
      </c>
      <c r="C34" s="83" t="s">
        <v>94</v>
      </c>
      <c r="D34" s="84">
        <v>27701</v>
      </c>
      <c r="E34" s="83">
        <v>9</v>
      </c>
      <c r="F34" s="83">
        <v>5</v>
      </c>
      <c r="G34" s="85">
        <v>92000</v>
      </c>
    </row>
    <row r="35" spans="1:7" s="39" customFormat="1" ht="18" customHeight="1">
      <c r="A35" s="87" t="s">
        <v>145</v>
      </c>
      <c r="B35" s="79" t="s">
        <v>149</v>
      </c>
      <c r="C35" s="79" t="s">
        <v>85</v>
      </c>
      <c r="D35" s="80">
        <v>23420</v>
      </c>
      <c r="E35" s="79">
        <v>7</v>
      </c>
      <c r="F35" s="79">
        <v>4</v>
      </c>
      <c r="G35" s="81">
        <v>41000</v>
      </c>
    </row>
    <row r="36" spans="1:7" s="39" customFormat="1" ht="18" customHeight="1">
      <c r="A36" s="86" t="s">
        <v>150</v>
      </c>
      <c r="B36" s="83" t="s">
        <v>151</v>
      </c>
      <c r="C36" s="83" t="s">
        <v>106</v>
      </c>
      <c r="D36" s="84">
        <v>25089</v>
      </c>
      <c r="E36" s="83">
        <v>9</v>
      </c>
      <c r="F36" s="83">
        <v>4</v>
      </c>
      <c r="G36" s="85">
        <v>89000</v>
      </c>
    </row>
    <row r="37" spans="1:7" s="39" customFormat="1" ht="18" customHeight="1">
      <c r="A37" s="87" t="s">
        <v>152</v>
      </c>
      <c r="B37" s="79" t="s">
        <v>153</v>
      </c>
      <c r="C37" s="79" t="s">
        <v>101</v>
      </c>
      <c r="D37" s="80">
        <v>19731</v>
      </c>
      <c r="E37" s="79">
        <v>6</v>
      </c>
      <c r="F37" s="79">
        <v>6</v>
      </c>
      <c r="G37" s="81">
        <v>27500</v>
      </c>
    </row>
    <row r="38" spans="1:7" s="39" customFormat="1" ht="18" customHeight="1">
      <c r="A38" s="86" t="s">
        <v>154</v>
      </c>
      <c r="B38" s="83" t="s">
        <v>155</v>
      </c>
      <c r="C38" s="83" t="s">
        <v>106</v>
      </c>
      <c r="D38" s="84">
        <v>19760</v>
      </c>
      <c r="E38" s="83">
        <v>5</v>
      </c>
      <c r="F38" s="83">
        <v>8</v>
      </c>
      <c r="G38" s="85">
        <v>17000</v>
      </c>
    </row>
    <row r="39" spans="1:7" s="39" customFormat="1" ht="18" customHeight="1">
      <c r="A39" s="87" t="s">
        <v>156</v>
      </c>
      <c r="B39" s="79" t="s">
        <v>157</v>
      </c>
      <c r="C39" s="79" t="s">
        <v>94</v>
      </c>
      <c r="D39" s="80">
        <v>16316</v>
      </c>
      <c r="E39" s="79">
        <v>7</v>
      </c>
      <c r="F39" s="79">
        <v>4</v>
      </c>
      <c r="G39" s="81">
        <v>41000</v>
      </c>
    </row>
    <row r="40" spans="1:7" s="39" customFormat="1" ht="18" customHeight="1">
      <c r="A40" s="86" t="s">
        <v>158</v>
      </c>
      <c r="B40" s="83" t="s">
        <v>159</v>
      </c>
      <c r="C40" s="83" t="s">
        <v>91</v>
      </c>
      <c r="D40" s="84">
        <v>29621</v>
      </c>
      <c r="E40" s="83">
        <v>5</v>
      </c>
      <c r="F40" s="83">
        <v>6</v>
      </c>
      <c r="G40" s="85">
        <v>15000</v>
      </c>
    </row>
    <row r="41" spans="1:7" s="39" customFormat="1" ht="18" customHeight="1">
      <c r="A41" s="87" t="s">
        <v>160</v>
      </c>
      <c r="B41" s="79" t="s">
        <v>161</v>
      </c>
      <c r="C41" s="79" t="s">
        <v>91</v>
      </c>
      <c r="D41" s="80">
        <v>16804</v>
      </c>
      <c r="E41" s="79">
        <v>7</v>
      </c>
      <c r="F41" s="79">
        <v>3</v>
      </c>
      <c r="G41" s="81">
        <v>39000</v>
      </c>
    </row>
    <row r="42" spans="1:7" s="39" customFormat="1" ht="18" customHeight="1">
      <c r="A42" s="86" t="s">
        <v>162</v>
      </c>
      <c r="B42" s="83" t="s">
        <v>163</v>
      </c>
      <c r="C42" s="83" t="s">
        <v>91</v>
      </c>
      <c r="D42" s="84">
        <v>26764</v>
      </c>
      <c r="E42" s="83">
        <v>9</v>
      </c>
      <c r="F42" s="83">
        <v>4</v>
      </c>
      <c r="G42" s="85">
        <v>89000</v>
      </c>
    </row>
    <row r="43" spans="1:7" s="39" customFormat="1" ht="18" customHeight="1">
      <c r="A43" s="87" t="s">
        <v>164</v>
      </c>
      <c r="B43" s="79" t="s">
        <v>165</v>
      </c>
      <c r="C43" s="79" t="s">
        <v>91</v>
      </c>
      <c r="D43" s="80">
        <v>24158</v>
      </c>
      <c r="E43" s="79">
        <v>8</v>
      </c>
      <c r="F43" s="79">
        <v>1</v>
      </c>
      <c r="G43" s="81">
        <v>55000</v>
      </c>
    </row>
    <row r="48" spans="1:7" ht="17.25" thickBot="1"/>
    <row r="49" spans="1:2" ht="33.75" thickBot="1">
      <c r="A49" s="89" t="s">
        <v>166</v>
      </c>
    </row>
    <row r="50" spans="1:2" ht="17.25" thickTop="1">
      <c r="A50" s="88" t="b">
        <f ca="1">MONTH(D4)=MONTH(TODAY())</f>
        <v>0</v>
      </c>
    </row>
    <row r="53" spans="1:2" ht="17.25" thickBot="1"/>
    <row r="54" spans="1:2" ht="17.25" thickBot="1">
      <c r="A54" s="90" t="s">
        <v>3</v>
      </c>
      <c r="B54" s="90" t="s">
        <v>78</v>
      </c>
    </row>
    <row r="55" spans="1:2" ht="17.25" thickTop="1">
      <c r="A55" s="91" t="s">
        <v>96</v>
      </c>
      <c r="B55" s="91" t="s">
        <v>94</v>
      </c>
    </row>
    <row r="56" spans="1:2">
      <c r="A56" s="91" t="s">
        <v>100</v>
      </c>
      <c r="B56" s="91" t="s">
        <v>101</v>
      </c>
    </row>
    <row r="57" spans="1:2">
      <c r="A57" s="91" t="s">
        <v>140</v>
      </c>
      <c r="B57" s="91" t="s">
        <v>91</v>
      </c>
    </row>
    <row r="58" spans="1:2">
      <c r="A58" s="91" t="s">
        <v>146</v>
      </c>
      <c r="B58" s="91" t="s">
        <v>106</v>
      </c>
    </row>
  </sheetData>
  <mergeCells count="1">
    <mergeCell ref="A1:G1"/>
  </mergeCells>
  <phoneticPr fontId="3" type="noConversion"/>
  <pageMargins left="0.75" right="0.75" top="1" bottom="1" header="0.5" footer="0.5"/>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F14"/>
  <sheetViews>
    <sheetView topLeftCell="A4" workbookViewId="0">
      <selection activeCell="F5" sqref="F5"/>
    </sheetView>
  </sheetViews>
  <sheetFormatPr defaultRowHeight="16.5"/>
  <cols>
    <col min="1" max="1" width="10.25" style="55" bestFit="1" customWidth="1"/>
    <col min="2" max="6" width="10.25" style="55" customWidth="1"/>
    <col min="7" max="16384" width="9" style="55"/>
  </cols>
  <sheetData>
    <row r="1" spans="1:6" ht="38.25">
      <c r="A1" s="52" t="s">
        <v>74</v>
      </c>
      <c r="B1" s="53"/>
      <c r="C1" s="53"/>
      <c r="D1" s="53"/>
      <c r="E1" s="53"/>
      <c r="F1" s="54"/>
    </row>
    <row r="2" spans="1:6" ht="17.25" thickBot="1">
      <c r="A2" s="56"/>
    </row>
    <row r="3" spans="1:6" s="39" customFormat="1" ht="25.15" customHeight="1">
      <c r="A3" s="57" t="s">
        <v>75</v>
      </c>
      <c r="B3" s="58">
        <v>1000</v>
      </c>
      <c r="C3" s="58">
        <v>1500</v>
      </c>
      <c r="D3" s="58">
        <v>2000</v>
      </c>
      <c r="E3" s="58">
        <v>2500</v>
      </c>
      <c r="F3" s="59">
        <v>3000</v>
      </c>
    </row>
    <row r="4" spans="1:6" s="39" customFormat="1" ht="22.9" customHeight="1" thickBot="1">
      <c r="A4" s="60">
        <v>10000</v>
      </c>
      <c r="B4" s="61">
        <v>5</v>
      </c>
      <c r="C4" s="61">
        <v>6</v>
      </c>
      <c r="D4" s="61">
        <v>7</v>
      </c>
      <c r="E4" s="61">
        <v>8</v>
      </c>
      <c r="F4" s="62">
        <v>9</v>
      </c>
    </row>
    <row r="5" spans="1:6" s="39" customFormat="1" ht="22.9" customHeight="1" thickTop="1">
      <c r="A5" s="63">
        <v>1</v>
      </c>
      <c r="B5" s="64">
        <f>$A$4+B$3*($A5-1)</f>
        <v>10000</v>
      </c>
      <c r="C5" s="64">
        <f t="shared" ref="C5:F14" si="0">B$14+B$3+C$3*($A5-1)</f>
        <v>20000</v>
      </c>
      <c r="D5" s="65">
        <f t="shared" si="0"/>
        <v>35000</v>
      </c>
      <c r="E5" s="65">
        <f t="shared" si="0"/>
        <v>55000</v>
      </c>
      <c r="F5" s="66">
        <f t="shared" si="0"/>
        <v>80000</v>
      </c>
    </row>
    <row r="6" spans="1:6" s="39" customFormat="1" ht="22.9" customHeight="1">
      <c r="A6" s="63">
        <v>2</v>
      </c>
      <c r="B6" s="65">
        <f t="shared" ref="B6:B14" si="1">$A$4+B$3*($A6-1)</f>
        <v>11000</v>
      </c>
      <c r="C6" s="65">
        <f t="shared" si="0"/>
        <v>21500</v>
      </c>
      <c r="D6" s="65">
        <f t="shared" si="0"/>
        <v>37000</v>
      </c>
      <c r="E6" s="65">
        <f t="shared" si="0"/>
        <v>57500</v>
      </c>
      <c r="F6" s="66">
        <f t="shared" si="0"/>
        <v>83000</v>
      </c>
    </row>
    <row r="7" spans="1:6" s="39" customFormat="1" ht="22.9" customHeight="1">
      <c r="A7" s="63">
        <v>3</v>
      </c>
      <c r="B7" s="65">
        <f t="shared" si="1"/>
        <v>12000</v>
      </c>
      <c r="C7" s="65">
        <f t="shared" si="0"/>
        <v>23000</v>
      </c>
      <c r="D7" s="65">
        <f t="shared" si="0"/>
        <v>39000</v>
      </c>
      <c r="E7" s="65">
        <f t="shared" si="0"/>
        <v>60000</v>
      </c>
      <c r="F7" s="66">
        <f t="shared" si="0"/>
        <v>86000</v>
      </c>
    </row>
    <row r="8" spans="1:6" s="39" customFormat="1" ht="22.9" customHeight="1">
      <c r="A8" s="63">
        <v>4</v>
      </c>
      <c r="B8" s="65">
        <f t="shared" si="1"/>
        <v>13000</v>
      </c>
      <c r="C8" s="65">
        <f t="shared" si="0"/>
        <v>24500</v>
      </c>
      <c r="D8" s="65">
        <f t="shared" si="0"/>
        <v>41000</v>
      </c>
      <c r="E8" s="67">
        <f t="shared" si="0"/>
        <v>62500</v>
      </c>
      <c r="F8" s="66">
        <f t="shared" si="0"/>
        <v>89000</v>
      </c>
    </row>
    <row r="9" spans="1:6" s="39" customFormat="1" ht="22.9" customHeight="1">
      <c r="A9" s="63">
        <v>5</v>
      </c>
      <c r="B9" s="65">
        <f t="shared" si="1"/>
        <v>14000</v>
      </c>
      <c r="C9" s="65">
        <f t="shared" si="0"/>
        <v>26000</v>
      </c>
      <c r="D9" s="65">
        <f t="shared" si="0"/>
        <v>43000</v>
      </c>
      <c r="E9" s="65">
        <f t="shared" si="0"/>
        <v>65000</v>
      </c>
      <c r="F9" s="66">
        <f t="shared" si="0"/>
        <v>92000</v>
      </c>
    </row>
    <row r="10" spans="1:6" s="39" customFormat="1" ht="22.9" customHeight="1">
      <c r="A10" s="63">
        <v>6</v>
      </c>
      <c r="B10" s="65">
        <f t="shared" si="1"/>
        <v>15000</v>
      </c>
      <c r="C10" s="65">
        <f t="shared" si="0"/>
        <v>27500</v>
      </c>
      <c r="D10" s="65">
        <f t="shared" si="0"/>
        <v>45000</v>
      </c>
      <c r="E10" s="65">
        <f t="shared" si="0"/>
        <v>67500</v>
      </c>
      <c r="F10" s="66">
        <f t="shared" si="0"/>
        <v>95000</v>
      </c>
    </row>
    <row r="11" spans="1:6" s="39" customFormat="1" ht="22.9" customHeight="1">
      <c r="A11" s="63">
        <v>7</v>
      </c>
      <c r="B11" s="65">
        <f t="shared" si="1"/>
        <v>16000</v>
      </c>
      <c r="C11" s="65">
        <f t="shared" si="0"/>
        <v>29000</v>
      </c>
      <c r="D11" s="65">
        <f t="shared" si="0"/>
        <v>47000</v>
      </c>
      <c r="E11" s="65">
        <f t="shared" si="0"/>
        <v>70000</v>
      </c>
      <c r="F11" s="66">
        <f t="shared" si="0"/>
        <v>98000</v>
      </c>
    </row>
    <row r="12" spans="1:6" s="39" customFormat="1" ht="22.9" customHeight="1">
      <c r="A12" s="63">
        <v>8</v>
      </c>
      <c r="B12" s="65">
        <f t="shared" si="1"/>
        <v>17000</v>
      </c>
      <c r="C12" s="65">
        <f t="shared" si="0"/>
        <v>30500</v>
      </c>
      <c r="D12" s="65">
        <f t="shared" si="0"/>
        <v>49000</v>
      </c>
      <c r="E12" s="65">
        <f t="shared" si="0"/>
        <v>72500</v>
      </c>
      <c r="F12" s="66">
        <f t="shared" si="0"/>
        <v>101000</v>
      </c>
    </row>
    <row r="13" spans="1:6" s="39" customFormat="1" ht="22.9" customHeight="1">
      <c r="A13" s="63">
        <v>9</v>
      </c>
      <c r="B13" s="65">
        <f t="shared" si="1"/>
        <v>18000</v>
      </c>
      <c r="C13" s="65">
        <f t="shared" si="0"/>
        <v>32000</v>
      </c>
      <c r="D13" s="65">
        <f t="shared" si="0"/>
        <v>51000</v>
      </c>
      <c r="E13" s="65">
        <f t="shared" si="0"/>
        <v>75000</v>
      </c>
      <c r="F13" s="66">
        <f t="shared" si="0"/>
        <v>104000</v>
      </c>
    </row>
    <row r="14" spans="1:6" s="39" customFormat="1" ht="22.9" customHeight="1" thickBot="1">
      <c r="A14" s="68">
        <v>10</v>
      </c>
      <c r="B14" s="69">
        <f t="shared" si="1"/>
        <v>19000</v>
      </c>
      <c r="C14" s="69">
        <f t="shared" si="0"/>
        <v>33500</v>
      </c>
      <c r="D14" s="69">
        <f t="shared" si="0"/>
        <v>53000</v>
      </c>
      <c r="E14" s="69">
        <f t="shared" si="0"/>
        <v>77500</v>
      </c>
      <c r="F14" s="70">
        <f t="shared" si="0"/>
        <v>107000</v>
      </c>
    </row>
  </sheetData>
  <phoneticPr fontId="3" type="noConversion"/>
  <printOptions horizontalCentered="1"/>
  <pageMargins left="0.74803149606299213" right="0.74803149606299213" top="0.98425196850393704" bottom="0.98425196850393704" header="0.51181102362204722" footer="0.51181102362204722"/>
  <pageSetup paperSize="9" orientation="portrait" horizontalDpi="300" verticalDpi="300" r:id="rId1"/>
  <headerFooter alignWithMargins="0">
    <oddHeader>&amp;A</oddHeader>
    <oddFooter>第 &amp;P 頁</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7"/>
  <dimension ref="A1:F9"/>
  <sheetViews>
    <sheetView workbookViewId="0">
      <selection sqref="A1:F1"/>
    </sheetView>
  </sheetViews>
  <sheetFormatPr defaultRowHeight="16.5"/>
  <cols>
    <col min="1" max="1" width="11.5" style="110" customWidth="1"/>
    <col min="2" max="2" width="10.25" style="110" customWidth="1"/>
    <col min="3" max="3" width="11.875" style="110" customWidth="1"/>
    <col min="4" max="16384" width="9" style="110"/>
  </cols>
  <sheetData>
    <row r="1" spans="1:6">
      <c r="A1" s="108" t="s">
        <v>14</v>
      </c>
      <c r="B1" s="109" t="s">
        <v>231</v>
      </c>
      <c r="C1" s="109" t="s">
        <v>232</v>
      </c>
      <c r="D1" s="109" t="s">
        <v>233</v>
      </c>
      <c r="E1" s="109" t="s">
        <v>234</v>
      </c>
      <c r="F1" s="109" t="s">
        <v>235</v>
      </c>
    </row>
    <row r="2" spans="1:6">
      <c r="A2" s="110" t="s">
        <v>236</v>
      </c>
      <c r="B2" s="110" t="s">
        <v>237</v>
      </c>
      <c r="C2" s="110" t="s">
        <v>13</v>
      </c>
      <c r="D2" s="110" t="s">
        <v>13</v>
      </c>
      <c r="E2" s="110" t="s">
        <v>13</v>
      </c>
      <c r="F2" s="110" t="s">
        <v>25</v>
      </c>
    </row>
    <row r="3" spans="1:6">
      <c r="A3" s="110" t="s">
        <v>23</v>
      </c>
      <c r="B3" s="110" t="s">
        <v>13</v>
      </c>
      <c r="C3" s="110" t="s">
        <v>238</v>
      </c>
      <c r="D3" s="110" t="s">
        <v>29</v>
      </c>
      <c r="E3" s="110" t="s">
        <v>239</v>
      </c>
      <c r="F3" s="110" t="s">
        <v>240</v>
      </c>
    </row>
    <row r="4" spans="1:6">
      <c r="A4" s="110" t="s">
        <v>29</v>
      </c>
      <c r="B4" s="110" t="s">
        <v>29</v>
      </c>
      <c r="C4" s="110" t="s">
        <v>241</v>
      </c>
      <c r="D4" s="110" t="s">
        <v>242</v>
      </c>
      <c r="E4" s="110" t="s">
        <v>243</v>
      </c>
    </row>
    <row r="5" spans="1:6">
      <c r="A5" s="110" t="s">
        <v>19</v>
      </c>
      <c r="B5" s="110" t="s">
        <v>244</v>
      </c>
      <c r="C5" s="110" t="s">
        <v>245</v>
      </c>
      <c r="D5" s="110" t="s">
        <v>246</v>
      </c>
    </row>
    <row r="6" spans="1:6">
      <c r="A6" s="110" t="s">
        <v>247</v>
      </c>
      <c r="B6" s="110" t="s">
        <v>19</v>
      </c>
      <c r="C6" s="110" t="s">
        <v>25</v>
      </c>
      <c r="D6" s="110" t="s">
        <v>248</v>
      </c>
    </row>
    <row r="7" spans="1:6">
      <c r="A7" s="110" t="s">
        <v>25</v>
      </c>
    </row>
    <row r="8" spans="1:6">
      <c r="A8" s="110" t="s">
        <v>34</v>
      </c>
    </row>
    <row r="9" spans="1:6">
      <c r="A9" s="110" t="s">
        <v>27</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8"/>
  <dimension ref="A1:F6"/>
  <sheetViews>
    <sheetView topLeftCell="B1" zoomScale="190" zoomScaleNormal="190" workbookViewId="0">
      <selection activeCell="F4" sqref="F4"/>
    </sheetView>
  </sheetViews>
  <sheetFormatPr defaultRowHeight="16.5"/>
  <cols>
    <col min="1" max="16384" width="9" style="110"/>
  </cols>
  <sheetData>
    <row r="1" spans="1:6">
      <c r="A1" s="162" t="s">
        <v>249</v>
      </c>
      <c r="B1" s="162"/>
      <c r="C1" s="162"/>
      <c r="D1" s="162"/>
      <c r="E1" s="162"/>
      <c r="F1" s="162"/>
    </row>
    <row r="2" spans="1:6" ht="8.25" customHeight="1">
      <c r="A2" s="111"/>
      <c r="B2" s="111"/>
      <c r="C2" s="111"/>
      <c r="D2" s="111"/>
      <c r="E2" s="111"/>
      <c r="F2" s="111"/>
    </row>
    <row r="3" spans="1:6">
      <c r="A3" s="112" t="s">
        <v>2</v>
      </c>
      <c r="B3" s="113"/>
      <c r="C3" s="112" t="s">
        <v>3</v>
      </c>
      <c r="D3" s="113"/>
      <c r="E3" s="112" t="s">
        <v>250</v>
      </c>
      <c r="F3" s="113"/>
    </row>
    <row r="4" spans="1:6">
      <c r="A4" s="112" t="s">
        <v>6</v>
      </c>
      <c r="B4" s="113"/>
      <c r="C4" s="112" t="s">
        <v>5</v>
      </c>
      <c r="D4" s="113" t="s">
        <v>14</v>
      </c>
      <c r="E4" s="112" t="s">
        <v>4</v>
      </c>
      <c r="F4" s="113"/>
    </row>
    <row r="5" spans="1:6">
      <c r="A5" s="112" t="s">
        <v>7</v>
      </c>
      <c r="B5" s="113"/>
      <c r="C5" s="112" t="s">
        <v>0</v>
      </c>
      <c r="D5" s="113"/>
      <c r="E5" s="112" t="s">
        <v>8</v>
      </c>
      <c r="F5" s="113"/>
    </row>
    <row r="6" spans="1:6">
      <c r="A6" s="112" t="s">
        <v>251</v>
      </c>
      <c r="B6" s="113"/>
      <c r="C6" s="112" t="s">
        <v>252</v>
      </c>
      <c r="D6" s="113"/>
      <c r="E6" s="112" t="s">
        <v>253</v>
      </c>
      <c r="F6" s="113"/>
    </row>
  </sheetData>
  <mergeCells count="1">
    <mergeCell ref="A1:F1"/>
  </mergeCells>
  <phoneticPr fontId="3" type="noConversion"/>
  <dataValidations count="2">
    <dataValidation type="list" allowBlank="1" showInputMessage="1" showErrorMessage="1" sqref="F4" xr:uid="{00000000-0002-0000-0700-000000000000}">
      <formula1>INDIRECT($D$4)</formula1>
    </dataValidation>
    <dataValidation type="list" allowBlank="1" showInputMessage="1" showErrorMessage="1" sqref="D4" xr:uid="{00000000-0002-0000-0700-000001000000}">
      <formula1>部門</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6"/>
  <dimension ref="A1:H22"/>
  <sheetViews>
    <sheetView workbookViewId="0">
      <pane xSplit="2" ySplit="1" topLeftCell="C2" activePane="bottomRight" state="frozen"/>
      <selection pane="topRight" activeCell="C1" sqref="C1"/>
      <selection pane="bottomLeft" activeCell="A2" sqref="A2"/>
      <selection pane="bottomRight" activeCell="C22" sqref="C22"/>
    </sheetView>
  </sheetViews>
  <sheetFormatPr defaultColWidth="9" defaultRowHeight="16.5"/>
  <cols>
    <col min="1" max="1" width="7.125" style="51" customWidth="1"/>
    <col min="2" max="2" width="10.5" style="39" bestFit="1" customWidth="1"/>
    <col min="3" max="3" width="11.125" style="39" customWidth="1"/>
    <col min="4" max="7" width="10.75" style="39" customWidth="1"/>
    <col min="8" max="16384" width="9" style="39"/>
  </cols>
  <sheetData>
    <row r="1" spans="1:8" ht="24" customHeight="1">
      <c r="A1" s="34" t="s">
        <v>46</v>
      </c>
      <c r="B1" s="35" t="s">
        <v>3</v>
      </c>
      <c r="C1" s="36" t="s">
        <v>47</v>
      </c>
      <c r="D1" s="37" t="s">
        <v>48</v>
      </c>
      <c r="E1" s="37" t="s">
        <v>49</v>
      </c>
      <c r="F1" s="37" t="s">
        <v>50</v>
      </c>
      <c r="G1" s="37" t="s">
        <v>51</v>
      </c>
      <c r="H1" s="38" t="s">
        <v>52</v>
      </c>
    </row>
    <row r="2" spans="1:8" ht="24" customHeight="1">
      <c r="A2" s="40">
        <v>1</v>
      </c>
      <c r="B2" s="41" t="s">
        <v>53</v>
      </c>
      <c r="C2" s="42">
        <v>30</v>
      </c>
      <c r="D2" s="43">
        <v>81</v>
      </c>
      <c r="E2" s="43">
        <v>51</v>
      </c>
      <c r="F2" s="43">
        <v>40</v>
      </c>
      <c r="G2" s="43">
        <f t="shared" ref="G2:G21" si="0">SUM(C2:F2)</f>
        <v>202</v>
      </c>
      <c r="H2" s="44">
        <f>RANK(G2,$G$2:$G$21)</f>
        <v>6</v>
      </c>
    </row>
    <row r="3" spans="1:8" ht="24" customHeight="1">
      <c r="A3" s="40">
        <v>2</v>
      </c>
      <c r="B3" s="41" t="s">
        <v>54</v>
      </c>
      <c r="C3" s="42">
        <v>46</v>
      </c>
      <c r="D3" s="43">
        <v>16</v>
      </c>
      <c r="E3" s="43">
        <v>2</v>
      </c>
      <c r="F3" s="43">
        <v>47</v>
      </c>
      <c r="G3" s="43">
        <f t="shared" si="0"/>
        <v>111</v>
      </c>
      <c r="H3" s="44">
        <f t="shared" ref="H3:H21" si="1">RANK(G3,$G$2:$G$21)</f>
        <v>18</v>
      </c>
    </row>
    <row r="4" spans="1:8" ht="24" customHeight="1">
      <c r="A4" s="40">
        <v>3</v>
      </c>
      <c r="B4" s="41" t="s">
        <v>55</v>
      </c>
      <c r="C4" s="42">
        <v>23</v>
      </c>
      <c r="D4" s="43">
        <v>51</v>
      </c>
      <c r="E4" s="43">
        <v>14</v>
      </c>
      <c r="F4" s="43">
        <v>39</v>
      </c>
      <c r="G4" s="43">
        <f t="shared" si="0"/>
        <v>127</v>
      </c>
      <c r="H4" s="44">
        <f t="shared" si="1"/>
        <v>16</v>
      </c>
    </row>
    <row r="5" spans="1:8" ht="24" customHeight="1">
      <c r="A5" s="40">
        <v>4</v>
      </c>
      <c r="B5" s="41" t="s">
        <v>56</v>
      </c>
      <c r="C5" s="42">
        <v>22</v>
      </c>
      <c r="D5" s="43">
        <v>46</v>
      </c>
      <c r="E5" s="43">
        <v>97</v>
      </c>
      <c r="F5" s="43">
        <v>89</v>
      </c>
      <c r="G5" s="43">
        <f t="shared" si="0"/>
        <v>254</v>
      </c>
      <c r="H5" s="44">
        <f t="shared" si="1"/>
        <v>2</v>
      </c>
    </row>
    <row r="6" spans="1:8" ht="24" customHeight="1">
      <c r="A6" s="40">
        <v>5</v>
      </c>
      <c r="B6" s="41" t="s">
        <v>57</v>
      </c>
      <c r="C6" s="42">
        <v>40</v>
      </c>
      <c r="D6" s="43">
        <v>51</v>
      </c>
      <c r="E6" s="43">
        <v>41</v>
      </c>
      <c r="F6" s="43">
        <v>58</v>
      </c>
      <c r="G6" s="43">
        <f t="shared" si="0"/>
        <v>190</v>
      </c>
      <c r="H6" s="44">
        <f t="shared" si="1"/>
        <v>10</v>
      </c>
    </row>
    <row r="7" spans="1:8" ht="24" customHeight="1">
      <c r="A7" s="40">
        <v>6</v>
      </c>
      <c r="B7" s="41" t="s">
        <v>58</v>
      </c>
      <c r="C7" s="42">
        <v>61</v>
      </c>
      <c r="D7" s="43">
        <v>44</v>
      </c>
      <c r="E7" s="43">
        <v>6</v>
      </c>
      <c r="F7" s="43">
        <v>22</v>
      </c>
      <c r="G7" s="43">
        <f t="shared" si="0"/>
        <v>133</v>
      </c>
      <c r="H7" s="44">
        <f t="shared" si="1"/>
        <v>15</v>
      </c>
    </row>
    <row r="8" spans="1:8" ht="24" customHeight="1">
      <c r="A8" s="40">
        <v>7</v>
      </c>
      <c r="B8" s="41" t="s">
        <v>59</v>
      </c>
      <c r="C8" s="42">
        <v>4</v>
      </c>
      <c r="D8" s="43">
        <v>38</v>
      </c>
      <c r="E8" s="43">
        <v>34</v>
      </c>
      <c r="F8" s="43">
        <v>4</v>
      </c>
      <c r="G8" s="43">
        <f t="shared" si="0"/>
        <v>80</v>
      </c>
      <c r="H8" s="44">
        <f t="shared" si="1"/>
        <v>20</v>
      </c>
    </row>
    <row r="9" spans="1:8" ht="24" customHeight="1">
      <c r="A9" s="40">
        <v>8</v>
      </c>
      <c r="B9" s="41" t="s">
        <v>60</v>
      </c>
      <c r="C9" s="42">
        <v>47</v>
      </c>
      <c r="D9" s="43">
        <v>69</v>
      </c>
      <c r="E9" s="43">
        <v>69</v>
      </c>
      <c r="F9" s="43">
        <v>78</v>
      </c>
      <c r="G9" s="43">
        <f t="shared" si="0"/>
        <v>263</v>
      </c>
      <c r="H9" s="44">
        <f t="shared" si="1"/>
        <v>1</v>
      </c>
    </row>
    <row r="10" spans="1:8" ht="24" customHeight="1">
      <c r="A10" s="40">
        <v>9</v>
      </c>
      <c r="B10" s="41" t="s">
        <v>61</v>
      </c>
      <c r="C10" s="42">
        <v>23</v>
      </c>
      <c r="D10" s="43">
        <v>31</v>
      </c>
      <c r="E10" s="43">
        <v>31</v>
      </c>
      <c r="F10" s="43">
        <v>81</v>
      </c>
      <c r="G10" s="43">
        <f t="shared" si="0"/>
        <v>166</v>
      </c>
      <c r="H10" s="44">
        <f t="shared" si="1"/>
        <v>12</v>
      </c>
    </row>
    <row r="11" spans="1:8" ht="24" customHeight="1">
      <c r="A11" s="40">
        <v>10</v>
      </c>
      <c r="B11" s="41" t="s">
        <v>62</v>
      </c>
      <c r="C11" s="42">
        <v>85</v>
      </c>
      <c r="D11" s="43">
        <v>33</v>
      </c>
      <c r="E11" s="43">
        <v>58</v>
      </c>
      <c r="F11" s="43">
        <v>18</v>
      </c>
      <c r="G11" s="43">
        <f t="shared" si="0"/>
        <v>194</v>
      </c>
      <c r="H11" s="44">
        <f t="shared" si="1"/>
        <v>7</v>
      </c>
    </row>
    <row r="12" spans="1:8" ht="24" customHeight="1">
      <c r="A12" s="40">
        <v>11</v>
      </c>
      <c r="B12" s="41" t="s">
        <v>63</v>
      </c>
      <c r="C12" s="42">
        <v>18</v>
      </c>
      <c r="D12" s="43">
        <v>86</v>
      </c>
      <c r="E12" s="43">
        <v>14</v>
      </c>
      <c r="F12" s="43">
        <v>7</v>
      </c>
      <c r="G12" s="43">
        <f t="shared" si="0"/>
        <v>125</v>
      </c>
      <c r="H12" s="44">
        <f t="shared" si="1"/>
        <v>17</v>
      </c>
    </row>
    <row r="13" spans="1:8" ht="24" customHeight="1">
      <c r="A13" s="40">
        <v>12</v>
      </c>
      <c r="B13" s="41" t="s">
        <v>64</v>
      </c>
      <c r="C13" s="42">
        <v>44</v>
      </c>
      <c r="D13" s="43">
        <v>53</v>
      </c>
      <c r="E13" s="43">
        <v>64</v>
      </c>
      <c r="F13" s="43">
        <v>53</v>
      </c>
      <c r="G13" s="43">
        <f t="shared" si="0"/>
        <v>214</v>
      </c>
      <c r="H13" s="44">
        <f t="shared" si="1"/>
        <v>4</v>
      </c>
    </row>
    <row r="14" spans="1:8" ht="24" customHeight="1">
      <c r="A14" s="40">
        <v>13</v>
      </c>
      <c r="B14" s="41" t="s">
        <v>65</v>
      </c>
      <c r="C14" s="42">
        <v>17</v>
      </c>
      <c r="D14" s="43">
        <v>24</v>
      </c>
      <c r="E14" s="43">
        <v>67</v>
      </c>
      <c r="F14" s="43">
        <v>95</v>
      </c>
      <c r="G14" s="43">
        <f t="shared" si="0"/>
        <v>203</v>
      </c>
      <c r="H14" s="44">
        <f t="shared" si="1"/>
        <v>5</v>
      </c>
    </row>
    <row r="15" spans="1:8" ht="24" customHeight="1">
      <c r="A15" s="40">
        <v>14</v>
      </c>
      <c r="B15" s="41" t="s">
        <v>66</v>
      </c>
      <c r="C15" s="42">
        <v>65</v>
      </c>
      <c r="D15" s="43">
        <v>74</v>
      </c>
      <c r="E15" s="43">
        <v>2</v>
      </c>
      <c r="F15" s="43">
        <v>14</v>
      </c>
      <c r="G15" s="43">
        <f t="shared" si="0"/>
        <v>155</v>
      </c>
      <c r="H15" s="44">
        <f t="shared" si="1"/>
        <v>13</v>
      </c>
    </row>
    <row r="16" spans="1:8" ht="24" customHeight="1">
      <c r="A16" s="40">
        <v>15</v>
      </c>
      <c r="B16" s="41" t="s">
        <v>67</v>
      </c>
      <c r="C16" s="42">
        <v>37</v>
      </c>
      <c r="D16" s="43">
        <v>81</v>
      </c>
      <c r="E16" s="43">
        <v>58</v>
      </c>
      <c r="F16" s="43">
        <v>63</v>
      </c>
      <c r="G16" s="43">
        <f t="shared" si="0"/>
        <v>239</v>
      </c>
      <c r="H16" s="44">
        <f t="shared" si="1"/>
        <v>3</v>
      </c>
    </row>
    <row r="17" spans="1:8" ht="24" customHeight="1">
      <c r="A17" s="40">
        <v>16</v>
      </c>
      <c r="B17" s="41" t="s">
        <v>68</v>
      </c>
      <c r="C17" s="42">
        <v>35</v>
      </c>
      <c r="D17" s="43">
        <v>3</v>
      </c>
      <c r="E17" s="43">
        <v>5</v>
      </c>
      <c r="F17" s="43">
        <v>60</v>
      </c>
      <c r="G17" s="43">
        <f t="shared" si="0"/>
        <v>103</v>
      </c>
      <c r="H17" s="44">
        <f t="shared" si="1"/>
        <v>19</v>
      </c>
    </row>
    <row r="18" spans="1:8" ht="24" customHeight="1">
      <c r="A18" s="40">
        <v>17</v>
      </c>
      <c r="B18" s="41" t="s">
        <v>69</v>
      </c>
      <c r="C18" s="42">
        <v>26</v>
      </c>
      <c r="D18" s="43">
        <v>91</v>
      </c>
      <c r="E18" s="43">
        <v>21</v>
      </c>
      <c r="F18" s="43">
        <v>49</v>
      </c>
      <c r="G18" s="43">
        <f t="shared" si="0"/>
        <v>187</v>
      </c>
      <c r="H18" s="44">
        <f t="shared" si="1"/>
        <v>11</v>
      </c>
    </row>
    <row r="19" spans="1:8" ht="24" customHeight="1">
      <c r="A19" s="40">
        <v>18</v>
      </c>
      <c r="B19" s="41" t="s">
        <v>70</v>
      </c>
      <c r="C19" s="42">
        <v>3</v>
      </c>
      <c r="D19" s="43">
        <v>80</v>
      </c>
      <c r="E19" s="43">
        <v>38</v>
      </c>
      <c r="F19" s="43">
        <v>32</v>
      </c>
      <c r="G19" s="43">
        <f t="shared" si="0"/>
        <v>153</v>
      </c>
      <c r="H19" s="44">
        <f t="shared" si="1"/>
        <v>14</v>
      </c>
    </row>
    <row r="20" spans="1:8" ht="24" customHeight="1">
      <c r="A20" s="40">
        <v>19</v>
      </c>
      <c r="B20" s="41" t="s">
        <v>71</v>
      </c>
      <c r="C20" s="42">
        <v>40</v>
      </c>
      <c r="D20" s="43">
        <v>81</v>
      </c>
      <c r="E20" s="43">
        <v>58</v>
      </c>
      <c r="F20" s="43">
        <v>12</v>
      </c>
      <c r="G20" s="43">
        <f t="shared" si="0"/>
        <v>191</v>
      </c>
      <c r="H20" s="44">
        <f t="shared" si="1"/>
        <v>8</v>
      </c>
    </row>
    <row r="21" spans="1:8" ht="24" customHeight="1" thickBot="1">
      <c r="A21" s="45">
        <v>20</v>
      </c>
      <c r="B21" s="46" t="s">
        <v>72</v>
      </c>
      <c r="C21" s="47">
        <v>74</v>
      </c>
      <c r="D21" s="48">
        <v>6</v>
      </c>
      <c r="E21" s="48">
        <v>76</v>
      </c>
      <c r="F21" s="48">
        <v>35</v>
      </c>
      <c r="G21" s="43">
        <f t="shared" si="0"/>
        <v>191</v>
      </c>
      <c r="H21" s="44">
        <f t="shared" si="1"/>
        <v>8</v>
      </c>
    </row>
    <row r="22" spans="1:8" ht="30.6" customHeight="1" thickBot="1">
      <c r="A22" s="163" t="s">
        <v>73</v>
      </c>
      <c r="B22" s="164"/>
      <c r="C22" s="150" t="str">
        <f>INDEX(姓名,MATCH(MAX(第一季),第一季,0),1)</f>
        <v>楊雅婷</v>
      </c>
      <c r="D22" s="151" t="str">
        <f>INDEX(姓名,MATCH(MAX(第二季),第二季,0),1)</f>
        <v>林展如</v>
      </c>
      <c r="E22" s="151" t="str">
        <f>INDEX(姓名,MATCH(MAX(第三季),第三季,0),1)</f>
        <v>王玉崙</v>
      </c>
      <c r="F22" s="152" t="str">
        <f>INDEX(姓名,MATCH(MAX(第四季),第四季,0),1)</f>
        <v>陳怡蓁</v>
      </c>
      <c r="G22" s="49"/>
      <c r="H22" s="50"/>
    </row>
  </sheetData>
  <mergeCells count="1">
    <mergeCell ref="A22:B22"/>
  </mergeCells>
  <phoneticPr fontId="3" type="noConversion"/>
  <conditionalFormatting sqref="D2:F21">
    <cfRule type="cellIs" dxfId="41" priority="3" stopIfTrue="1" operator="lessThan">
      <formula>AVERAGE(D$2:D$21)</formula>
    </cfRule>
  </conditionalFormatting>
  <conditionalFormatting sqref="G2:G21">
    <cfRule type="expression" dxfId="40" priority="4" stopIfTrue="1">
      <formula>G2=MAX(G$2:G$21)</formula>
    </cfRule>
    <cfRule type="expression" dxfId="39" priority="5" stopIfTrue="1">
      <formula>G2=MIN(G$2:G$21)</formula>
    </cfRule>
  </conditionalFormatting>
  <conditionalFormatting sqref="H2:H21">
    <cfRule type="expression" dxfId="38" priority="6" stopIfTrue="1">
      <formula>H2=MAX(H$2:H$21)</formula>
    </cfRule>
    <cfRule type="expression" dxfId="37" priority="7" stopIfTrue="1">
      <formula>H2=MIN(H$2:H$21)</formula>
    </cfRule>
  </conditionalFormatting>
  <conditionalFormatting sqref="C2:C21">
    <cfRule type="top10" dxfId="36" priority="1" rank="1"/>
    <cfRule type="aboveAverage" dxfId="35" priority="2" aboveAverage="0"/>
  </conditionalFormatting>
  <printOptions horizontalCentered="1"/>
  <pageMargins left="0.74803149606299213" right="0.74803149606299213" top="0.98425196850393704" bottom="0.98425196850393704" header="0.51181102362204722" footer="0.51181102362204722"/>
  <pageSetup paperSize="9" orientation="portrait" horizontalDpi="0"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11"/>
  <dimension ref="A1:F15"/>
  <sheetViews>
    <sheetView topLeftCell="A4" zoomScale="145" zoomScaleNormal="145" workbookViewId="0">
      <selection activeCell="B4" sqref="B4"/>
    </sheetView>
  </sheetViews>
  <sheetFormatPr defaultColWidth="7.875" defaultRowHeight="16.5"/>
  <cols>
    <col min="1" max="1" width="7.875" style="92"/>
    <col min="2" max="2" width="9.25" style="92" bestFit="1" customWidth="1"/>
    <col min="3" max="4" width="10.25" style="92" bestFit="1" customWidth="1"/>
    <col min="5" max="5" width="7.875" style="92"/>
    <col min="6" max="6" width="9.25" style="92" bestFit="1" customWidth="1"/>
    <col min="7" max="257" width="7.875" style="92"/>
    <col min="258" max="258" width="9.25" style="92" bestFit="1" customWidth="1"/>
    <col min="259" max="260" width="10.25" style="92" bestFit="1" customWidth="1"/>
    <col min="261" max="261" width="7.875" style="92"/>
    <col min="262" max="262" width="9.25" style="92" bestFit="1" customWidth="1"/>
    <col min="263" max="513" width="7.875" style="92"/>
    <col min="514" max="514" width="9.25" style="92" bestFit="1" customWidth="1"/>
    <col min="515" max="516" width="10.25" style="92" bestFit="1" customWidth="1"/>
    <col min="517" max="517" width="7.875" style="92"/>
    <col min="518" max="518" width="9.25" style="92" bestFit="1" customWidth="1"/>
    <col min="519" max="769" width="7.875" style="92"/>
    <col min="770" max="770" width="9.25" style="92" bestFit="1" customWidth="1"/>
    <col min="771" max="772" width="10.25" style="92" bestFit="1" customWidth="1"/>
    <col min="773" max="773" width="7.875" style="92"/>
    <col min="774" max="774" width="9.25" style="92" bestFit="1" customWidth="1"/>
    <col min="775" max="1025" width="7.875" style="92"/>
    <col min="1026" max="1026" width="9.25" style="92" bestFit="1" customWidth="1"/>
    <col min="1027" max="1028" width="10.25" style="92" bestFit="1" customWidth="1"/>
    <col min="1029" max="1029" width="7.875" style="92"/>
    <col min="1030" max="1030" width="9.25" style="92" bestFit="1" customWidth="1"/>
    <col min="1031" max="1281" width="7.875" style="92"/>
    <col min="1282" max="1282" width="9.25" style="92" bestFit="1" customWidth="1"/>
    <col min="1283" max="1284" width="10.25" style="92" bestFit="1" customWidth="1"/>
    <col min="1285" max="1285" width="7.875" style="92"/>
    <col min="1286" max="1286" width="9.25" style="92" bestFit="1" customWidth="1"/>
    <col min="1287" max="1537" width="7.875" style="92"/>
    <col min="1538" max="1538" width="9.25" style="92" bestFit="1" customWidth="1"/>
    <col min="1539" max="1540" width="10.25" style="92" bestFit="1" customWidth="1"/>
    <col min="1541" max="1541" width="7.875" style="92"/>
    <col min="1542" max="1542" width="9.25" style="92" bestFit="1" customWidth="1"/>
    <col min="1543" max="1793" width="7.875" style="92"/>
    <col min="1794" max="1794" width="9.25" style="92" bestFit="1" customWidth="1"/>
    <col min="1795" max="1796" width="10.25" style="92" bestFit="1" customWidth="1"/>
    <col min="1797" max="1797" width="7.875" style="92"/>
    <col min="1798" max="1798" width="9.25" style="92" bestFit="1" customWidth="1"/>
    <col min="1799" max="2049" width="7.875" style="92"/>
    <col min="2050" max="2050" width="9.25" style="92" bestFit="1" customWidth="1"/>
    <col min="2051" max="2052" width="10.25" style="92" bestFit="1" customWidth="1"/>
    <col min="2053" max="2053" width="7.875" style="92"/>
    <col min="2054" max="2054" width="9.25" style="92" bestFit="1" customWidth="1"/>
    <col min="2055" max="2305" width="7.875" style="92"/>
    <col min="2306" max="2306" width="9.25" style="92" bestFit="1" customWidth="1"/>
    <col min="2307" max="2308" width="10.25" style="92" bestFit="1" customWidth="1"/>
    <col min="2309" max="2309" width="7.875" style="92"/>
    <col min="2310" max="2310" width="9.25" style="92" bestFit="1" customWidth="1"/>
    <col min="2311" max="2561" width="7.875" style="92"/>
    <col min="2562" max="2562" width="9.25" style="92" bestFit="1" customWidth="1"/>
    <col min="2563" max="2564" width="10.25" style="92" bestFit="1" customWidth="1"/>
    <col min="2565" max="2565" width="7.875" style="92"/>
    <col min="2566" max="2566" width="9.25" style="92" bestFit="1" customWidth="1"/>
    <col min="2567" max="2817" width="7.875" style="92"/>
    <col min="2818" max="2818" width="9.25" style="92" bestFit="1" customWidth="1"/>
    <col min="2819" max="2820" width="10.25" style="92" bestFit="1" customWidth="1"/>
    <col min="2821" max="2821" width="7.875" style="92"/>
    <col min="2822" max="2822" width="9.25" style="92" bestFit="1" customWidth="1"/>
    <col min="2823" max="3073" width="7.875" style="92"/>
    <col min="3074" max="3074" width="9.25" style="92" bestFit="1" customWidth="1"/>
    <col min="3075" max="3076" width="10.25" style="92" bestFit="1" customWidth="1"/>
    <col min="3077" max="3077" width="7.875" style="92"/>
    <col min="3078" max="3078" width="9.25" style="92" bestFit="1" customWidth="1"/>
    <col min="3079" max="3329" width="7.875" style="92"/>
    <col min="3330" max="3330" width="9.25" style="92" bestFit="1" customWidth="1"/>
    <col min="3331" max="3332" width="10.25" style="92" bestFit="1" customWidth="1"/>
    <col min="3333" max="3333" width="7.875" style="92"/>
    <col min="3334" max="3334" width="9.25" style="92" bestFit="1" customWidth="1"/>
    <col min="3335" max="3585" width="7.875" style="92"/>
    <col min="3586" max="3586" width="9.25" style="92" bestFit="1" customWidth="1"/>
    <col min="3587" max="3588" width="10.25" style="92" bestFit="1" customWidth="1"/>
    <col min="3589" max="3589" width="7.875" style="92"/>
    <col min="3590" max="3590" width="9.25" style="92" bestFit="1" customWidth="1"/>
    <col min="3591" max="3841" width="7.875" style="92"/>
    <col min="3842" max="3842" width="9.25" style="92" bestFit="1" customWidth="1"/>
    <col min="3843" max="3844" width="10.25" style="92" bestFit="1" customWidth="1"/>
    <col min="3845" max="3845" width="7.875" style="92"/>
    <col min="3846" max="3846" width="9.25" style="92" bestFit="1" customWidth="1"/>
    <col min="3847" max="4097" width="7.875" style="92"/>
    <col min="4098" max="4098" width="9.25" style="92" bestFit="1" customWidth="1"/>
    <col min="4099" max="4100" width="10.25" style="92" bestFit="1" customWidth="1"/>
    <col min="4101" max="4101" width="7.875" style="92"/>
    <col min="4102" max="4102" width="9.25" style="92" bestFit="1" customWidth="1"/>
    <col min="4103" max="4353" width="7.875" style="92"/>
    <col min="4354" max="4354" width="9.25" style="92" bestFit="1" customWidth="1"/>
    <col min="4355" max="4356" width="10.25" style="92" bestFit="1" customWidth="1"/>
    <col min="4357" max="4357" width="7.875" style="92"/>
    <col min="4358" max="4358" width="9.25" style="92" bestFit="1" customWidth="1"/>
    <col min="4359" max="4609" width="7.875" style="92"/>
    <col min="4610" max="4610" width="9.25" style="92" bestFit="1" customWidth="1"/>
    <col min="4611" max="4612" width="10.25" style="92" bestFit="1" customWidth="1"/>
    <col min="4613" max="4613" width="7.875" style="92"/>
    <col min="4614" max="4614" width="9.25" style="92" bestFit="1" customWidth="1"/>
    <col min="4615" max="4865" width="7.875" style="92"/>
    <col min="4866" max="4866" width="9.25" style="92" bestFit="1" customWidth="1"/>
    <col min="4867" max="4868" width="10.25" style="92" bestFit="1" customWidth="1"/>
    <col min="4869" max="4869" width="7.875" style="92"/>
    <col min="4870" max="4870" width="9.25" style="92" bestFit="1" customWidth="1"/>
    <col min="4871" max="5121" width="7.875" style="92"/>
    <col min="5122" max="5122" width="9.25" style="92" bestFit="1" customWidth="1"/>
    <col min="5123" max="5124" width="10.25" style="92" bestFit="1" customWidth="1"/>
    <col min="5125" max="5125" width="7.875" style="92"/>
    <col min="5126" max="5126" width="9.25" style="92" bestFit="1" customWidth="1"/>
    <col min="5127" max="5377" width="7.875" style="92"/>
    <col min="5378" max="5378" width="9.25" style="92" bestFit="1" customWidth="1"/>
    <col min="5379" max="5380" width="10.25" style="92" bestFit="1" customWidth="1"/>
    <col min="5381" max="5381" width="7.875" style="92"/>
    <col min="5382" max="5382" width="9.25" style="92" bestFit="1" customWidth="1"/>
    <col min="5383" max="5633" width="7.875" style="92"/>
    <col min="5634" max="5634" width="9.25" style="92" bestFit="1" customWidth="1"/>
    <col min="5635" max="5636" width="10.25" style="92" bestFit="1" customWidth="1"/>
    <col min="5637" max="5637" width="7.875" style="92"/>
    <col min="5638" max="5638" width="9.25" style="92" bestFit="1" customWidth="1"/>
    <col min="5639" max="5889" width="7.875" style="92"/>
    <col min="5890" max="5890" width="9.25" style="92" bestFit="1" customWidth="1"/>
    <col min="5891" max="5892" width="10.25" style="92" bestFit="1" customWidth="1"/>
    <col min="5893" max="5893" width="7.875" style="92"/>
    <col min="5894" max="5894" width="9.25" style="92" bestFit="1" customWidth="1"/>
    <col min="5895" max="6145" width="7.875" style="92"/>
    <col min="6146" max="6146" width="9.25" style="92" bestFit="1" customWidth="1"/>
    <col min="6147" max="6148" width="10.25" style="92" bestFit="1" customWidth="1"/>
    <col min="6149" max="6149" width="7.875" style="92"/>
    <col min="6150" max="6150" width="9.25" style="92" bestFit="1" customWidth="1"/>
    <col min="6151" max="6401" width="7.875" style="92"/>
    <col min="6402" max="6402" width="9.25" style="92" bestFit="1" customWidth="1"/>
    <col min="6403" max="6404" width="10.25" style="92" bestFit="1" customWidth="1"/>
    <col min="6405" max="6405" width="7.875" style="92"/>
    <col min="6406" max="6406" width="9.25" style="92" bestFit="1" customWidth="1"/>
    <col min="6407" max="6657" width="7.875" style="92"/>
    <col min="6658" max="6658" width="9.25" style="92" bestFit="1" customWidth="1"/>
    <col min="6659" max="6660" width="10.25" style="92" bestFit="1" customWidth="1"/>
    <col min="6661" max="6661" width="7.875" style="92"/>
    <col min="6662" max="6662" width="9.25" style="92" bestFit="1" customWidth="1"/>
    <col min="6663" max="6913" width="7.875" style="92"/>
    <col min="6914" max="6914" width="9.25" style="92" bestFit="1" customWidth="1"/>
    <col min="6915" max="6916" width="10.25" style="92" bestFit="1" customWidth="1"/>
    <col min="6917" max="6917" width="7.875" style="92"/>
    <col min="6918" max="6918" width="9.25" style="92" bestFit="1" customWidth="1"/>
    <col min="6919" max="7169" width="7.875" style="92"/>
    <col min="7170" max="7170" width="9.25" style="92" bestFit="1" customWidth="1"/>
    <col min="7171" max="7172" width="10.25" style="92" bestFit="1" customWidth="1"/>
    <col min="7173" max="7173" width="7.875" style="92"/>
    <col min="7174" max="7174" width="9.25" style="92" bestFit="1" customWidth="1"/>
    <col min="7175" max="7425" width="7.875" style="92"/>
    <col min="7426" max="7426" width="9.25" style="92" bestFit="1" customWidth="1"/>
    <col min="7427" max="7428" width="10.25" style="92" bestFit="1" customWidth="1"/>
    <col min="7429" max="7429" width="7.875" style="92"/>
    <col min="7430" max="7430" width="9.25" style="92" bestFit="1" customWidth="1"/>
    <col min="7431" max="7681" width="7.875" style="92"/>
    <col min="7682" max="7682" width="9.25" style="92" bestFit="1" customWidth="1"/>
    <col min="7683" max="7684" width="10.25" style="92" bestFit="1" customWidth="1"/>
    <col min="7685" max="7685" width="7.875" style="92"/>
    <col min="7686" max="7686" width="9.25" style="92" bestFit="1" customWidth="1"/>
    <col min="7687" max="7937" width="7.875" style="92"/>
    <col min="7938" max="7938" width="9.25" style="92" bestFit="1" customWidth="1"/>
    <col min="7939" max="7940" width="10.25" style="92" bestFit="1" customWidth="1"/>
    <col min="7941" max="7941" width="7.875" style="92"/>
    <col min="7942" max="7942" width="9.25" style="92" bestFit="1" customWidth="1"/>
    <col min="7943" max="8193" width="7.875" style="92"/>
    <col min="8194" max="8194" width="9.25" style="92" bestFit="1" customWidth="1"/>
    <col min="8195" max="8196" width="10.25" style="92" bestFit="1" customWidth="1"/>
    <col min="8197" max="8197" width="7.875" style="92"/>
    <col min="8198" max="8198" width="9.25" style="92" bestFit="1" customWidth="1"/>
    <col min="8199" max="8449" width="7.875" style="92"/>
    <col min="8450" max="8450" width="9.25" style="92" bestFit="1" customWidth="1"/>
    <col min="8451" max="8452" width="10.25" style="92" bestFit="1" customWidth="1"/>
    <col min="8453" max="8453" width="7.875" style="92"/>
    <col min="8454" max="8454" width="9.25" style="92" bestFit="1" customWidth="1"/>
    <col min="8455" max="8705" width="7.875" style="92"/>
    <col min="8706" max="8706" width="9.25" style="92" bestFit="1" customWidth="1"/>
    <col min="8707" max="8708" width="10.25" style="92" bestFit="1" customWidth="1"/>
    <col min="8709" max="8709" width="7.875" style="92"/>
    <col min="8710" max="8710" width="9.25" style="92" bestFit="1" customWidth="1"/>
    <col min="8711" max="8961" width="7.875" style="92"/>
    <col min="8962" max="8962" width="9.25" style="92" bestFit="1" customWidth="1"/>
    <col min="8963" max="8964" width="10.25" style="92" bestFit="1" customWidth="1"/>
    <col min="8965" max="8965" width="7.875" style="92"/>
    <col min="8966" max="8966" width="9.25" style="92" bestFit="1" customWidth="1"/>
    <col min="8967" max="9217" width="7.875" style="92"/>
    <col min="9218" max="9218" width="9.25" style="92" bestFit="1" customWidth="1"/>
    <col min="9219" max="9220" width="10.25" style="92" bestFit="1" customWidth="1"/>
    <col min="9221" max="9221" width="7.875" style="92"/>
    <col min="9222" max="9222" width="9.25" style="92" bestFit="1" customWidth="1"/>
    <col min="9223" max="9473" width="7.875" style="92"/>
    <col min="9474" max="9474" width="9.25" style="92" bestFit="1" customWidth="1"/>
    <col min="9475" max="9476" width="10.25" style="92" bestFit="1" customWidth="1"/>
    <col min="9477" max="9477" width="7.875" style="92"/>
    <col min="9478" max="9478" width="9.25" style="92" bestFit="1" customWidth="1"/>
    <col min="9479" max="9729" width="7.875" style="92"/>
    <col min="9730" max="9730" width="9.25" style="92" bestFit="1" customWidth="1"/>
    <col min="9731" max="9732" width="10.25" style="92" bestFit="1" customWidth="1"/>
    <col min="9733" max="9733" width="7.875" style="92"/>
    <col min="9734" max="9734" width="9.25" style="92" bestFit="1" customWidth="1"/>
    <col min="9735" max="9985" width="7.875" style="92"/>
    <col min="9986" max="9986" width="9.25" style="92" bestFit="1" customWidth="1"/>
    <col min="9987" max="9988" width="10.25" style="92" bestFit="1" customWidth="1"/>
    <col min="9989" max="9989" width="7.875" style="92"/>
    <col min="9990" max="9990" width="9.25" style="92" bestFit="1" customWidth="1"/>
    <col min="9991" max="10241" width="7.875" style="92"/>
    <col min="10242" max="10242" width="9.25" style="92" bestFit="1" customWidth="1"/>
    <col min="10243" max="10244" width="10.25" style="92" bestFit="1" customWidth="1"/>
    <col min="10245" max="10245" width="7.875" style="92"/>
    <col min="10246" max="10246" width="9.25" style="92" bestFit="1" customWidth="1"/>
    <col min="10247" max="10497" width="7.875" style="92"/>
    <col min="10498" max="10498" width="9.25" style="92" bestFit="1" customWidth="1"/>
    <col min="10499" max="10500" width="10.25" style="92" bestFit="1" customWidth="1"/>
    <col min="10501" max="10501" width="7.875" style="92"/>
    <col min="10502" max="10502" width="9.25" style="92" bestFit="1" customWidth="1"/>
    <col min="10503" max="10753" width="7.875" style="92"/>
    <col min="10754" max="10754" width="9.25" style="92" bestFit="1" customWidth="1"/>
    <col min="10755" max="10756" width="10.25" style="92" bestFit="1" customWidth="1"/>
    <col min="10757" max="10757" width="7.875" style="92"/>
    <col min="10758" max="10758" width="9.25" style="92" bestFit="1" customWidth="1"/>
    <col min="10759" max="11009" width="7.875" style="92"/>
    <col min="11010" max="11010" width="9.25" style="92" bestFit="1" customWidth="1"/>
    <col min="11011" max="11012" width="10.25" style="92" bestFit="1" customWidth="1"/>
    <col min="11013" max="11013" width="7.875" style="92"/>
    <col min="11014" max="11014" width="9.25" style="92" bestFit="1" customWidth="1"/>
    <col min="11015" max="11265" width="7.875" style="92"/>
    <col min="11266" max="11266" width="9.25" style="92" bestFit="1" customWidth="1"/>
    <col min="11267" max="11268" width="10.25" style="92" bestFit="1" customWidth="1"/>
    <col min="11269" max="11269" width="7.875" style="92"/>
    <col min="11270" max="11270" width="9.25" style="92" bestFit="1" customWidth="1"/>
    <col min="11271" max="11521" width="7.875" style="92"/>
    <col min="11522" max="11522" width="9.25" style="92" bestFit="1" customWidth="1"/>
    <col min="11523" max="11524" width="10.25" style="92" bestFit="1" customWidth="1"/>
    <col min="11525" max="11525" width="7.875" style="92"/>
    <col min="11526" max="11526" width="9.25" style="92" bestFit="1" customWidth="1"/>
    <col min="11527" max="11777" width="7.875" style="92"/>
    <col min="11778" max="11778" width="9.25" style="92" bestFit="1" customWidth="1"/>
    <col min="11779" max="11780" width="10.25" style="92" bestFit="1" customWidth="1"/>
    <col min="11781" max="11781" width="7.875" style="92"/>
    <col min="11782" max="11782" width="9.25" style="92" bestFit="1" customWidth="1"/>
    <col min="11783" max="12033" width="7.875" style="92"/>
    <col min="12034" max="12034" width="9.25" style="92" bestFit="1" customWidth="1"/>
    <col min="12035" max="12036" width="10.25" style="92" bestFit="1" customWidth="1"/>
    <col min="12037" max="12037" width="7.875" style="92"/>
    <col min="12038" max="12038" width="9.25" style="92" bestFit="1" customWidth="1"/>
    <col min="12039" max="12289" width="7.875" style="92"/>
    <col min="12290" max="12290" width="9.25" style="92" bestFit="1" customWidth="1"/>
    <col min="12291" max="12292" width="10.25" style="92" bestFit="1" customWidth="1"/>
    <col min="12293" max="12293" width="7.875" style="92"/>
    <col min="12294" max="12294" width="9.25" style="92" bestFit="1" customWidth="1"/>
    <col min="12295" max="12545" width="7.875" style="92"/>
    <col min="12546" max="12546" width="9.25" style="92" bestFit="1" customWidth="1"/>
    <col min="12547" max="12548" width="10.25" style="92" bestFit="1" customWidth="1"/>
    <col min="12549" max="12549" width="7.875" style="92"/>
    <col min="12550" max="12550" width="9.25" style="92" bestFit="1" customWidth="1"/>
    <col min="12551" max="12801" width="7.875" style="92"/>
    <col min="12802" max="12802" width="9.25" style="92" bestFit="1" customWidth="1"/>
    <col min="12803" max="12804" width="10.25" style="92" bestFit="1" customWidth="1"/>
    <col min="12805" max="12805" width="7.875" style="92"/>
    <col min="12806" max="12806" width="9.25" style="92" bestFit="1" customWidth="1"/>
    <col min="12807" max="13057" width="7.875" style="92"/>
    <col min="13058" max="13058" width="9.25" style="92" bestFit="1" customWidth="1"/>
    <col min="13059" max="13060" width="10.25" style="92" bestFit="1" customWidth="1"/>
    <col min="13061" max="13061" width="7.875" style="92"/>
    <col min="13062" max="13062" width="9.25" style="92" bestFit="1" customWidth="1"/>
    <col min="13063" max="13313" width="7.875" style="92"/>
    <col min="13314" max="13314" width="9.25" style="92" bestFit="1" customWidth="1"/>
    <col min="13315" max="13316" width="10.25" style="92" bestFit="1" customWidth="1"/>
    <col min="13317" max="13317" width="7.875" style="92"/>
    <col min="13318" max="13318" width="9.25" style="92" bestFit="1" customWidth="1"/>
    <col min="13319" max="13569" width="7.875" style="92"/>
    <col min="13570" max="13570" width="9.25" style="92" bestFit="1" customWidth="1"/>
    <col min="13571" max="13572" width="10.25" style="92" bestFit="1" customWidth="1"/>
    <col min="13573" max="13573" width="7.875" style="92"/>
    <col min="13574" max="13574" width="9.25" style="92" bestFit="1" customWidth="1"/>
    <col min="13575" max="13825" width="7.875" style="92"/>
    <col min="13826" max="13826" width="9.25" style="92" bestFit="1" customWidth="1"/>
    <col min="13827" max="13828" width="10.25" style="92" bestFit="1" customWidth="1"/>
    <col min="13829" max="13829" width="7.875" style="92"/>
    <col min="13830" max="13830" width="9.25" style="92" bestFit="1" customWidth="1"/>
    <col min="13831" max="14081" width="7.875" style="92"/>
    <col min="14082" max="14082" width="9.25" style="92" bestFit="1" customWidth="1"/>
    <col min="14083" max="14084" width="10.25" style="92" bestFit="1" customWidth="1"/>
    <col min="14085" max="14085" width="7.875" style="92"/>
    <col min="14086" max="14086" width="9.25" style="92" bestFit="1" customWidth="1"/>
    <col min="14087" max="14337" width="7.875" style="92"/>
    <col min="14338" max="14338" width="9.25" style="92" bestFit="1" customWidth="1"/>
    <col min="14339" max="14340" width="10.25" style="92" bestFit="1" customWidth="1"/>
    <col min="14341" max="14341" width="7.875" style="92"/>
    <col min="14342" max="14342" width="9.25" style="92" bestFit="1" customWidth="1"/>
    <col min="14343" max="14593" width="7.875" style="92"/>
    <col min="14594" max="14594" width="9.25" style="92" bestFit="1" customWidth="1"/>
    <col min="14595" max="14596" width="10.25" style="92" bestFit="1" customWidth="1"/>
    <col min="14597" max="14597" width="7.875" style="92"/>
    <col min="14598" max="14598" width="9.25" style="92" bestFit="1" customWidth="1"/>
    <col min="14599" max="14849" width="7.875" style="92"/>
    <col min="14850" max="14850" width="9.25" style="92" bestFit="1" customWidth="1"/>
    <col min="14851" max="14852" width="10.25" style="92" bestFit="1" customWidth="1"/>
    <col min="14853" max="14853" width="7.875" style="92"/>
    <col min="14854" max="14854" width="9.25" style="92" bestFit="1" customWidth="1"/>
    <col min="14855" max="15105" width="7.875" style="92"/>
    <col min="15106" max="15106" width="9.25" style="92" bestFit="1" customWidth="1"/>
    <col min="15107" max="15108" width="10.25" style="92" bestFit="1" customWidth="1"/>
    <col min="15109" max="15109" width="7.875" style="92"/>
    <col min="15110" max="15110" width="9.25" style="92" bestFit="1" customWidth="1"/>
    <col min="15111" max="15361" width="7.875" style="92"/>
    <col min="15362" max="15362" width="9.25" style="92" bestFit="1" customWidth="1"/>
    <col min="15363" max="15364" width="10.25" style="92" bestFit="1" customWidth="1"/>
    <col min="15365" max="15365" width="7.875" style="92"/>
    <col min="15366" max="15366" width="9.25" style="92" bestFit="1" customWidth="1"/>
    <col min="15367" max="15617" width="7.875" style="92"/>
    <col min="15618" max="15618" width="9.25" style="92" bestFit="1" customWidth="1"/>
    <col min="15619" max="15620" width="10.25" style="92" bestFit="1" customWidth="1"/>
    <col min="15621" max="15621" width="7.875" style="92"/>
    <col min="15622" max="15622" width="9.25" style="92" bestFit="1" customWidth="1"/>
    <col min="15623" max="15873" width="7.875" style="92"/>
    <col min="15874" max="15874" width="9.25" style="92" bestFit="1" customWidth="1"/>
    <col min="15875" max="15876" width="10.25" style="92" bestFit="1" customWidth="1"/>
    <col min="15877" max="15877" width="7.875" style="92"/>
    <col min="15878" max="15878" width="9.25" style="92" bestFit="1" customWidth="1"/>
    <col min="15879" max="16129" width="7.875" style="92"/>
    <col min="16130" max="16130" width="9.25" style="92" bestFit="1" customWidth="1"/>
    <col min="16131" max="16132" width="10.25" style="92" bestFit="1" customWidth="1"/>
    <col min="16133" max="16133" width="7.875" style="92"/>
    <col min="16134" max="16134" width="9.25" style="92" bestFit="1" customWidth="1"/>
    <col min="16135" max="16384" width="7.875" style="92"/>
  </cols>
  <sheetData>
    <row r="1" spans="1:6" ht="21">
      <c r="A1" s="165" t="s">
        <v>190</v>
      </c>
      <c r="B1" s="165"/>
      <c r="C1" s="165"/>
      <c r="D1" s="165"/>
      <c r="E1" s="165"/>
      <c r="F1" s="165"/>
    </row>
    <row r="2" spans="1:6">
      <c r="A2" s="166" t="s">
        <v>220</v>
      </c>
      <c r="B2" s="166"/>
      <c r="C2" s="166"/>
      <c r="D2" s="166"/>
      <c r="E2" s="166"/>
      <c r="F2" s="166"/>
    </row>
    <row r="3" spans="1:6" ht="17.25" thickBot="1"/>
    <row r="4" spans="1:6" ht="18" thickTop="1" thickBot="1">
      <c r="A4" s="97"/>
      <c r="B4" s="102" t="s">
        <v>167</v>
      </c>
      <c r="C4" s="102" t="s">
        <v>168</v>
      </c>
      <c r="D4" s="102" t="s">
        <v>169</v>
      </c>
      <c r="E4" s="102" t="s">
        <v>170</v>
      </c>
      <c r="F4" s="103" t="s">
        <v>171</v>
      </c>
    </row>
    <row r="5" spans="1:6" ht="18" thickTop="1" thickBot="1">
      <c r="A5" s="96" t="s">
        <v>221</v>
      </c>
      <c r="B5" s="98" t="s">
        <v>172</v>
      </c>
      <c r="C5" s="98" t="s">
        <v>173</v>
      </c>
      <c r="D5" s="98" t="s">
        <v>174</v>
      </c>
      <c r="E5" s="98" t="s">
        <v>175</v>
      </c>
      <c r="F5" s="99" t="s">
        <v>176</v>
      </c>
    </row>
    <row r="6" spans="1:6" ht="18" thickTop="1" thickBot="1">
      <c r="A6" s="96" t="s">
        <v>222</v>
      </c>
      <c r="B6" s="98" t="s">
        <v>175</v>
      </c>
      <c r="C6" s="98" t="s">
        <v>177</v>
      </c>
      <c r="D6" s="98" t="s">
        <v>174</v>
      </c>
      <c r="E6" s="98" t="s">
        <v>175</v>
      </c>
      <c r="F6" s="99" t="s">
        <v>178</v>
      </c>
    </row>
    <row r="7" spans="1:6" ht="18" thickTop="1" thickBot="1">
      <c r="A7" s="96" t="s">
        <v>223</v>
      </c>
      <c r="B7" s="98" t="s">
        <v>175</v>
      </c>
      <c r="C7" s="98" t="s">
        <v>179</v>
      </c>
      <c r="D7" s="98" t="s">
        <v>174</v>
      </c>
      <c r="E7" s="98" t="s">
        <v>180</v>
      </c>
      <c r="F7" s="99" t="s">
        <v>181</v>
      </c>
    </row>
    <row r="8" spans="1:6" ht="18" thickTop="1" thickBot="1">
      <c r="A8" s="96" t="s">
        <v>224</v>
      </c>
      <c r="B8" s="98" t="s">
        <v>180</v>
      </c>
      <c r="C8" s="98" t="s">
        <v>179</v>
      </c>
      <c r="D8" s="98" t="s">
        <v>174</v>
      </c>
      <c r="E8" s="98" t="s">
        <v>180</v>
      </c>
      <c r="F8" s="99" t="s">
        <v>182</v>
      </c>
    </row>
    <row r="9" spans="1:6" ht="18" thickTop="1" thickBot="1">
      <c r="A9" s="96" t="s">
        <v>225</v>
      </c>
      <c r="B9" s="98" t="s">
        <v>173</v>
      </c>
      <c r="C9" s="98" t="s">
        <v>183</v>
      </c>
      <c r="D9" s="98" t="s">
        <v>184</v>
      </c>
      <c r="E9" s="98" t="s">
        <v>185</v>
      </c>
      <c r="F9" s="99" t="s">
        <v>182</v>
      </c>
    </row>
    <row r="10" spans="1:6" ht="18" thickTop="1" thickBot="1">
      <c r="A10" s="96" t="s">
        <v>226</v>
      </c>
      <c r="B10" s="98" t="s">
        <v>186</v>
      </c>
      <c r="C10" s="98" t="s">
        <v>183</v>
      </c>
      <c r="D10" s="98" t="s">
        <v>184</v>
      </c>
      <c r="E10" s="98" t="s">
        <v>185</v>
      </c>
      <c r="F10" s="99" t="s">
        <v>184</v>
      </c>
    </row>
    <row r="11" spans="1:6" ht="18" thickTop="1" thickBot="1">
      <c r="A11" s="96" t="s">
        <v>227</v>
      </c>
      <c r="B11" s="100" t="s">
        <v>186</v>
      </c>
      <c r="C11" s="100" t="s">
        <v>187</v>
      </c>
      <c r="D11" s="100" t="s">
        <v>188</v>
      </c>
      <c r="E11" s="100" t="s">
        <v>189</v>
      </c>
      <c r="F11" s="101" t="s">
        <v>184</v>
      </c>
    </row>
    <row r="12" spans="1:6" ht="18" thickTop="1" thickBot="1"/>
    <row r="13" spans="1:6" ht="18" thickTop="1" thickBot="1">
      <c r="C13" s="104" t="s">
        <v>228</v>
      </c>
      <c r="D13" s="93" t="s">
        <v>168</v>
      </c>
    </row>
    <row r="14" spans="1:6" ht="18" thickTop="1" thickBot="1">
      <c r="C14" s="104" t="s">
        <v>229</v>
      </c>
      <c r="D14" s="106" t="s">
        <v>268</v>
      </c>
    </row>
    <row r="15" spans="1:6" ht="18" thickTop="1" thickBot="1">
      <c r="C15" s="105" t="s">
        <v>230</v>
      </c>
      <c r="D15" s="107" t="str">
        <f>INDEX($A$4:$F$11, MATCH(D14,$A$4:$A$11,), MATCH(D13,$A$4:$F$4,))</f>
        <v>作文</v>
      </c>
    </row>
  </sheetData>
  <mergeCells count="2">
    <mergeCell ref="A1:F1"/>
    <mergeCell ref="A2:F2"/>
  </mergeCells>
  <phoneticPr fontId="3" type="noConversion"/>
  <conditionalFormatting sqref="B5">
    <cfRule type="expression" dxfId="34" priority="35" stopIfTrue="1">
      <formula>AND($A5=$D$14,B$4=$D$13)</formula>
    </cfRule>
  </conditionalFormatting>
  <conditionalFormatting sqref="C5">
    <cfRule type="expression" dxfId="33" priority="34" stopIfTrue="1">
      <formula>AND($A5=$D$14,C$4=$D$13)</formula>
    </cfRule>
  </conditionalFormatting>
  <conditionalFormatting sqref="D5">
    <cfRule type="expression" dxfId="32" priority="33" stopIfTrue="1">
      <formula>AND($A5=$D$14,D$4=$D$13)</formula>
    </cfRule>
  </conditionalFormatting>
  <conditionalFormatting sqref="E5">
    <cfRule type="expression" dxfId="31" priority="32" stopIfTrue="1">
      <formula>AND($A5=$D$14,E$4=$D$13)</formula>
    </cfRule>
  </conditionalFormatting>
  <conditionalFormatting sqref="F5">
    <cfRule type="expression" dxfId="30" priority="31" stopIfTrue="1">
      <formula>AND($A5=$D$14,F$4=$D$13)</formula>
    </cfRule>
  </conditionalFormatting>
  <conditionalFormatting sqref="B6">
    <cfRule type="expression" dxfId="29" priority="30" stopIfTrue="1">
      <formula>AND($A6=$D$14,B$4=$D$13)</formula>
    </cfRule>
  </conditionalFormatting>
  <conditionalFormatting sqref="C6">
    <cfRule type="expression" dxfId="28" priority="29" stopIfTrue="1">
      <formula>AND($A6=$D$14,C$4=$D$13)</formula>
    </cfRule>
  </conditionalFormatting>
  <conditionalFormatting sqref="D6">
    <cfRule type="expression" dxfId="27" priority="28" stopIfTrue="1">
      <formula>AND($A6=$D$14,D$4=$D$13)</formula>
    </cfRule>
  </conditionalFormatting>
  <conditionalFormatting sqref="E6">
    <cfRule type="expression" dxfId="26" priority="27" stopIfTrue="1">
      <formula>AND($A6=$D$14,E$4=$D$13)</formula>
    </cfRule>
  </conditionalFormatting>
  <conditionalFormatting sqref="F6">
    <cfRule type="expression" dxfId="25" priority="26" stopIfTrue="1">
      <formula>AND($A6=$D$14,F$4=$D$13)</formula>
    </cfRule>
  </conditionalFormatting>
  <conditionalFormatting sqref="B7">
    <cfRule type="expression" dxfId="24" priority="25" stopIfTrue="1">
      <formula>AND($A7=$D$14,B$4=$D$13)</formula>
    </cfRule>
  </conditionalFormatting>
  <conditionalFormatting sqref="C7">
    <cfRule type="expression" dxfId="23" priority="24" stopIfTrue="1">
      <formula>AND($A7=$D$14,C$4=$D$13)</formula>
    </cfRule>
  </conditionalFormatting>
  <conditionalFormatting sqref="D7">
    <cfRule type="expression" dxfId="22" priority="23" stopIfTrue="1">
      <formula>AND($A7=$D$14,D$4=$D$13)</formula>
    </cfRule>
  </conditionalFormatting>
  <conditionalFormatting sqref="E7">
    <cfRule type="expression" dxfId="21" priority="22" stopIfTrue="1">
      <formula>AND($A7=$D$14,E$4=$D$13)</formula>
    </cfRule>
  </conditionalFormatting>
  <conditionalFormatting sqref="F7">
    <cfRule type="expression" dxfId="20" priority="21" stopIfTrue="1">
      <formula>AND($A7=$D$14,F$4=$D$13)</formula>
    </cfRule>
  </conditionalFormatting>
  <conditionalFormatting sqref="B8">
    <cfRule type="expression" dxfId="19" priority="20" stopIfTrue="1">
      <formula>AND($A8=$D$14,B$4=$D$13)</formula>
    </cfRule>
  </conditionalFormatting>
  <conditionalFormatting sqref="C8">
    <cfRule type="expression" dxfId="18" priority="19" stopIfTrue="1">
      <formula>AND($A8=$D$14,C$4=$D$13)</formula>
    </cfRule>
  </conditionalFormatting>
  <conditionalFormatting sqref="D8">
    <cfRule type="expression" dxfId="17" priority="18" stopIfTrue="1">
      <formula>AND($A8=$D$14,D$4=$D$13)</formula>
    </cfRule>
  </conditionalFormatting>
  <conditionalFormatting sqref="E8">
    <cfRule type="expression" dxfId="16" priority="17" stopIfTrue="1">
      <formula>AND($A8=$D$14,E$4=$D$13)</formula>
    </cfRule>
  </conditionalFormatting>
  <conditionalFormatting sqref="F8">
    <cfRule type="expression" dxfId="15" priority="16" stopIfTrue="1">
      <formula>AND($A8=$D$14,F$4=$D$13)</formula>
    </cfRule>
  </conditionalFormatting>
  <conditionalFormatting sqref="B9">
    <cfRule type="expression" dxfId="14" priority="15" stopIfTrue="1">
      <formula>AND($A9=$D$14,B$4=$D$13)</formula>
    </cfRule>
  </conditionalFormatting>
  <conditionalFormatting sqref="C9">
    <cfRule type="expression" dxfId="13" priority="14" stopIfTrue="1">
      <formula>AND($A9=$D$14,C$4=$D$13)</formula>
    </cfRule>
  </conditionalFormatting>
  <conditionalFormatting sqref="D9">
    <cfRule type="expression" dxfId="12" priority="13" stopIfTrue="1">
      <formula>AND($A9=$D$14,D$4=$D$13)</formula>
    </cfRule>
  </conditionalFormatting>
  <conditionalFormatting sqref="E9">
    <cfRule type="expression" dxfId="11" priority="12" stopIfTrue="1">
      <formula>AND($A9=$D$14,E$4=$D$13)</formula>
    </cfRule>
  </conditionalFormatting>
  <conditionalFormatting sqref="F9">
    <cfRule type="expression" dxfId="10" priority="11" stopIfTrue="1">
      <formula>AND($A9=$D$14,F$4=$D$13)</formula>
    </cfRule>
  </conditionalFormatting>
  <conditionalFormatting sqref="B10">
    <cfRule type="expression" dxfId="9" priority="10" stopIfTrue="1">
      <formula>AND($A10=$D$14,B$4=$D$13)</formula>
    </cfRule>
  </conditionalFormatting>
  <conditionalFormatting sqref="C10">
    <cfRule type="expression" dxfId="8" priority="9" stopIfTrue="1">
      <formula>AND($A10=$D$14,C$4=$D$13)</formula>
    </cfRule>
  </conditionalFormatting>
  <conditionalFormatting sqref="D10">
    <cfRule type="expression" dxfId="7" priority="8" stopIfTrue="1">
      <formula>AND($A10=$D$14,D$4=$D$13)</formula>
    </cfRule>
  </conditionalFormatting>
  <conditionalFormatting sqref="E10">
    <cfRule type="expression" dxfId="6" priority="7" stopIfTrue="1">
      <formula>AND($A10=$D$14,E$4=$D$13)</formula>
    </cfRule>
  </conditionalFormatting>
  <conditionalFormatting sqref="F10">
    <cfRule type="expression" dxfId="5" priority="6" stopIfTrue="1">
      <formula>AND($A10=$D$14,F$4=$D$13)</formula>
    </cfRule>
  </conditionalFormatting>
  <conditionalFormatting sqref="B11">
    <cfRule type="expression" dxfId="4" priority="5" stopIfTrue="1">
      <formula>AND($A11=$D$14,B$4=$D$13)</formula>
    </cfRule>
  </conditionalFormatting>
  <conditionalFormatting sqref="C11">
    <cfRule type="expression" dxfId="3" priority="4" stopIfTrue="1">
      <formula>AND($A11=$D$14,C$4=$D$13)</formula>
    </cfRule>
  </conditionalFormatting>
  <conditionalFormatting sqref="D11">
    <cfRule type="expression" dxfId="2" priority="3" stopIfTrue="1">
      <formula>AND($A11=$D$14,D$4=$D$13)</formula>
    </cfRule>
  </conditionalFormatting>
  <conditionalFormatting sqref="E11">
    <cfRule type="expression" dxfId="1" priority="2" stopIfTrue="1">
      <formula>AND($A11=$D$14,E$4=$D$13)</formula>
    </cfRule>
  </conditionalFormatting>
  <conditionalFormatting sqref="F11">
    <cfRule type="expression" dxfId="0" priority="1" stopIfTrue="1">
      <formula>AND($A11=$D$14,F$4=$D$13)</formula>
    </cfRule>
  </conditionalFormatting>
  <dataValidations count="2">
    <dataValidation type="list" allowBlank="1" showInputMessage="1" showErrorMessage="1" sqref="D14 WVL983054 WLP983054 WBT983054 VRX983054 VIB983054 UYF983054 UOJ983054 UEN983054 TUR983054 TKV983054 TAZ983054 SRD983054 SHH983054 RXL983054 RNP983054 RDT983054 QTX983054 QKB983054 QAF983054 PQJ983054 PGN983054 OWR983054 OMV983054 OCZ983054 NTD983054 NJH983054 MZL983054 MPP983054 MFT983054 LVX983054 LMB983054 LCF983054 KSJ983054 KIN983054 JYR983054 JOV983054 JEZ983054 IVD983054 ILH983054 IBL983054 HRP983054 HHT983054 GXX983054 GOB983054 GEF983054 FUJ983054 FKN983054 FAR983054 EQV983054 EGZ983054 DXD983054 DNH983054 DDL983054 CTP983054 CJT983054 BZX983054 BQB983054 BGF983054 AWJ983054 AMN983054 ACR983054 SV983054 IZ983054 D983054 WVL917518 WLP917518 WBT917518 VRX917518 VIB917518 UYF917518 UOJ917518 UEN917518 TUR917518 TKV917518 TAZ917518 SRD917518 SHH917518 RXL917518 RNP917518 RDT917518 QTX917518 QKB917518 QAF917518 PQJ917518 PGN917518 OWR917518 OMV917518 OCZ917518 NTD917518 NJH917518 MZL917518 MPP917518 MFT917518 LVX917518 LMB917518 LCF917518 KSJ917518 KIN917518 JYR917518 JOV917518 JEZ917518 IVD917518 ILH917518 IBL917518 HRP917518 HHT917518 GXX917518 GOB917518 GEF917518 FUJ917518 FKN917518 FAR917518 EQV917518 EGZ917518 DXD917518 DNH917518 DDL917518 CTP917518 CJT917518 BZX917518 BQB917518 BGF917518 AWJ917518 AMN917518 ACR917518 SV917518 IZ917518 D917518 WVL851982 WLP851982 WBT851982 VRX851982 VIB851982 UYF851982 UOJ851982 UEN851982 TUR851982 TKV851982 TAZ851982 SRD851982 SHH851982 RXL851982 RNP851982 RDT851982 QTX851982 QKB851982 QAF851982 PQJ851982 PGN851982 OWR851982 OMV851982 OCZ851982 NTD851982 NJH851982 MZL851982 MPP851982 MFT851982 LVX851982 LMB851982 LCF851982 KSJ851982 KIN851982 JYR851982 JOV851982 JEZ851982 IVD851982 ILH851982 IBL851982 HRP851982 HHT851982 GXX851982 GOB851982 GEF851982 FUJ851982 FKN851982 FAR851982 EQV851982 EGZ851982 DXD851982 DNH851982 DDL851982 CTP851982 CJT851982 BZX851982 BQB851982 BGF851982 AWJ851982 AMN851982 ACR851982 SV851982 IZ851982 D851982 WVL786446 WLP786446 WBT786446 VRX786446 VIB786446 UYF786446 UOJ786446 UEN786446 TUR786446 TKV786446 TAZ786446 SRD786446 SHH786446 RXL786446 RNP786446 RDT786446 QTX786446 QKB786446 QAF786446 PQJ786446 PGN786446 OWR786446 OMV786446 OCZ786446 NTD786446 NJH786446 MZL786446 MPP786446 MFT786446 LVX786446 LMB786446 LCF786446 KSJ786446 KIN786446 JYR786446 JOV786446 JEZ786446 IVD786446 ILH786446 IBL786446 HRP786446 HHT786446 GXX786446 GOB786446 GEF786446 FUJ786446 FKN786446 FAR786446 EQV786446 EGZ786446 DXD786446 DNH786446 DDL786446 CTP786446 CJT786446 BZX786446 BQB786446 BGF786446 AWJ786446 AMN786446 ACR786446 SV786446 IZ786446 D786446 WVL720910 WLP720910 WBT720910 VRX720910 VIB720910 UYF720910 UOJ720910 UEN720910 TUR720910 TKV720910 TAZ720910 SRD720910 SHH720910 RXL720910 RNP720910 RDT720910 QTX720910 QKB720910 QAF720910 PQJ720910 PGN720910 OWR720910 OMV720910 OCZ720910 NTD720910 NJH720910 MZL720910 MPP720910 MFT720910 LVX720910 LMB720910 LCF720910 KSJ720910 KIN720910 JYR720910 JOV720910 JEZ720910 IVD720910 ILH720910 IBL720910 HRP720910 HHT720910 GXX720910 GOB720910 GEF720910 FUJ720910 FKN720910 FAR720910 EQV720910 EGZ720910 DXD720910 DNH720910 DDL720910 CTP720910 CJT720910 BZX720910 BQB720910 BGF720910 AWJ720910 AMN720910 ACR720910 SV720910 IZ720910 D720910 WVL655374 WLP655374 WBT655374 VRX655374 VIB655374 UYF655374 UOJ655374 UEN655374 TUR655374 TKV655374 TAZ655374 SRD655374 SHH655374 RXL655374 RNP655374 RDT655374 QTX655374 QKB655374 QAF655374 PQJ655374 PGN655374 OWR655374 OMV655374 OCZ655374 NTD655374 NJH655374 MZL655374 MPP655374 MFT655374 LVX655374 LMB655374 LCF655374 KSJ655374 KIN655374 JYR655374 JOV655374 JEZ655374 IVD655374 ILH655374 IBL655374 HRP655374 HHT655374 GXX655374 GOB655374 GEF655374 FUJ655374 FKN655374 FAR655374 EQV655374 EGZ655374 DXD655374 DNH655374 DDL655374 CTP655374 CJT655374 BZX655374 BQB655374 BGF655374 AWJ655374 AMN655374 ACR655374 SV655374 IZ655374 D655374 WVL589838 WLP589838 WBT589838 VRX589838 VIB589838 UYF589838 UOJ589838 UEN589838 TUR589838 TKV589838 TAZ589838 SRD589838 SHH589838 RXL589838 RNP589838 RDT589838 QTX589838 QKB589838 QAF589838 PQJ589838 PGN589838 OWR589838 OMV589838 OCZ589838 NTD589838 NJH589838 MZL589838 MPP589838 MFT589838 LVX589838 LMB589838 LCF589838 KSJ589838 KIN589838 JYR589838 JOV589838 JEZ589838 IVD589838 ILH589838 IBL589838 HRP589838 HHT589838 GXX589838 GOB589838 GEF589838 FUJ589838 FKN589838 FAR589838 EQV589838 EGZ589838 DXD589838 DNH589838 DDL589838 CTP589838 CJT589838 BZX589838 BQB589838 BGF589838 AWJ589838 AMN589838 ACR589838 SV589838 IZ589838 D589838 WVL524302 WLP524302 WBT524302 VRX524302 VIB524302 UYF524302 UOJ524302 UEN524302 TUR524302 TKV524302 TAZ524302 SRD524302 SHH524302 RXL524302 RNP524302 RDT524302 QTX524302 QKB524302 QAF524302 PQJ524302 PGN524302 OWR524302 OMV524302 OCZ524302 NTD524302 NJH524302 MZL524302 MPP524302 MFT524302 LVX524302 LMB524302 LCF524302 KSJ524302 KIN524302 JYR524302 JOV524302 JEZ524302 IVD524302 ILH524302 IBL524302 HRP524302 HHT524302 GXX524302 GOB524302 GEF524302 FUJ524302 FKN524302 FAR524302 EQV524302 EGZ524302 DXD524302 DNH524302 DDL524302 CTP524302 CJT524302 BZX524302 BQB524302 BGF524302 AWJ524302 AMN524302 ACR524302 SV524302 IZ524302 D524302 WVL458766 WLP458766 WBT458766 VRX458766 VIB458766 UYF458766 UOJ458766 UEN458766 TUR458766 TKV458766 TAZ458766 SRD458766 SHH458766 RXL458766 RNP458766 RDT458766 QTX458766 QKB458766 QAF458766 PQJ458766 PGN458766 OWR458766 OMV458766 OCZ458766 NTD458766 NJH458766 MZL458766 MPP458766 MFT458766 LVX458766 LMB458766 LCF458766 KSJ458766 KIN458766 JYR458766 JOV458766 JEZ458766 IVD458766 ILH458766 IBL458766 HRP458766 HHT458766 GXX458766 GOB458766 GEF458766 FUJ458766 FKN458766 FAR458766 EQV458766 EGZ458766 DXD458766 DNH458766 DDL458766 CTP458766 CJT458766 BZX458766 BQB458766 BGF458766 AWJ458766 AMN458766 ACR458766 SV458766 IZ458766 D458766 WVL393230 WLP393230 WBT393230 VRX393230 VIB393230 UYF393230 UOJ393230 UEN393230 TUR393230 TKV393230 TAZ393230 SRD393230 SHH393230 RXL393230 RNP393230 RDT393230 QTX393230 QKB393230 QAF393230 PQJ393230 PGN393230 OWR393230 OMV393230 OCZ393230 NTD393230 NJH393230 MZL393230 MPP393230 MFT393230 LVX393230 LMB393230 LCF393230 KSJ393230 KIN393230 JYR393230 JOV393230 JEZ393230 IVD393230 ILH393230 IBL393230 HRP393230 HHT393230 GXX393230 GOB393230 GEF393230 FUJ393230 FKN393230 FAR393230 EQV393230 EGZ393230 DXD393230 DNH393230 DDL393230 CTP393230 CJT393230 BZX393230 BQB393230 BGF393230 AWJ393230 AMN393230 ACR393230 SV393230 IZ393230 D393230 WVL327694 WLP327694 WBT327694 VRX327694 VIB327694 UYF327694 UOJ327694 UEN327694 TUR327694 TKV327694 TAZ327694 SRD327694 SHH327694 RXL327694 RNP327694 RDT327694 QTX327694 QKB327694 QAF327694 PQJ327694 PGN327694 OWR327694 OMV327694 OCZ327694 NTD327694 NJH327694 MZL327694 MPP327694 MFT327694 LVX327694 LMB327694 LCF327694 KSJ327694 KIN327694 JYR327694 JOV327694 JEZ327694 IVD327694 ILH327694 IBL327694 HRP327694 HHT327694 GXX327694 GOB327694 GEF327694 FUJ327694 FKN327694 FAR327694 EQV327694 EGZ327694 DXD327694 DNH327694 DDL327694 CTP327694 CJT327694 BZX327694 BQB327694 BGF327694 AWJ327694 AMN327694 ACR327694 SV327694 IZ327694 D327694 WVL262158 WLP262158 WBT262158 VRX262158 VIB262158 UYF262158 UOJ262158 UEN262158 TUR262158 TKV262158 TAZ262158 SRD262158 SHH262158 RXL262158 RNP262158 RDT262158 QTX262158 QKB262158 QAF262158 PQJ262158 PGN262158 OWR262158 OMV262158 OCZ262158 NTD262158 NJH262158 MZL262158 MPP262158 MFT262158 LVX262158 LMB262158 LCF262158 KSJ262158 KIN262158 JYR262158 JOV262158 JEZ262158 IVD262158 ILH262158 IBL262158 HRP262158 HHT262158 GXX262158 GOB262158 GEF262158 FUJ262158 FKN262158 FAR262158 EQV262158 EGZ262158 DXD262158 DNH262158 DDL262158 CTP262158 CJT262158 BZX262158 BQB262158 BGF262158 AWJ262158 AMN262158 ACR262158 SV262158 IZ262158 D262158 WVL196622 WLP196622 WBT196622 VRX196622 VIB196622 UYF196622 UOJ196622 UEN196622 TUR196622 TKV196622 TAZ196622 SRD196622 SHH196622 RXL196622 RNP196622 RDT196622 QTX196622 QKB196622 QAF196622 PQJ196622 PGN196622 OWR196622 OMV196622 OCZ196622 NTD196622 NJH196622 MZL196622 MPP196622 MFT196622 LVX196622 LMB196622 LCF196622 KSJ196622 KIN196622 JYR196622 JOV196622 JEZ196622 IVD196622 ILH196622 IBL196622 HRP196622 HHT196622 GXX196622 GOB196622 GEF196622 FUJ196622 FKN196622 FAR196622 EQV196622 EGZ196622 DXD196622 DNH196622 DDL196622 CTP196622 CJT196622 BZX196622 BQB196622 BGF196622 AWJ196622 AMN196622 ACR196622 SV196622 IZ196622 D196622 WVL131086 WLP131086 WBT131086 VRX131086 VIB131086 UYF131086 UOJ131086 UEN131086 TUR131086 TKV131086 TAZ131086 SRD131086 SHH131086 RXL131086 RNP131086 RDT131086 QTX131086 QKB131086 QAF131086 PQJ131086 PGN131086 OWR131086 OMV131086 OCZ131086 NTD131086 NJH131086 MZL131086 MPP131086 MFT131086 LVX131086 LMB131086 LCF131086 KSJ131086 KIN131086 JYR131086 JOV131086 JEZ131086 IVD131086 ILH131086 IBL131086 HRP131086 HHT131086 GXX131086 GOB131086 GEF131086 FUJ131086 FKN131086 FAR131086 EQV131086 EGZ131086 DXD131086 DNH131086 DDL131086 CTP131086 CJT131086 BZX131086 BQB131086 BGF131086 AWJ131086 AMN131086 ACR131086 SV131086 IZ131086 D131086 WVL65550 WLP65550 WBT65550 VRX65550 VIB65550 UYF65550 UOJ65550 UEN65550 TUR65550 TKV65550 TAZ65550 SRD65550 SHH65550 RXL65550 RNP65550 RDT65550 QTX65550 QKB65550 QAF65550 PQJ65550 PGN65550 OWR65550 OMV65550 OCZ65550 NTD65550 NJH65550 MZL65550 MPP65550 MFT65550 LVX65550 LMB65550 LCF65550 KSJ65550 KIN65550 JYR65550 JOV65550 JEZ65550 IVD65550 ILH65550 IBL65550 HRP65550 HHT65550 GXX65550 GOB65550 GEF65550 FUJ65550 FKN65550 FAR65550 EQV65550 EGZ65550 DXD65550 DNH65550 DDL65550 CTP65550 CJT65550 BZX65550 BQB65550 BGF65550 AWJ65550 AMN65550 ACR65550 SV65550 IZ65550 D65550 WVL14 WLP14 WBT14 VRX14 VIB14 UYF14 UOJ14 UEN14 TUR14 TKV14 TAZ14 SRD14 SHH14 RXL14 RNP14 RDT14 QTX14 QKB14 QAF14 PQJ14 PGN14 OWR14 OMV14 OCZ14 NTD14 NJH14 MZL14 MPP14 MFT14 LVX14 LMB14 LCF14 KSJ14 KIN14 JYR14 JOV14 JEZ14 IVD14 ILH14 IBL14 HRP14 HHT14 GXX14 GOB14 GEF14 FUJ14 FKN14 FAR14 EQV14 EGZ14 DXD14 DNH14 DDL14 CTP14 CJT14 BZX14 BQB14 BGF14 AWJ14 AMN14 ACR14 SV14 IZ14" xr:uid="{00000000-0002-0000-0A00-000000000000}">
      <formula1>$A$5:$A$11</formula1>
    </dataValidation>
    <dataValidation type="list" allowBlank="1" showInputMessage="1" showErrorMessage="1" sqref="D13 WVL983053 WLP983053 WBT983053 VRX983053 VIB983053 UYF983053 UOJ983053 UEN983053 TUR983053 TKV983053 TAZ983053 SRD983053 SHH983053 RXL983053 RNP983053 RDT983053 QTX983053 QKB983053 QAF983053 PQJ983053 PGN983053 OWR983053 OMV983053 OCZ983053 NTD983053 NJH983053 MZL983053 MPP983053 MFT983053 LVX983053 LMB983053 LCF983053 KSJ983053 KIN983053 JYR983053 JOV983053 JEZ983053 IVD983053 ILH983053 IBL983053 HRP983053 HHT983053 GXX983053 GOB983053 GEF983053 FUJ983053 FKN983053 FAR983053 EQV983053 EGZ983053 DXD983053 DNH983053 DDL983053 CTP983053 CJT983053 BZX983053 BQB983053 BGF983053 AWJ983053 AMN983053 ACR983053 SV983053 IZ983053 D983053 WVL917517 WLP917517 WBT917517 VRX917517 VIB917517 UYF917517 UOJ917517 UEN917517 TUR917517 TKV917517 TAZ917517 SRD917517 SHH917517 RXL917517 RNP917517 RDT917517 QTX917517 QKB917517 QAF917517 PQJ917517 PGN917517 OWR917517 OMV917517 OCZ917517 NTD917517 NJH917517 MZL917517 MPP917517 MFT917517 LVX917517 LMB917517 LCF917517 KSJ917517 KIN917517 JYR917517 JOV917517 JEZ917517 IVD917517 ILH917517 IBL917517 HRP917517 HHT917517 GXX917517 GOB917517 GEF917517 FUJ917517 FKN917517 FAR917517 EQV917517 EGZ917517 DXD917517 DNH917517 DDL917517 CTP917517 CJT917517 BZX917517 BQB917517 BGF917517 AWJ917517 AMN917517 ACR917517 SV917517 IZ917517 D917517 WVL851981 WLP851981 WBT851981 VRX851981 VIB851981 UYF851981 UOJ851981 UEN851981 TUR851981 TKV851981 TAZ851981 SRD851981 SHH851981 RXL851981 RNP851981 RDT851981 QTX851981 QKB851981 QAF851981 PQJ851981 PGN851981 OWR851981 OMV851981 OCZ851981 NTD851981 NJH851981 MZL851981 MPP851981 MFT851981 LVX851981 LMB851981 LCF851981 KSJ851981 KIN851981 JYR851981 JOV851981 JEZ851981 IVD851981 ILH851981 IBL851981 HRP851981 HHT851981 GXX851981 GOB851981 GEF851981 FUJ851981 FKN851981 FAR851981 EQV851981 EGZ851981 DXD851981 DNH851981 DDL851981 CTP851981 CJT851981 BZX851981 BQB851981 BGF851981 AWJ851981 AMN851981 ACR851981 SV851981 IZ851981 D851981 WVL786445 WLP786445 WBT786445 VRX786445 VIB786445 UYF786445 UOJ786445 UEN786445 TUR786445 TKV786445 TAZ786445 SRD786445 SHH786445 RXL786445 RNP786445 RDT786445 QTX786445 QKB786445 QAF786445 PQJ786445 PGN786445 OWR786445 OMV786445 OCZ786445 NTD786445 NJH786445 MZL786445 MPP786445 MFT786445 LVX786445 LMB786445 LCF786445 KSJ786445 KIN786445 JYR786445 JOV786445 JEZ786445 IVD786445 ILH786445 IBL786445 HRP786445 HHT786445 GXX786445 GOB786445 GEF786445 FUJ786445 FKN786445 FAR786445 EQV786445 EGZ786445 DXD786445 DNH786445 DDL786445 CTP786445 CJT786445 BZX786445 BQB786445 BGF786445 AWJ786445 AMN786445 ACR786445 SV786445 IZ786445 D786445 WVL720909 WLP720909 WBT720909 VRX720909 VIB720909 UYF720909 UOJ720909 UEN720909 TUR720909 TKV720909 TAZ720909 SRD720909 SHH720909 RXL720909 RNP720909 RDT720909 QTX720909 QKB720909 QAF720909 PQJ720909 PGN720909 OWR720909 OMV720909 OCZ720909 NTD720909 NJH720909 MZL720909 MPP720909 MFT720909 LVX720909 LMB720909 LCF720909 KSJ720909 KIN720909 JYR720909 JOV720909 JEZ720909 IVD720909 ILH720909 IBL720909 HRP720909 HHT720909 GXX720909 GOB720909 GEF720909 FUJ720909 FKN720909 FAR720909 EQV720909 EGZ720909 DXD720909 DNH720909 DDL720909 CTP720909 CJT720909 BZX720909 BQB720909 BGF720909 AWJ720909 AMN720909 ACR720909 SV720909 IZ720909 D720909 WVL655373 WLP655373 WBT655373 VRX655373 VIB655373 UYF655373 UOJ655373 UEN655373 TUR655373 TKV655373 TAZ655373 SRD655373 SHH655373 RXL655373 RNP655373 RDT655373 QTX655373 QKB655373 QAF655373 PQJ655373 PGN655373 OWR655373 OMV655373 OCZ655373 NTD655373 NJH655373 MZL655373 MPP655373 MFT655373 LVX655373 LMB655373 LCF655373 KSJ655373 KIN655373 JYR655373 JOV655373 JEZ655373 IVD655373 ILH655373 IBL655373 HRP655373 HHT655373 GXX655373 GOB655373 GEF655373 FUJ655373 FKN655373 FAR655373 EQV655373 EGZ655373 DXD655373 DNH655373 DDL655373 CTP655373 CJT655373 BZX655373 BQB655373 BGF655373 AWJ655373 AMN655373 ACR655373 SV655373 IZ655373 D655373 WVL589837 WLP589837 WBT589837 VRX589837 VIB589837 UYF589837 UOJ589837 UEN589837 TUR589837 TKV589837 TAZ589837 SRD589837 SHH589837 RXL589837 RNP589837 RDT589837 QTX589837 QKB589837 QAF589837 PQJ589837 PGN589837 OWR589837 OMV589837 OCZ589837 NTD589837 NJH589837 MZL589837 MPP589837 MFT589837 LVX589837 LMB589837 LCF589837 KSJ589837 KIN589837 JYR589837 JOV589837 JEZ589837 IVD589837 ILH589837 IBL589837 HRP589837 HHT589837 GXX589837 GOB589837 GEF589837 FUJ589837 FKN589837 FAR589837 EQV589837 EGZ589837 DXD589837 DNH589837 DDL589837 CTP589837 CJT589837 BZX589837 BQB589837 BGF589837 AWJ589837 AMN589837 ACR589837 SV589837 IZ589837 D589837 WVL524301 WLP524301 WBT524301 VRX524301 VIB524301 UYF524301 UOJ524301 UEN524301 TUR524301 TKV524301 TAZ524301 SRD524301 SHH524301 RXL524301 RNP524301 RDT524301 QTX524301 QKB524301 QAF524301 PQJ524301 PGN524301 OWR524301 OMV524301 OCZ524301 NTD524301 NJH524301 MZL524301 MPP524301 MFT524301 LVX524301 LMB524301 LCF524301 KSJ524301 KIN524301 JYR524301 JOV524301 JEZ524301 IVD524301 ILH524301 IBL524301 HRP524301 HHT524301 GXX524301 GOB524301 GEF524301 FUJ524301 FKN524301 FAR524301 EQV524301 EGZ524301 DXD524301 DNH524301 DDL524301 CTP524301 CJT524301 BZX524301 BQB524301 BGF524301 AWJ524301 AMN524301 ACR524301 SV524301 IZ524301 D524301 WVL458765 WLP458765 WBT458765 VRX458765 VIB458765 UYF458765 UOJ458765 UEN458765 TUR458765 TKV458765 TAZ458765 SRD458765 SHH458765 RXL458765 RNP458765 RDT458765 QTX458765 QKB458765 QAF458765 PQJ458765 PGN458765 OWR458765 OMV458765 OCZ458765 NTD458765 NJH458765 MZL458765 MPP458765 MFT458765 LVX458765 LMB458765 LCF458765 KSJ458765 KIN458765 JYR458765 JOV458765 JEZ458765 IVD458765 ILH458765 IBL458765 HRP458765 HHT458765 GXX458765 GOB458765 GEF458765 FUJ458765 FKN458765 FAR458765 EQV458765 EGZ458765 DXD458765 DNH458765 DDL458765 CTP458765 CJT458765 BZX458765 BQB458765 BGF458765 AWJ458765 AMN458765 ACR458765 SV458765 IZ458765 D458765 WVL393229 WLP393229 WBT393229 VRX393229 VIB393229 UYF393229 UOJ393229 UEN393229 TUR393229 TKV393229 TAZ393229 SRD393229 SHH393229 RXL393229 RNP393229 RDT393229 QTX393229 QKB393229 QAF393229 PQJ393229 PGN393229 OWR393229 OMV393229 OCZ393229 NTD393229 NJH393229 MZL393229 MPP393229 MFT393229 LVX393229 LMB393229 LCF393229 KSJ393229 KIN393229 JYR393229 JOV393229 JEZ393229 IVD393229 ILH393229 IBL393229 HRP393229 HHT393229 GXX393229 GOB393229 GEF393229 FUJ393229 FKN393229 FAR393229 EQV393229 EGZ393229 DXD393229 DNH393229 DDL393229 CTP393229 CJT393229 BZX393229 BQB393229 BGF393229 AWJ393229 AMN393229 ACR393229 SV393229 IZ393229 D393229 WVL327693 WLP327693 WBT327693 VRX327693 VIB327693 UYF327693 UOJ327693 UEN327693 TUR327693 TKV327693 TAZ327693 SRD327693 SHH327693 RXL327693 RNP327693 RDT327693 QTX327693 QKB327693 QAF327693 PQJ327693 PGN327693 OWR327693 OMV327693 OCZ327693 NTD327693 NJH327693 MZL327693 MPP327693 MFT327693 LVX327693 LMB327693 LCF327693 KSJ327693 KIN327693 JYR327693 JOV327693 JEZ327693 IVD327693 ILH327693 IBL327693 HRP327693 HHT327693 GXX327693 GOB327693 GEF327693 FUJ327693 FKN327693 FAR327693 EQV327693 EGZ327693 DXD327693 DNH327693 DDL327693 CTP327693 CJT327693 BZX327693 BQB327693 BGF327693 AWJ327693 AMN327693 ACR327693 SV327693 IZ327693 D327693 WVL262157 WLP262157 WBT262157 VRX262157 VIB262157 UYF262157 UOJ262157 UEN262157 TUR262157 TKV262157 TAZ262157 SRD262157 SHH262157 RXL262157 RNP262157 RDT262157 QTX262157 QKB262157 QAF262157 PQJ262157 PGN262157 OWR262157 OMV262157 OCZ262157 NTD262157 NJH262157 MZL262157 MPP262157 MFT262157 LVX262157 LMB262157 LCF262157 KSJ262157 KIN262157 JYR262157 JOV262157 JEZ262157 IVD262157 ILH262157 IBL262157 HRP262157 HHT262157 GXX262157 GOB262157 GEF262157 FUJ262157 FKN262157 FAR262157 EQV262157 EGZ262157 DXD262157 DNH262157 DDL262157 CTP262157 CJT262157 BZX262157 BQB262157 BGF262157 AWJ262157 AMN262157 ACR262157 SV262157 IZ262157 D262157 WVL196621 WLP196621 WBT196621 VRX196621 VIB196621 UYF196621 UOJ196621 UEN196621 TUR196621 TKV196621 TAZ196621 SRD196621 SHH196621 RXL196621 RNP196621 RDT196621 QTX196621 QKB196621 QAF196621 PQJ196621 PGN196621 OWR196621 OMV196621 OCZ196621 NTD196621 NJH196621 MZL196621 MPP196621 MFT196621 LVX196621 LMB196621 LCF196621 KSJ196621 KIN196621 JYR196621 JOV196621 JEZ196621 IVD196621 ILH196621 IBL196621 HRP196621 HHT196621 GXX196621 GOB196621 GEF196621 FUJ196621 FKN196621 FAR196621 EQV196621 EGZ196621 DXD196621 DNH196621 DDL196621 CTP196621 CJT196621 BZX196621 BQB196621 BGF196621 AWJ196621 AMN196621 ACR196621 SV196621 IZ196621 D196621 WVL131085 WLP131085 WBT131085 VRX131085 VIB131085 UYF131085 UOJ131085 UEN131085 TUR131085 TKV131085 TAZ131085 SRD131085 SHH131085 RXL131085 RNP131085 RDT131085 QTX131085 QKB131085 QAF131085 PQJ131085 PGN131085 OWR131085 OMV131085 OCZ131085 NTD131085 NJH131085 MZL131085 MPP131085 MFT131085 LVX131085 LMB131085 LCF131085 KSJ131085 KIN131085 JYR131085 JOV131085 JEZ131085 IVD131085 ILH131085 IBL131085 HRP131085 HHT131085 GXX131085 GOB131085 GEF131085 FUJ131085 FKN131085 FAR131085 EQV131085 EGZ131085 DXD131085 DNH131085 DDL131085 CTP131085 CJT131085 BZX131085 BQB131085 BGF131085 AWJ131085 AMN131085 ACR131085 SV131085 IZ131085 D131085 WVL65549 WLP65549 WBT65549 VRX65549 VIB65549 UYF65549 UOJ65549 UEN65549 TUR65549 TKV65549 TAZ65549 SRD65549 SHH65549 RXL65549 RNP65549 RDT65549 QTX65549 QKB65549 QAF65549 PQJ65549 PGN65549 OWR65549 OMV65549 OCZ65549 NTD65549 NJH65549 MZL65549 MPP65549 MFT65549 LVX65549 LMB65549 LCF65549 KSJ65549 KIN65549 JYR65549 JOV65549 JEZ65549 IVD65549 ILH65549 IBL65549 HRP65549 HHT65549 GXX65549 GOB65549 GEF65549 FUJ65549 FKN65549 FAR65549 EQV65549 EGZ65549 DXD65549 DNH65549 DDL65549 CTP65549 CJT65549 BZX65549 BQB65549 BGF65549 AWJ65549 AMN65549 ACR65549 SV65549 IZ65549 D65549 WVL13 WLP13 WBT13 VRX13 VIB13 UYF13 UOJ13 UEN13 TUR13 TKV13 TAZ13 SRD13 SHH13 RXL13 RNP13 RDT13 QTX13 QKB13 QAF13 PQJ13 PGN13 OWR13 OMV13 OCZ13 NTD13 NJH13 MZL13 MPP13 MFT13 LVX13 LMB13 LCF13 KSJ13 KIN13 JYR13 JOV13 JEZ13 IVD13 ILH13 IBL13 HRP13 HHT13 GXX13 GOB13 GEF13 FUJ13 FKN13 FAR13 EQV13 EGZ13 DXD13 DNH13 DDL13 CTP13 CJT13 BZX13 BQB13 BGF13 AWJ13 AMN13 ACR13 SV13 IZ13" xr:uid="{00000000-0002-0000-0A00-000001000000}">
      <formula1>$B$4:$F$4</formula1>
    </dataValidation>
  </dataValidations>
  <hyperlinks>
    <hyperlink ref="A2:F2" location="小明!A1" display="小明" xr:uid="{00000000-0004-0000-0A00-000000000000}"/>
  </hyperlinks>
  <pageMargins left="0.75" right="0.75" top="1" bottom="1" header="0.5" footer="0.5"/>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15</vt:i4>
      </vt:variant>
    </vt:vector>
  </HeadingPairs>
  <TitlesOfParts>
    <vt:vector size="26" baseType="lpstr">
      <vt:lpstr>特休對照表</vt:lpstr>
      <vt:lpstr>VLOOKUP_HLOOKUP</vt:lpstr>
      <vt:lpstr>VLOOKUP_累進稅率</vt:lpstr>
      <vt:lpstr>薪資系統</vt:lpstr>
      <vt:lpstr>薪資結構</vt:lpstr>
      <vt:lpstr>部門職稱</vt:lpstr>
      <vt:lpstr>INDIRECT_二階選單</vt:lpstr>
      <vt:lpstr>業績</vt:lpstr>
      <vt:lpstr>課表查詢</vt:lpstr>
      <vt:lpstr>小明</vt:lpstr>
      <vt:lpstr>延伸學習</vt:lpstr>
      <vt:lpstr>工程部</vt:lpstr>
      <vt:lpstr>企劃部</vt:lpstr>
      <vt:lpstr>行銷部</vt:lpstr>
      <vt:lpstr>姓名</vt:lpstr>
      <vt:lpstr>研發部</vt:lpstr>
      <vt:lpstr>第一季</vt:lpstr>
      <vt:lpstr>第二季</vt:lpstr>
      <vt:lpstr>第三季</vt:lpstr>
      <vt:lpstr>第四季</vt:lpstr>
      <vt:lpstr>部門</vt:lpstr>
      <vt:lpstr>會計處</vt:lpstr>
      <vt:lpstr>管理部</vt:lpstr>
      <vt:lpstr>薪資對照表</vt:lpstr>
      <vt:lpstr>職級</vt:lpstr>
      <vt:lpstr>職等</vt:lpstr>
    </vt:vector>
  </TitlesOfParts>
  <Company>TamShui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蘇孟緯</dc:creator>
  <cp:lastModifiedBy>蘇孟緯</cp:lastModifiedBy>
  <dcterms:created xsi:type="dcterms:W3CDTF">2002-10-03T23:01:31Z</dcterms:created>
  <dcterms:modified xsi:type="dcterms:W3CDTF">2019-11-10T13:12:54Z</dcterms:modified>
</cp:coreProperties>
</file>