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_110\中興大學\全方位\Final\全方位大數據智能實務應用班-P1P2\函數的應用\Samples\"/>
    </mc:Choice>
  </mc:AlternateContent>
  <xr:revisionPtr revIDLastSave="0" documentId="13_ncr:1_{B576AAEF-A3AE-4B58-862F-A5B34D65A3EC}" xr6:coauthVersionLast="47" xr6:coauthVersionMax="47" xr10:uidLastSave="{00000000-0000-0000-0000-000000000000}"/>
  <bookViews>
    <workbookView xWindow="-120" yWindow="-120" windowWidth="21840" windowHeight="13140" tabRatio="849" activeTab="7" xr2:uid="{00000000-000D-0000-FFFF-FFFF00000000}"/>
  </bookViews>
  <sheets>
    <sheet name="IF-基本" sheetId="1" r:id="rId1"/>
    <sheet name="IF-多階" sheetId="7" r:id="rId2"/>
    <sheet name="AND" sheetId="2" r:id="rId3"/>
    <sheet name="IF+AND" sheetId="8" r:id="rId4"/>
    <sheet name="OR" sheetId="10" r:id="rId5"/>
    <sheet name="IF+OR" sheetId="9" r:id="rId6"/>
    <sheet name="NOT" sheetId="14" r:id="rId7"/>
    <sheet name="NOT (更正)" sheetId="15" r:id="rId8"/>
    <sheet name="國定假日" sheetId="16" r:id="rId9"/>
    <sheet name="日曆" sheetId="17" r:id="rId10"/>
    <sheet name="民國108年辦公日曆表" sheetId="18" r:id="rId11"/>
    <sheet name="熱量試算表" sheetId="4" r:id="rId12"/>
    <sheet name="其他應用範例" sheetId="6" r:id="rId13"/>
  </sheets>
  <externalReferences>
    <externalReference r:id="rId14"/>
  </externalReferences>
  <definedNames>
    <definedName name="一月">日曆!$A$2:$A$32</definedName>
    <definedName name="七月">日曆!$G$2:$G$32</definedName>
    <definedName name="九月">日曆!$I$2:$I$32</definedName>
    <definedName name="二月">日曆!$B$2:$B$32</definedName>
    <definedName name="八月">日曆!$H$2:$H$32</definedName>
    <definedName name="十一月">日曆!$K$2:$K$32</definedName>
    <definedName name="十二月">日曆!$L$2:$L$32</definedName>
    <definedName name="十月">日曆!$J$2:$J$32</definedName>
    <definedName name="三月">日曆!$C$2:$C$32</definedName>
    <definedName name="五月">日曆!$E$2:$E$32</definedName>
    <definedName name="六月">日曆!$F$2:$F$32</definedName>
    <definedName name="四月">日曆!$D$2:$D$32</definedName>
    <definedName name="國定假日" localSheetId="9">[1]國定假日!$B$2:$B$16</definedName>
    <definedName name="國定假日">國定假日!$B$2:$B$16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7" l="1" a="1"/>
  <c r="P5" i="7" s="1"/>
  <c r="P6" i="7" a="1"/>
  <c r="P6" i="7"/>
  <c r="P7" i="7" a="1"/>
  <c r="P7" i="7" s="1"/>
  <c r="P8" i="7" a="1"/>
  <c r="P8" i="7"/>
  <c r="P9" i="7" a="1"/>
  <c r="P9" i="7" s="1"/>
  <c r="P10" i="7" a="1"/>
  <c r="P10" i="7"/>
  <c r="P11" i="7" a="1"/>
  <c r="P11" i="7" s="1"/>
  <c r="P12" i="7" a="1"/>
  <c r="P12" i="7"/>
  <c r="P13" i="7" a="1"/>
  <c r="P13" i="7" s="1"/>
  <c r="P14" i="7" a="1"/>
  <c r="P14" i="7"/>
  <c r="O6" i="7"/>
  <c r="O7" i="7"/>
  <c r="O8" i="7"/>
  <c r="O9" i="7"/>
  <c r="O10" i="7"/>
  <c r="O11" i="7"/>
  <c r="O12" i="7"/>
  <c r="O13" i="7"/>
  <c r="O14" i="7"/>
  <c r="O5" i="7"/>
  <c r="N5" i="7"/>
  <c r="N6" i="7"/>
  <c r="N7" i="7"/>
  <c r="N8" i="7"/>
  <c r="N9" i="7"/>
  <c r="N10" i="7"/>
  <c r="N11" i="7"/>
  <c r="N12" i="7"/>
  <c r="N13" i="7"/>
  <c r="N14" i="7"/>
  <c r="R3" i="1"/>
  <c r="G3" i="1"/>
  <c r="C3" i="1"/>
  <c r="C4" i="1"/>
  <c r="C5" i="1"/>
  <c r="C6" i="1"/>
  <c r="C7" i="1"/>
  <c r="C8" i="1"/>
  <c r="C9" i="1"/>
  <c r="C10" i="1"/>
  <c r="A3" i="17"/>
  <c r="A4" i="17" s="1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B2" i="17"/>
  <c r="C2" i="17" s="1"/>
  <c r="C3" i="17" s="1"/>
  <c r="C4" i="17" s="1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E13" i="16" a="1"/>
  <c r="E13" i="16" s="1"/>
  <c r="E12" i="16" a="1"/>
  <c r="E12" i="16" s="1"/>
  <c r="E11" i="16" a="1"/>
  <c r="E11" i="16" s="1"/>
  <c r="E10" i="16" a="1"/>
  <c r="E10" i="16" s="1"/>
  <c r="E9" i="16" a="1"/>
  <c r="E9" i="16" s="1"/>
  <c r="E8" i="16" a="1"/>
  <c r="E8" i="16" s="1"/>
  <c r="E7" i="16" a="1"/>
  <c r="E7" i="16" s="1"/>
  <c r="E6" i="16" a="1"/>
  <c r="E6" i="16" s="1"/>
  <c r="E5" i="16" a="1"/>
  <c r="E5" i="16" s="1"/>
  <c r="E4" i="16" a="1"/>
  <c r="E4" i="16" s="1"/>
  <c r="E3" i="16" a="1"/>
  <c r="E3" i="16" s="1"/>
  <c r="E2" i="16" a="1"/>
  <c r="E2" i="16" s="1"/>
  <c r="C3" i="15" a="1"/>
  <c r="C5" i="15" a="1"/>
  <c r="C7" i="15" a="1"/>
  <c r="C9" i="15" a="1"/>
  <c r="C11" i="15" a="1"/>
  <c r="C13" i="15" a="1"/>
  <c r="C6" i="15" a="1"/>
  <c r="C8" i="15" a="1"/>
  <c r="C10" i="15" a="1"/>
  <c r="C12" i="15" a="1"/>
  <c r="C4" i="15" a="1"/>
  <c r="C2" i="15" a="1"/>
  <c r="L2" i="15" a="1"/>
  <c r="B2" i="15" a="1"/>
  <c r="B2" i="14" a="1"/>
  <c r="D2" i="15" a="1"/>
  <c r="D4" i="15" a="1"/>
  <c r="B4" i="15" a="1"/>
  <c r="B4" i="14" a="1"/>
  <c r="C4" i="15" l="1"/>
  <c r="C12" i="15"/>
  <c r="C10" i="15"/>
  <c r="C8" i="15"/>
  <c r="C6" i="15"/>
  <c r="C13" i="15"/>
  <c r="C11" i="15"/>
  <c r="C9" i="15"/>
  <c r="C7" i="15"/>
  <c r="C5" i="15"/>
  <c r="C3" i="15"/>
  <c r="C2" i="15"/>
  <c r="M3" i="15"/>
  <c r="N3" i="15" s="1"/>
  <c r="M19" i="15"/>
  <c r="N19" i="15" s="1"/>
  <c r="M5" i="15"/>
  <c r="N5" i="15" s="1"/>
  <c r="M10" i="15"/>
  <c r="N10" i="15" s="1"/>
  <c r="M8" i="15"/>
  <c r="N8" i="15" s="1"/>
  <c r="M24" i="15"/>
  <c r="N24" i="15" s="1"/>
  <c r="M17" i="15"/>
  <c r="N17" i="15" s="1"/>
  <c r="M22" i="15"/>
  <c r="N22" i="15" s="1"/>
  <c r="M28" i="15"/>
  <c r="N28" i="15" s="1"/>
  <c r="M25" i="15"/>
  <c r="N25" i="15" s="1"/>
  <c r="M30" i="15"/>
  <c r="N30" i="15" s="1"/>
  <c r="M11" i="15"/>
  <c r="N11" i="15" s="1"/>
  <c r="M27" i="15"/>
  <c r="N27" i="15" s="1"/>
  <c r="M21" i="15"/>
  <c r="N21" i="15" s="1"/>
  <c r="M26" i="15"/>
  <c r="N26" i="15" s="1"/>
  <c r="M16" i="15"/>
  <c r="N16" i="15" s="1"/>
  <c r="M32" i="15"/>
  <c r="N32" i="15" s="1"/>
  <c r="M6" i="15"/>
  <c r="N6" i="15" s="1"/>
  <c r="L2" i="15"/>
  <c r="M2" i="15" s="1"/>
  <c r="N2" i="15" s="1"/>
  <c r="M15" i="15"/>
  <c r="N15" i="15" s="1"/>
  <c r="M31" i="15"/>
  <c r="N31" i="15" s="1"/>
  <c r="M29" i="15"/>
  <c r="N29" i="15" s="1"/>
  <c r="M4" i="15"/>
  <c r="N4" i="15" s="1"/>
  <c r="M20" i="15"/>
  <c r="N20" i="15" s="1"/>
  <c r="M9" i="15"/>
  <c r="N9" i="15" s="1"/>
  <c r="M18" i="15"/>
  <c r="N18" i="15" s="1"/>
  <c r="M7" i="15"/>
  <c r="N7" i="15" s="1"/>
  <c r="M23" i="15"/>
  <c r="N23" i="15" s="1"/>
  <c r="M13" i="15"/>
  <c r="N13" i="15" s="1"/>
  <c r="M14" i="15"/>
  <c r="N14" i="15" s="1"/>
  <c r="M12" i="15"/>
  <c r="N12" i="15" s="1"/>
  <c r="D4" i="15"/>
  <c r="B2" i="14"/>
  <c r="B4" i="14"/>
  <c r="B2" i="15"/>
  <c r="D2" i="15"/>
  <c r="B4" i="15"/>
  <c r="D2" i="17"/>
  <c r="B3" i="17"/>
  <c r="B8" i="10"/>
  <c r="D6" i="7"/>
  <c r="H4" i="15" a="1"/>
  <c r="J2" i="15"/>
  <c r="I2" i="15" a="1"/>
  <c r="J4" i="15"/>
  <c r="E2" i="15"/>
  <c r="E4" i="15"/>
  <c r="I4" i="15" a="1"/>
  <c r="H2" i="15" a="1"/>
  <c r="N33" i="15" l="1"/>
  <c r="I4" i="15"/>
  <c r="H2" i="15"/>
  <c r="I2" i="15"/>
  <c r="H4" i="15"/>
  <c r="F4" i="15"/>
  <c r="B4" i="17"/>
  <c r="F2" i="15"/>
  <c r="E2" i="17"/>
  <c r="D3" i="17"/>
  <c r="K19" i="9"/>
  <c r="K18" i="9"/>
  <c r="K17" i="9"/>
  <c r="K16" i="9"/>
  <c r="K15" i="9"/>
  <c r="K14" i="9"/>
  <c r="K13" i="9"/>
  <c r="K12" i="9"/>
  <c r="K11" i="9"/>
  <c r="K10" i="9"/>
  <c r="K9" i="9"/>
  <c r="D5" i="9"/>
  <c r="D4" i="9"/>
  <c r="D3" i="9"/>
  <c r="D4" i="8"/>
  <c r="D3" i="8"/>
  <c r="B7" i="10"/>
  <c r="B6" i="10"/>
  <c r="B5" i="10"/>
  <c r="B4" i="10"/>
  <c r="B3" i="10"/>
  <c r="B2" i="10"/>
  <c r="N9" i="8"/>
  <c r="N10" i="8"/>
  <c r="N11" i="8"/>
  <c r="N12" i="8"/>
  <c r="N13" i="8"/>
  <c r="N14" i="8"/>
  <c r="N15" i="8"/>
  <c r="N16" i="8"/>
  <c r="N17" i="8"/>
  <c r="N18" i="8"/>
  <c r="N19" i="8"/>
  <c r="G19" i="8"/>
  <c r="G18" i="8"/>
  <c r="G17" i="8"/>
  <c r="G16" i="8"/>
  <c r="G15" i="8"/>
  <c r="G14" i="8"/>
  <c r="G13" i="8"/>
  <c r="G12" i="8"/>
  <c r="G11" i="8"/>
  <c r="G10" i="8"/>
  <c r="G9" i="8"/>
  <c r="D5" i="8"/>
  <c r="B8" i="2"/>
  <c r="B10" i="2" s="1"/>
  <c r="B7" i="2"/>
  <c r="B6" i="2"/>
  <c r="B5" i="2"/>
  <c r="B4" i="2"/>
  <c r="B3" i="2"/>
  <c r="B2" i="2"/>
  <c r="D5" i="7"/>
  <c r="D7" i="7"/>
  <c r="D8" i="7"/>
  <c r="D9" i="7"/>
  <c r="D10" i="7"/>
  <c r="D11" i="7"/>
  <c r="D12" i="7"/>
  <c r="D13" i="7"/>
  <c r="D14" i="7"/>
  <c r="B5" i="17" l="1"/>
  <c r="F2" i="17"/>
  <c r="E3" i="17"/>
  <c r="D4" i="17"/>
  <c r="B9" i="10" a="1"/>
  <c r="B9" i="10" s="1"/>
  <c r="B10" i="10"/>
  <c r="B9" i="2" a="1"/>
  <c r="B9" i="2" s="1"/>
  <c r="R4" i="1"/>
  <c r="R5" i="1"/>
  <c r="R6" i="1"/>
  <c r="R7" i="1"/>
  <c r="R8" i="1"/>
  <c r="R9" i="1"/>
  <c r="R10" i="1"/>
  <c r="R11" i="1"/>
  <c r="R12" i="1"/>
  <c r="G4" i="1"/>
  <c r="G5" i="1"/>
  <c r="M12" i="1"/>
  <c r="M11" i="1"/>
  <c r="M10" i="1"/>
  <c r="M9" i="1"/>
  <c r="M8" i="1"/>
  <c r="M7" i="1"/>
  <c r="M6" i="1"/>
  <c r="M5" i="1"/>
  <c r="M4" i="1"/>
  <c r="M3" i="1"/>
  <c r="E4" i="17" l="1"/>
  <c r="G2" i="17"/>
  <c r="F3" i="17"/>
  <c r="D5" i="17"/>
  <c r="B6" i="17"/>
  <c r="G8" i="1"/>
  <c r="G10" i="1"/>
  <c r="G9" i="1"/>
  <c r="G7" i="1"/>
  <c r="G11" i="1"/>
  <c r="G12" i="1"/>
  <c r="G6" i="1"/>
  <c r="I54" i="4"/>
  <c r="I53" i="4"/>
  <c r="I51" i="4"/>
  <c r="I50" i="4"/>
  <c r="I49" i="4"/>
  <c r="I48" i="4"/>
  <c r="I47" i="4"/>
  <c r="I45" i="4"/>
  <c r="I44" i="4"/>
  <c r="I43" i="4"/>
  <c r="I42" i="4"/>
  <c r="I41" i="4"/>
  <c r="I36" i="4"/>
  <c r="I32" i="4"/>
  <c r="I29" i="4"/>
  <c r="I27" i="4"/>
  <c r="I24" i="4"/>
  <c r="I18" i="4"/>
  <c r="I13" i="4"/>
  <c r="I23" i="4"/>
  <c r="F4" i="17" l="1"/>
  <c r="G3" i="17"/>
  <c r="H2" i="17"/>
  <c r="D6" i="17"/>
  <c r="B7" i="17"/>
  <c r="E5" i="17"/>
  <c r="I55" i="4"/>
  <c r="B4" i="4" s="1"/>
  <c r="I35" i="4"/>
  <c r="I9" i="4"/>
  <c r="I15" i="4"/>
  <c r="I26" i="4"/>
  <c r="I30" i="4"/>
  <c r="I14" i="4"/>
  <c r="I33" i="4"/>
  <c r="I7" i="4"/>
  <c r="I17" i="4"/>
  <c r="I8" i="4"/>
  <c r="I12" i="4"/>
  <c r="I6" i="4"/>
  <c r="I25" i="4"/>
  <c r="I31" i="4"/>
  <c r="I11" i="4"/>
  <c r="I5" i="4"/>
  <c r="I2" i="17" l="1"/>
  <c r="H3" i="17"/>
  <c r="G4" i="17"/>
  <c r="D7" i="17"/>
  <c r="E6" i="17"/>
  <c r="B8" i="17"/>
  <c r="F5" i="17"/>
  <c r="I37" i="4"/>
  <c r="B3" i="4" s="1"/>
  <c r="I19" i="4"/>
  <c r="D8" i="17" l="1"/>
  <c r="G5" i="17"/>
  <c r="B9" i="17"/>
  <c r="H4" i="17"/>
  <c r="F6" i="17"/>
  <c r="E7" i="17"/>
  <c r="J2" i="17"/>
  <c r="I3" i="17"/>
  <c r="I57" i="4"/>
  <c r="B5" i="4" s="1"/>
  <c r="B2" i="4"/>
  <c r="H5" i="17" l="1"/>
  <c r="B10" i="17"/>
  <c r="I4" i="17"/>
  <c r="E8" i="17"/>
  <c r="G6" i="17"/>
  <c r="K2" i="17"/>
  <c r="J3" i="17"/>
  <c r="F7" i="17"/>
  <c r="D9" i="17"/>
  <c r="F8" i="17" l="1"/>
  <c r="E9" i="17"/>
  <c r="J4" i="17"/>
  <c r="I5" i="17"/>
  <c r="K3" i="17"/>
  <c r="L2" i="17"/>
  <c r="B11" i="17"/>
  <c r="D10" i="17"/>
  <c r="G7" i="17"/>
  <c r="H6" i="17"/>
  <c r="D11" i="17" l="1"/>
  <c r="I6" i="17"/>
  <c r="B12" i="17"/>
  <c r="J5" i="17"/>
  <c r="L3" i="17"/>
  <c r="E10" i="17"/>
  <c r="H7" i="17"/>
  <c r="G8" i="17"/>
  <c r="K4" i="17"/>
  <c r="F9" i="17"/>
  <c r="H8" i="17" l="1"/>
  <c r="G9" i="17"/>
  <c r="J6" i="17"/>
  <c r="B13" i="17"/>
  <c r="F10" i="17"/>
  <c r="E11" i="17"/>
  <c r="I7" i="17"/>
  <c r="K5" i="17"/>
  <c r="L4" i="17"/>
  <c r="D12" i="17"/>
  <c r="K6" i="17" l="1"/>
  <c r="B14" i="17"/>
  <c r="I8" i="17"/>
  <c r="J7" i="17"/>
  <c r="D13" i="17"/>
  <c r="E12" i="17"/>
  <c r="G10" i="17"/>
  <c r="L5" i="17"/>
  <c r="F11" i="17"/>
  <c r="H9" i="17"/>
  <c r="J8" i="17" l="1"/>
  <c r="L6" i="17"/>
  <c r="I9" i="17"/>
  <c r="H10" i="17"/>
  <c r="E13" i="17"/>
  <c r="B15" i="17"/>
  <c r="G11" i="17"/>
  <c r="F12" i="17"/>
  <c r="D14" i="17"/>
  <c r="K7" i="17"/>
  <c r="H11" i="17" l="1"/>
  <c r="F13" i="17"/>
  <c r="G12" i="17"/>
  <c r="I10" i="17"/>
  <c r="K8" i="17"/>
  <c r="B16" i="17"/>
  <c r="L7" i="17"/>
  <c r="D15" i="17"/>
  <c r="E14" i="17"/>
  <c r="J9" i="17"/>
  <c r="D16" i="17" l="1"/>
  <c r="I11" i="17"/>
  <c r="G13" i="17"/>
  <c r="J10" i="17"/>
  <c r="F14" i="17"/>
  <c r="L8" i="17"/>
  <c r="B17" i="17"/>
  <c r="E15" i="17"/>
  <c r="K9" i="17"/>
  <c r="H12" i="17"/>
  <c r="E16" i="17" l="1"/>
  <c r="B18" i="17"/>
  <c r="G14" i="17"/>
  <c r="H13" i="17"/>
  <c r="L9" i="17"/>
  <c r="I12" i="17"/>
  <c r="J11" i="17"/>
  <c r="K10" i="17"/>
  <c r="F15" i="17"/>
  <c r="D17" i="17"/>
  <c r="J12" i="17" l="1"/>
  <c r="G15" i="17"/>
  <c r="K11" i="17"/>
  <c r="D18" i="17"/>
  <c r="I13" i="17"/>
  <c r="B19" i="17"/>
  <c r="H14" i="17"/>
  <c r="F16" i="17"/>
  <c r="L10" i="17"/>
  <c r="E17" i="17"/>
  <c r="D19" i="17" l="1"/>
  <c r="H15" i="17"/>
  <c r="K12" i="17"/>
  <c r="F17" i="17"/>
  <c r="E18" i="17"/>
  <c r="B20" i="17"/>
  <c r="G16" i="17"/>
  <c r="L11" i="17"/>
  <c r="I14" i="17"/>
  <c r="J13" i="17"/>
  <c r="G17" i="17" l="1"/>
  <c r="K13" i="17"/>
  <c r="F18" i="17"/>
  <c r="B21" i="17"/>
  <c r="H16" i="17"/>
  <c r="L12" i="17"/>
  <c r="J14" i="17"/>
  <c r="I15" i="17"/>
  <c r="E19" i="17"/>
  <c r="D20" i="17"/>
  <c r="J15" i="17" l="1"/>
  <c r="F19" i="17"/>
  <c r="B22" i="17"/>
  <c r="D21" i="17"/>
  <c r="L13" i="17"/>
  <c r="K14" i="17"/>
  <c r="I16" i="17"/>
  <c r="E20" i="17"/>
  <c r="H17" i="17"/>
  <c r="G18" i="17"/>
  <c r="D22" i="17" l="1"/>
  <c r="I17" i="17"/>
  <c r="B23" i="17"/>
  <c r="E21" i="17"/>
  <c r="G19" i="17"/>
  <c r="K15" i="17"/>
  <c r="F20" i="17"/>
  <c r="H18" i="17"/>
  <c r="L14" i="17"/>
  <c r="J16" i="17"/>
  <c r="E22" i="17" l="1"/>
  <c r="F21" i="17"/>
  <c r="B24" i="17"/>
  <c r="H19" i="17"/>
  <c r="J17" i="17"/>
  <c r="K16" i="17"/>
  <c r="I18" i="17"/>
  <c r="L15" i="17"/>
  <c r="G20" i="17"/>
  <c r="D23" i="17"/>
  <c r="L16" i="17" l="1"/>
  <c r="I19" i="17"/>
  <c r="B25" i="17"/>
  <c r="D24" i="17"/>
  <c r="K17" i="17"/>
  <c r="F22" i="17"/>
  <c r="H20" i="17"/>
  <c r="G21" i="17"/>
  <c r="J18" i="17"/>
  <c r="E23" i="17"/>
  <c r="J19" i="17" l="1"/>
  <c r="K18" i="17"/>
  <c r="G22" i="17"/>
  <c r="D25" i="17"/>
  <c r="H21" i="17"/>
  <c r="B26" i="17"/>
  <c r="E24" i="17"/>
  <c r="F23" i="17"/>
  <c r="I20" i="17"/>
  <c r="L17" i="17"/>
  <c r="D26" i="17" l="1"/>
  <c r="E25" i="17"/>
  <c r="G23" i="17"/>
  <c r="F24" i="17"/>
  <c r="B27" i="17"/>
  <c r="K19" i="17"/>
  <c r="L18" i="17"/>
  <c r="I21" i="17"/>
  <c r="H22" i="17"/>
  <c r="J20" i="17"/>
  <c r="L19" i="17" l="1"/>
  <c r="G24" i="17"/>
  <c r="I22" i="17"/>
  <c r="J21" i="17"/>
  <c r="K20" i="17"/>
  <c r="E26" i="17"/>
  <c r="F25" i="17"/>
  <c r="H23" i="17"/>
  <c r="B28" i="17"/>
  <c r="D27" i="17"/>
  <c r="J22" i="17" l="1"/>
  <c r="F26" i="17"/>
  <c r="I23" i="17"/>
  <c r="H24" i="17"/>
  <c r="D28" i="17"/>
  <c r="E27" i="17"/>
  <c r="G25" i="17"/>
  <c r="B29" i="17"/>
  <c r="K21" i="17"/>
  <c r="L20" i="17"/>
  <c r="B30" i="17" l="1"/>
  <c r="I24" i="17"/>
  <c r="H25" i="17"/>
  <c r="L21" i="17"/>
  <c r="E28" i="17"/>
  <c r="F27" i="17"/>
  <c r="G26" i="17"/>
  <c r="K22" i="17"/>
  <c r="D29" i="17"/>
  <c r="J23" i="17"/>
  <c r="L22" i="17" l="1"/>
  <c r="G27" i="17"/>
  <c r="H26" i="17"/>
  <c r="K23" i="17"/>
  <c r="F28" i="17"/>
  <c r="I25" i="17"/>
  <c r="J24" i="17"/>
  <c r="D30" i="17"/>
  <c r="E29" i="17"/>
  <c r="B31" i="17"/>
  <c r="D31" i="17" l="1"/>
  <c r="K24" i="17"/>
  <c r="J25" i="17"/>
  <c r="H27" i="17"/>
  <c r="B32" i="17"/>
  <c r="I26" i="17"/>
  <c r="G28" i="17"/>
  <c r="E30" i="17"/>
  <c r="F29" i="17"/>
  <c r="L23" i="17"/>
  <c r="D3" i="15" a="1"/>
  <c r="B3" i="14" a="1"/>
  <c r="B3" i="15" a="1"/>
  <c r="B3" i="14" l="1"/>
  <c r="B3" i="15"/>
  <c r="D3" i="15"/>
  <c r="F30" i="17"/>
  <c r="E31" i="17"/>
  <c r="H28" i="17"/>
  <c r="G29" i="17"/>
  <c r="J26" i="17"/>
  <c r="L24" i="17"/>
  <c r="I27" i="17"/>
  <c r="K25" i="17"/>
  <c r="D32" i="17"/>
  <c r="I3" i="15" a="1"/>
  <c r="E3" i="15"/>
  <c r="J3" i="15"/>
  <c r="H3" i="15" a="1"/>
  <c r="I3" i="15" l="1"/>
  <c r="H3" i="15"/>
  <c r="F3" i="15"/>
  <c r="K26" i="17"/>
  <c r="G30" i="17"/>
  <c r="H29" i="17"/>
  <c r="I28" i="17"/>
  <c r="L25" i="17"/>
  <c r="E32" i="17"/>
  <c r="J27" i="17"/>
  <c r="F31" i="17"/>
  <c r="F32" i="17" l="1"/>
  <c r="G31" i="17"/>
  <c r="J28" i="17"/>
  <c r="L26" i="17"/>
  <c r="K27" i="17"/>
  <c r="I29" i="17"/>
  <c r="H30" i="17"/>
  <c r="L27" i="17" l="1"/>
  <c r="K28" i="17"/>
  <c r="H31" i="17"/>
  <c r="J29" i="17"/>
  <c r="I30" i="17"/>
  <c r="G32" i="17"/>
  <c r="J30" i="17" l="1"/>
  <c r="H32" i="17"/>
  <c r="K29" i="17"/>
  <c r="I31" i="17"/>
  <c r="L28" i="17"/>
  <c r="I32" i="17" l="1"/>
  <c r="K30" i="17"/>
  <c r="L29" i="17"/>
  <c r="J31" i="17"/>
  <c r="J32" i="17" l="1"/>
  <c r="L30" i="17"/>
  <c r="K31" i="17"/>
  <c r="K32" i="17" l="1"/>
  <c r="L31" i="17"/>
  <c r="L32" i="17" l="1"/>
  <c r="C2" i="14" a="1"/>
  <c r="B12" i="14" a="1"/>
  <c r="D10" i="15" a="1"/>
  <c r="D8" i="15" a="1"/>
  <c r="B8" i="15" a="1"/>
  <c r="B6" i="14" a="1"/>
  <c r="D13" i="15" a="1"/>
  <c r="B6" i="15" a="1"/>
  <c r="B8" i="14" a="1"/>
  <c r="D11" i="15" a="1"/>
  <c r="B7" i="15" a="1"/>
  <c r="D6" i="15" a="1"/>
  <c r="B9" i="15" a="1"/>
  <c r="B10" i="14" a="1"/>
  <c r="B12" i="15" a="1"/>
  <c r="D9" i="15" a="1"/>
  <c r="D7" i="15" a="1"/>
  <c r="B11" i="15" a="1"/>
  <c r="B5" i="15" a="1"/>
  <c r="B9" i="14" a="1"/>
  <c r="B11" i="14" a="1"/>
  <c r="B5" i="14" a="1"/>
  <c r="D5" i="15" a="1"/>
  <c r="D12" i="15" a="1"/>
  <c r="B7" i="14" a="1"/>
  <c r="B10" i="15" a="1"/>
  <c r="B13" i="15" a="1"/>
  <c r="B13" i="14" a="1"/>
  <c r="B7" i="14" l="1"/>
  <c r="B11" i="14"/>
  <c r="B13" i="14"/>
  <c r="D6" i="15"/>
  <c r="D12" i="15"/>
  <c r="B10" i="14"/>
  <c r="D10" i="15"/>
  <c r="B8" i="14"/>
  <c r="B9" i="15"/>
  <c r="B6" i="15"/>
  <c r="B12" i="15"/>
  <c r="B10" i="15"/>
  <c r="B12" i="14"/>
  <c r="B7" i="15"/>
  <c r="D5" i="15"/>
  <c r="B5" i="14"/>
  <c r="B8" i="15"/>
  <c r="D7" i="15"/>
  <c r="B5" i="15"/>
  <c r="C6" i="14"/>
  <c r="E13" i="14"/>
  <c r="E9" i="14"/>
  <c r="E3" i="14"/>
  <c r="C12" i="14"/>
  <c r="D10" i="14"/>
  <c r="C4" i="14"/>
  <c r="E5" i="14"/>
  <c r="D3" i="14"/>
  <c r="C11" i="14"/>
  <c r="D9" i="14"/>
  <c r="C10" i="14"/>
  <c r="C3" i="14"/>
  <c r="D7" i="14"/>
  <c r="E11" i="14"/>
  <c r="C9" i="14"/>
  <c r="D5" i="14"/>
  <c r="D6" i="14"/>
  <c r="E4" i="14"/>
  <c r="E7" i="14"/>
  <c r="D11" i="14"/>
  <c r="C2" i="14"/>
  <c r="D4" i="14"/>
  <c r="C5" i="14"/>
  <c r="C13" i="14"/>
  <c r="D13" i="14"/>
  <c r="E6" i="14"/>
  <c r="D12" i="14"/>
  <c r="E12" i="14"/>
  <c r="E10" i="14"/>
  <c r="D8" i="14"/>
  <c r="C8" i="14"/>
  <c r="D2" i="14"/>
  <c r="C7" i="14"/>
  <c r="E8" i="14"/>
  <c r="E2" i="14"/>
  <c r="D13" i="15"/>
  <c r="B9" i="14"/>
  <c r="B11" i="15"/>
  <c r="B6" i="14"/>
  <c r="D11" i="15"/>
  <c r="D8" i="15"/>
  <c r="D9" i="15"/>
  <c r="B13" i="15"/>
  <c r="I11" i="15" a="1"/>
  <c r="H6" i="15" a="1"/>
  <c r="E12" i="15"/>
  <c r="J9" i="15"/>
  <c r="E10" i="15"/>
  <c r="J7" i="15"/>
  <c r="E11" i="15"/>
  <c r="J6" i="15"/>
  <c r="E5" i="15"/>
  <c r="E7" i="15"/>
  <c r="I8" i="15" a="1"/>
  <c r="J12" i="15"/>
  <c r="J10" i="15"/>
  <c r="I10" i="15" a="1"/>
  <c r="J8" i="15"/>
  <c r="H13" i="15" a="1"/>
  <c r="I5" i="15" a="1"/>
  <c r="H9" i="15" a="1"/>
  <c r="I6" i="15" a="1"/>
  <c r="H8" i="15" a="1"/>
  <c r="I9" i="15" a="1"/>
  <c r="J13" i="15"/>
  <c r="E8" i="15"/>
  <c r="J5" i="15"/>
  <c r="E9" i="15"/>
  <c r="I12" i="15" a="1"/>
  <c r="H7" i="15" a="1"/>
  <c r="I13" i="15" a="1"/>
  <c r="H11" i="15" a="1"/>
  <c r="I7" i="15" a="1"/>
  <c r="H5" i="15" a="1"/>
  <c r="E6" i="15"/>
  <c r="J11" i="15"/>
  <c r="H10" i="15" a="1"/>
  <c r="E13" i="15"/>
  <c r="H12" i="15" a="1"/>
  <c r="I10" i="15" l="1"/>
  <c r="I13" i="15"/>
  <c r="I12" i="15"/>
  <c r="I11" i="15"/>
  <c r="I7" i="15"/>
  <c r="I6" i="15"/>
  <c r="I5" i="15"/>
  <c r="I8" i="15"/>
  <c r="I9" i="15"/>
  <c r="H10" i="15"/>
  <c r="H13" i="15"/>
  <c r="H12" i="15"/>
  <c r="H11" i="15"/>
  <c r="H7" i="15"/>
  <c r="H6" i="15"/>
  <c r="H5" i="15"/>
  <c r="H8" i="15"/>
  <c r="H9" i="15"/>
  <c r="E14" i="14"/>
  <c r="E14" i="15"/>
  <c r="B14" i="14"/>
  <c r="F5" i="15"/>
  <c r="B14" i="15"/>
  <c r="D14" i="15"/>
  <c r="F10" i="15"/>
  <c r="F6" i="15"/>
  <c r="C14" i="14"/>
  <c r="F7" i="15"/>
  <c r="F12" i="15"/>
  <c r="F9" i="15"/>
  <c r="F13" i="15"/>
  <c r="F11" i="15"/>
  <c r="C14" i="15"/>
  <c r="D14" i="14"/>
  <c r="F8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PEBOKING</author>
  </authors>
  <commentList>
    <comment ref="K8" authorId="0" shapeId="0" xr:uid="{F35172C7-61D5-4F62-ABA8-E2C44CABD9AA}">
      <text>
        <r>
          <rPr>
            <sz val="9"/>
            <color indexed="81"/>
            <rFont val="新細明體"/>
            <family val="1"/>
            <charset val="136"/>
          </rPr>
          <t xml:space="preserve">
北中南區只要有達到55萬以上</t>
        </r>
      </text>
    </comment>
    <comment ref="R8" authorId="0" shapeId="0" xr:uid="{1FBDD8C5-AFF4-4721-A553-D0CCDF058606}">
      <text>
        <r>
          <rPr>
            <sz val="9"/>
            <color indexed="81"/>
            <rFont val="新細明體"/>
            <family val="1"/>
            <charset val="136"/>
          </rPr>
          <t>北部地區必須達到55萬以上，
而中南區只要有達到55萬以上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<sst xmlns="http://schemas.openxmlformats.org/spreadsheetml/2006/main" count="1033" uniqueCount="336">
  <si>
    <t>實際費用</t>
  </si>
  <si>
    <t>預計費用</t>
  </si>
  <si>
    <t>資料</t>
  </si>
  <si>
    <t>熱量</t>
    <phoneticPr fontId="2" type="noConversion"/>
  </si>
  <si>
    <t>熱量試算表</t>
    <phoneticPr fontId="2" type="noConversion"/>
  </si>
  <si>
    <t>早餐</t>
    <phoneticPr fontId="2" type="noConversion"/>
  </si>
  <si>
    <t>日期</t>
    <phoneticPr fontId="2" type="noConversion"/>
  </si>
  <si>
    <t>中餐</t>
    <phoneticPr fontId="2" type="noConversion"/>
  </si>
  <si>
    <t>名稱</t>
    <phoneticPr fontId="2" type="noConversion"/>
  </si>
  <si>
    <t>單位</t>
  </si>
  <si>
    <t>重量</t>
    <phoneticPr fontId="2" type="noConversion"/>
  </si>
  <si>
    <t>量</t>
    <phoneticPr fontId="2" type="noConversion"/>
  </si>
  <si>
    <t>熱量</t>
  </si>
  <si>
    <t>晚餐</t>
    <phoneticPr fontId="2" type="noConversion"/>
  </si>
  <si>
    <t>主食</t>
    <phoneticPr fontId="2" type="noConversion"/>
  </si>
  <si>
    <t>副食</t>
    <phoneticPr fontId="2" type="noConversion"/>
  </si>
  <si>
    <t>水果</t>
    <phoneticPr fontId="2" type="noConversion"/>
  </si>
  <si>
    <t>合計</t>
    <phoneticPr fontId="2" type="noConversion"/>
  </si>
  <si>
    <t>全脂牛奶</t>
  </si>
  <si>
    <t>白米飯</t>
  </si>
  <si>
    <t>豆腐</t>
  </si>
  <si>
    <t>蘆筍</t>
  </si>
  <si>
    <t>蘋果(中)</t>
  </si>
  <si>
    <t>白麵包</t>
  </si>
  <si>
    <t>稀飯</t>
    <phoneticPr fontId="2" type="noConversion"/>
  </si>
  <si>
    <t>生蛋白(含90%水份)</t>
  </si>
  <si>
    <t>沙朗牛排-帶肥肉</t>
  </si>
  <si>
    <t>豆芽菜</t>
  </si>
  <si>
    <t>柳橙(中)</t>
  </si>
  <si>
    <t>生蛋黃(含50%水份)</t>
  </si>
  <si>
    <t>沙朗牛排-去肥肉</t>
  </si>
  <si>
    <t>芥藍</t>
  </si>
  <si>
    <t>芭蕉</t>
  </si>
  <si>
    <t>全麥麵包</t>
  </si>
  <si>
    <t>全蛋</t>
  </si>
  <si>
    <t>牛排-帶肥肉</t>
  </si>
  <si>
    <t>包心菜芽</t>
  </si>
  <si>
    <t>荔枝</t>
  </si>
  <si>
    <t>油煎</t>
  </si>
  <si>
    <t>牛排-去肥肉</t>
  </si>
  <si>
    <t>包心菜</t>
  </si>
  <si>
    <t>櫻桃</t>
  </si>
  <si>
    <t>低脂牛奶(脂肪2%)</t>
  </si>
  <si>
    <t>水煮</t>
  </si>
  <si>
    <t>豬排-帶肥肉</t>
  </si>
  <si>
    <t>胡蘿蔔</t>
  </si>
  <si>
    <t>葡萄柚</t>
  </si>
  <si>
    <t>荷包蛋</t>
  </si>
  <si>
    <t>低脂牛奶(脂肪1%)</t>
  </si>
  <si>
    <t>豬排-去肥肉</t>
  </si>
  <si>
    <t>花菜</t>
  </si>
  <si>
    <t>楊桃</t>
  </si>
  <si>
    <t>脫脂牛奶</t>
  </si>
  <si>
    <t>炒蛋</t>
  </si>
  <si>
    <t>芹菜</t>
  </si>
  <si>
    <t>雪梨</t>
  </si>
  <si>
    <t>全脂即溶奶粉(脂肪28%)</t>
  </si>
  <si>
    <t>玉米</t>
  </si>
  <si>
    <t>鳳梨</t>
  </si>
  <si>
    <t>低脂即溶奶粉(脂肪11%)</t>
  </si>
  <si>
    <t>黃瓜</t>
  </si>
  <si>
    <t>西瓜</t>
  </si>
  <si>
    <t>脫脂即溶奶粉(脂肪0.8%)</t>
  </si>
  <si>
    <t>香菇</t>
  </si>
  <si>
    <t>哈密瓜</t>
  </si>
  <si>
    <t>水果</t>
    <phoneticPr fontId="2" type="noConversion"/>
  </si>
  <si>
    <t>硬式牛奶冰淇淋(脂肪11%)</t>
  </si>
  <si>
    <t>芥菜</t>
  </si>
  <si>
    <t>奇異果</t>
  </si>
  <si>
    <t>軟式牛奶冰淇淋(脂肪11%)</t>
  </si>
  <si>
    <t>洋蔥</t>
  </si>
  <si>
    <t>杏梅</t>
  </si>
  <si>
    <t>牛奶布丁</t>
  </si>
  <si>
    <t>青豆</t>
  </si>
  <si>
    <t>桃子</t>
  </si>
  <si>
    <t>小計</t>
    <phoneticPr fontId="2" type="noConversion"/>
  </si>
  <si>
    <t>全脂優酪乳</t>
  </si>
  <si>
    <t>青椒</t>
  </si>
  <si>
    <t>芒果</t>
  </si>
  <si>
    <t>脫脂優酪乳</t>
  </si>
  <si>
    <t>馬鈴薯</t>
  </si>
  <si>
    <t>中餐</t>
    <phoneticPr fontId="2" type="noConversion"/>
  </si>
  <si>
    <t>名稱</t>
    <phoneticPr fontId="2" type="noConversion"/>
  </si>
  <si>
    <t>重量</t>
  </si>
  <si>
    <t>量</t>
    <phoneticPr fontId="2" type="noConversion"/>
  </si>
  <si>
    <t>菠菜</t>
  </si>
  <si>
    <t>主食</t>
    <phoneticPr fontId="2" type="noConversion"/>
  </si>
  <si>
    <t>番薯</t>
  </si>
  <si>
    <t>蕃茄</t>
  </si>
  <si>
    <t>雪菜</t>
  </si>
  <si>
    <t>竹筍</t>
  </si>
  <si>
    <t>A 菜</t>
  </si>
  <si>
    <t>菜心</t>
  </si>
  <si>
    <t>副食</t>
    <phoneticPr fontId="2" type="noConversion"/>
  </si>
  <si>
    <t>白菜</t>
  </si>
  <si>
    <t>豆苗</t>
  </si>
  <si>
    <t>絲瓜</t>
  </si>
  <si>
    <t>大蒜</t>
  </si>
  <si>
    <t>生菜</t>
  </si>
  <si>
    <t>南瓜</t>
  </si>
  <si>
    <t>莧菜</t>
  </si>
  <si>
    <t>冬瓜</t>
  </si>
  <si>
    <t>橄欖油</t>
  </si>
  <si>
    <t>花生油</t>
  </si>
  <si>
    <t>晚餐</t>
    <phoneticPr fontId="2" type="noConversion"/>
  </si>
  <si>
    <t>大豆油</t>
  </si>
  <si>
    <t>葵花油</t>
  </si>
  <si>
    <t>花生</t>
  </si>
  <si>
    <t>向日葵仁</t>
  </si>
  <si>
    <t>胡桃種仁</t>
  </si>
  <si>
    <t>合計</t>
    <phoneticPr fontId="2" type="noConversion"/>
  </si>
  <si>
    <t>分數</t>
  </si>
  <si>
    <t>及格</t>
  </si>
  <si>
    <t>稀飯</t>
  </si>
  <si>
    <t>膽固醇-If-應用範例</t>
  </si>
  <si>
    <t>計算學分-IFERROR-應用範例</t>
  </si>
  <si>
    <t>業務員</t>
    <phoneticPr fontId="2" type="noConversion"/>
  </si>
  <si>
    <t>一月份業績</t>
    <phoneticPr fontId="2" type="noConversion"/>
  </si>
  <si>
    <t>二月份業績</t>
    <phoneticPr fontId="2" type="noConversion"/>
  </si>
  <si>
    <t>表現情形</t>
    <phoneticPr fontId="2" type="noConversion"/>
  </si>
  <si>
    <t>S-001</t>
    <phoneticPr fontId="2" type="noConversion"/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</si>
  <si>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</si>
  <si>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</si>
  <si>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</si>
  <si>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</si>
  <si>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</si>
  <si>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</si>
  <si>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</si>
  <si>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</si>
  <si>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</si>
  <si>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檢核</t>
    <phoneticPr fontId="2" type="noConversion"/>
  </si>
  <si>
    <t>達成結果</t>
    <phoneticPr fontId="2" type="noConversion"/>
  </si>
  <si>
    <t>標準業績額</t>
    <phoneticPr fontId="2" type="noConversion"/>
  </si>
  <si>
    <t>用巢狀式IF函數計算業績評比</t>
    <phoneticPr fontId="2" type="noConversion"/>
  </si>
  <si>
    <t>業績評比</t>
    <phoneticPr fontId="2" type="noConversion"/>
  </si>
  <si>
    <t>甲等</t>
    <phoneticPr fontId="2" type="noConversion"/>
  </si>
  <si>
    <t>&gt;=1200000</t>
    <phoneticPr fontId="2" type="noConversion"/>
  </si>
  <si>
    <t>乙等</t>
    <phoneticPr fontId="2" type="noConversion"/>
  </si>
  <si>
    <t>&gt;=1000000</t>
    <phoneticPr fontId="2" type="noConversion"/>
  </si>
  <si>
    <t>丙等</t>
    <phoneticPr fontId="2" type="noConversion"/>
  </si>
  <si>
    <t>&gt;=900000</t>
    <phoneticPr fontId="2" type="noConversion"/>
  </si>
  <si>
    <t>丁等</t>
    <phoneticPr fontId="2" type="noConversion"/>
  </si>
  <si>
    <t>&lt;900000</t>
    <phoneticPr fontId="2" type="noConversion"/>
  </si>
  <si>
    <t>=AND(TRUE,TRUE)</t>
    <phoneticPr fontId="2" type="noConversion"/>
  </si>
  <si>
    <t>=AND(TRUE,FALSE)</t>
    <phoneticPr fontId="2" type="noConversion"/>
  </si>
  <si>
    <t>=AND(TRUE,TRUE,FALSE)</t>
    <phoneticPr fontId="2" type="noConversion"/>
  </si>
  <si>
    <t>=AND(FALSE,FALSE)</t>
    <phoneticPr fontId="2" type="noConversion"/>
  </si>
  <si>
    <t>=AND(1=1,2=2)</t>
    <phoneticPr fontId="2" type="noConversion"/>
  </si>
  <si>
    <t>=AND(1=2,2=2,3=3)</t>
    <phoneticPr fontId="2" type="noConversion"/>
  </si>
  <si>
    <t>=AND(C2:C8)</t>
    <phoneticPr fontId="2" type="noConversion"/>
  </si>
  <si>
    <t>=AND(C8,C6,C2)</t>
    <phoneticPr fontId="2" type="noConversion"/>
  </si>
  <si>
    <t>用IF加上AND函數判斷一定範圍的重量是否達到標準</t>
    <phoneticPr fontId="2" type="noConversion"/>
  </si>
  <si>
    <t>包裝雞蛋重量</t>
    <phoneticPr fontId="2" type="noConversion"/>
  </si>
  <si>
    <t>檢驗結果</t>
    <phoneticPr fontId="2" type="noConversion"/>
  </si>
  <si>
    <t>範圍</t>
    <phoneticPr fontId="2" type="noConversion"/>
  </si>
  <si>
    <t>553~563</t>
    <phoneticPr fontId="2" type="noConversion"/>
  </si>
  <si>
    <t>下限</t>
    <phoneticPr fontId="2" type="noConversion"/>
  </si>
  <si>
    <t>上限</t>
    <phoneticPr fontId="2" type="noConversion"/>
  </si>
  <si>
    <t>=OR(TRUE,TRUE)</t>
  </si>
  <si>
    <t>=OR(TRUE,FALSE)</t>
  </si>
  <si>
    <t>=OR(TRUE,TRUE,FALSE)</t>
  </si>
  <si>
    <t>=OR(FALSE,FALSE)</t>
  </si>
  <si>
    <t>=OR(1=1,2=2)</t>
  </si>
  <si>
    <t>=OR(1=2,2=2,3=3)</t>
  </si>
  <si>
    <t>=OR(C2:C8)</t>
  </si>
  <si>
    <t>=OR(C8,C6,C2)</t>
  </si>
  <si>
    <t>=AND(B4&gt;1,B4&lt;100)</t>
    <phoneticPr fontId="2" type="noConversion"/>
  </si>
  <si>
    <t>=IF(AND(B4&lt;B5,B4&lt;100),B4,"值超過範圍")</t>
    <phoneticPr fontId="2" type="noConversion"/>
  </si>
  <si>
    <t>=IF(AND(B5&gt;1,B5&lt;100),B5,"值超過範圍")</t>
    <phoneticPr fontId="2" type="noConversion"/>
  </si>
  <si>
    <t>=OR(B4&gt;1,B5&lt;100)</t>
    <phoneticPr fontId="2" type="noConversion"/>
  </si>
  <si>
    <t>=IF(OR(B4&gt;1,B5&lt;100),B5,"值超出範圍")</t>
    <phoneticPr fontId="2" type="noConversion"/>
  </si>
  <si>
    <t>=IF(OR(B4&lt;0,B4&gt;50),B4,"值超出範圍")</t>
    <phoneticPr fontId="2" type="noConversion"/>
  </si>
  <si>
    <r>
      <t xml:space="preserve">如果 B4大於 1  </t>
    </r>
    <r>
      <rPr>
        <b/>
        <sz val="12"/>
        <color rgb="FF2F2F2F"/>
        <rFont val="微軟正黑體"/>
        <family val="2"/>
        <charset val="136"/>
      </rPr>
      <t xml:space="preserve">AND </t>
    </r>
    <r>
      <rPr>
        <sz val="12"/>
        <color rgb="FF2F2F2F"/>
        <rFont val="微軟正黑體"/>
        <family val="2"/>
        <charset val="136"/>
      </rPr>
      <t> 小於 100，則顯示 TRUE，否則就顯示 FALSE。</t>
    </r>
    <phoneticPr fontId="2" type="noConversion"/>
  </si>
  <si>
    <r>
      <t>如果儲存格 B4 中的值小於 B5  </t>
    </r>
    <r>
      <rPr>
        <b/>
        <sz val="12"/>
        <color rgb="FF2F2F2F"/>
        <rFont val="微軟正黑體"/>
        <family val="2"/>
        <charset val="136"/>
      </rPr>
      <t>AND</t>
    </r>
    <r>
      <rPr>
        <sz val="12"/>
        <color rgb="FF2F2F2F"/>
        <rFont val="微軟正黑體"/>
        <family val="2"/>
        <charset val="136"/>
      </rPr>
      <t>  小於 100，則顯示其值，否則就顯示「值超過範圍」訊息。</t>
    </r>
    <phoneticPr fontId="2" type="noConversion"/>
  </si>
  <si>
    <t>如果 B4 大於 1  OR  小於 100，即顯示 TRUE，否則就顯示 FALSE。</t>
    <phoneticPr fontId="2" type="noConversion"/>
  </si>
  <si>
    <t>如果儲存格 B4 中的值大於 1  OR  B5 小於 100，則顯示B5的值，否則就顯示「值超出範圍」訊息。</t>
    <phoneticPr fontId="2" type="noConversion"/>
  </si>
  <si>
    <t>如果儲存格 B4 中的值小於 0  OR 大於 50，則顯示其值，否則就顯示「值超出範圍」訊息。</t>
    <phoneticPr fontId="2" type="noConversion"/>
  </si>
  <si>
    <r>
      <t xml:space="preserve">如果儲存格 B5 中的值大於 1  </t>
    </r>
    <r>
      <rPr>
        <b/>
        <sz val="12"/>
        <color rgb="FF2F2F2F"/>
        <rFont val="微軟正黑體"/>
        <family val="2"/>
        <charset val="136"/>
      </rPr>
      <t>AND</t>
    </r>
    <r>
      <rPr>
        <sz val="12"/>
        <color rgb="FF2F2F2F"/>
        <rFont val="微軟正黑體"/>
        <family val="2"/>
        <charset val="136"/>
      </rPr>
      <t> 小於 100，則顯示其值，否則就顯示[值超過範圍]訊息。</t>
    </r>
    <phoneticPr fontId="2" type="noConversion"/>
  </si>
  <si>
    <t>用IF加上OR函數判斷總業績是否達到標準</t>
    <phoneticPr fontId="2" type="noConversion"/>
  </si>
  <si>
    <t>評比</t>
    <phoneticPr fontId="2" type="noConversion"/>
  </si>
  <si>
    <t>S-011</t>
  </si>
  <si>
    <t>北區業績</t>
    <phoneticPr fontId="2" type="noConversion"/>
  </si>
  <si>
    <t>中區業績</t>
    <phoneticPr fontId="2" type="noConversion"/>
  </si>
  <si>
    <t>南區業績</t>
    <phoneticPr fontId="2" type="noConversion"/>
  </si>
  <si>
    <t>1/2碗</t>
  </si>
  <si>
    <t/>
  </si>
  <si>
    <t>=AND(E3&gt;=50,E4&gt;=50)</t>
    <phoneticPr fontId="2" type="noConversion"/>
  </si>
  <si>
    <t>=OR(E3&gt;=50,E4&gt;=50)</t>
    <phoneticPr fontId="2" type="noConversion"/>
  </si>
  <si>
    <t>雖然 Excel 允許您以巢狀方式內嵌最多 64 個不同的 IF 函數</t>
  </si>
  <si>
    <t>但最多能做到3層就很好了，有超過3層以上的結果，可改用</t>
  </si>
  <si>
    <t>VLOOKUP，CHOOSE或用最新版本的IFS來解決。</t>
  </si>
  <si>
    <t>月份</t>
    <phoneticPr fontId="2" type="noConversion"/>
  </si>
  <si>
    <t>國定假日天數</t>
    <phoneticPr fontId="2" type="noConversion"/>
  </si>
  <si>
    <t>週六天數</t>
    <phoneticPr fontId="2" type="noConversion"/>
  </si>
  <si>
    <t>週日天數</t>
    <phoneticPr fontId="2" type="noConversion"/>
  </si>
  <si>
    <t>上班天數</t>
    <phoneticPr fontId="2" type="noConversion"/>
  </si>
  <si>
    <t>一月</t>
    <phoneticPr fontId="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</si>
  <si>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</si>
  <si>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</si>
  <si>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</si>
  <si>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</si>
  <si>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</si>
  <si>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</si>
  <si>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</si>
  <si>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</si>
  <si>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</si>
  <si>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</si>
  <si>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</si>
  <si>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Check(總天數)</t>
    <phoneticPr fontId="2" type="noConversion"/>
  </si>
  <si>
    <t>上班天數(解2)</t>
    <phoneticPr fontId="2" type="noConversion"/>
  </si>
  <si>
    <t>節日</t>
    <phoneticPr fontId="2" type="noConversion"/>
  </si>
  <si>
    <t>元旦</t>
    <phoneticPr fontId="2" type="noConversion"/>
  </si>
  <si>
    <t>除夕</t>
    <phoneticPr fontId="2" type="noConversion"/>
  </si>
  <si>
    <t>春節</t>
    <phoneticPr fontId="2" type="noConversion"/>
  </si>
  <si>
    <t>初二</t>
    <phoneticPr fontId="2" type="noConversion"/>
  </si>
  <si>
    <t>清明節</t>
    <phoneticPr fontId="2" type="noConversion"/>
  </si>
  <si>
    <t>端午節</t>
    <phoneticPr fontId="2" type="noConversion"/>
  </si>
  <si>
    <t>中秋節</t>
    <phoneticPr fontId="2" type="noConversion"/>
  </si>
  <si>
    <t>國慶日</t>
    <phoneticPr fontId="2" type="noConversion"/>
  </si>
  <si>
    <t>十二月</t>
    <phoneticPr fontId="2" type="noConversion"/>
  </si>
  <si>
    <r>
      <t xml:space="preserve">    </t>
    </r>
    <r>
      <rPr>
        <b/>
        <sz val="14"/>
        <color indexed="63"/>
        <rFont val="標楷體"/>
        <family val="4"/>
        <charset val="136"/>
      </rPr>
      <t>中華民國</t>
    </r>
    <r>
      <rPr>
        <b/>
        <sz val="14"/>
        <color indexed="63"/>
        <rFont val="Times New Roman"/>
        <family val="1"/>
      </rPr>
      <t>108</t>
    </r>
    <r>
      <rPr>
        <b/>
        <sz val="14"/>
        <color indexed="63"/>
        <rFont val="標楷體"/>
        <family val="4"/>
        <charset val="136"/>
      </rPr>
      <t>年（西元</t>
    </r>
    <r>
      <rPr>
        <b/>
        <sz val="14"/>
        <color indexed="63"/>
        <rFont val="Times New Roman"/>
        <family val="1"/>
      </rPr>
      <t>2019</t>
    </r>
    <r>
      <rPr>
        <b/>
        <sz val="14"/>
        <color indexed="63"/>
        <rFont val="標楷體"/>
        <family val="4"/>
        <charset val="136"/>
      </rPr>
      <t>年）政府行政機關辦公日曆表</t>
    </r>
    <phoneticPr fontId="2" type="noConversion"/>
  </si>
  <si>
    <t>一</t>
  </si>
  <si>
    <t>月</t>
  </si>
  <si>
    <t>二</t>
  </si>
  <si>
    <t>三</t>
  </si>
  <si>
    <t>節日</t>
  </si>
  <si>
    <t>日期</t>
  </si>
  <si>
    <t>說明</t>
  </si>
  <si>
    <t>天數</t>
  </si>
  <si>
    <t>日</t>
  </si>
  <si>
    <t>四</t>
  </si>
  <si>
    <t>五</t>
  </si>
  <si>
    <t>六</t>
  </si>
  <si>
    <t>108元旦</t>
  </si>
  <si>
    <t>107.12.29(六)~108.1.1(二)</t>
  </si>
  <si>
    <r>
      <t>元旦(1/1)逢週一,</t>
    </r>
    <r>
      <rPr>
        <sz val="14"/>
        <color rgb="FF0000FF"/>
        <rFont val="Times New Roman"/>
        <family val="1"/>
      </rPr>
      <t>12/22(六)補班課</t>
    </r>
  </si>
  <si>
    <t>4天</t>
  </si>
  <si>
    <t>農曆春節</t>
  </si>
  <si>
    <t>2.2(六)~2.10(日)</t>
  </si>
  <si>
    <r>
      <t>除夕1天(2/5)，春節3天,週五(初四)彈性放假,</t>
    </r>
    <r>
      <rPr>
        <sz val="14"/>
        <color rgb="FF0000FF"/>
        <rFont val="Times New Roman"/>
        <family val="1"/>
      </rPr>
      <t>1/19(六)補班</t>
    </r>
  </si>
  <si>
    <t>9天</t>
  </si>
  <si>
    <t>廿六</t>
  </si>
  <si>
    <t>廿七</t>
  </si>
  <si>
    <t>廿八</t>
  </si>
  <si>
    <t>廿九</t>
  </si>
  <si>
    <t>小寒</t>
  </si>
  <si>
    <t>廿五</t>
  </si>
  <si>
    <t>228紀念日</t>
  </si>
  <si>
    <t>2.28(四)</t>
  </si>
  <si>
    <t>1天</t>
  </si>
  <si>
    <t>兒童節&amp;民族掃墓節</t>
  </si>
  <si>
    <t>4.4(四)~4.7(日)</t>
  </si>
  <si>
    <t>兒童節(4/4)，民族掃墓節(4/5),接六日放假</t>
  </si>
  <si>
    <t>十二月大</t>
  </si>
  <si>
    <t>初二</t>
  </si>
  <si>
    <t>初三</t>
  </si>
  <si>
    <t>初四</t>
  </si>
  <si>
    <t>初五</t>
  </si>
  <si>
    <t>初六</t>
  </si>
  <si>
    <t>初七</t>
  </si>
  <si>
    <t>三十                立春</t>
  </si>
  <si>
    <t>正月大</t>
  </si>
  <si>
    <t>驚蟄</t>
  </si>
  <si>
    <t>二月小</t>
  </si>
  <si>
    <t>勞動節</t>
  </si>
  <si>
    <t>5.1(三)</t>
  </si>
  <si>
    <t>僅適用於勞工同仁</t>
  </si>
  <si>
    <t>端午節</t>
  </si>
  <si>
    <t>6.7(五)~6.9(日)</t>
  </si>
  <si>
    <t>3天</t>
  </si>
  <si>
    <t>初八</t>
  </si>
  <si>
    <t>初九</t>
  </si>
  <si>
    <t>初十</t>
  </si>
  <si>
    <t>十一</t>
  </si>
  <si>
    <t>十二</t>
  </si>
  <si>
    <t>十三</t>
  </si>
  <si>
    <t>十四</t>
  </si>
  <si>
    <t>中秋節</t>
  </si>
  <si>
    <t>9.13(五)~9.15(日)</t>
  </si>
  <si>
    <t>雙十節</t>
  </si>
  <si>
    <t>10.10(四)</t>
  </si>
  <si>
    <r>
      <t>10.11(五)彈性放假一天,</t>
    </r>
    <r>
      <rPr>
        <sz val="14"/>
        <color rgb="FF0000FF"/>
        <rFont val="Times New Roman"/>
        <family val="1"/>
      </rPr>
      <t>10.5(六)補上班</t>
    </r>
  </si>
  <si>
    <t>大寒</t>
  </si>
  <si>
    <t>十六</t>
  </si>
  <si>
    <t>十七</t>
  </si>
  <si>
    <t>十八</t>
  </si>
  <si>
    <t>十九</t>
  </si>
  <si>
    <t>二十</t>
  </si>
  <si>
    <t>廿一</t>
  </si>
  <si>
    <t>雨水</t>
  </si>
  <si>
    <t>春分</t>
  </si>
  <si>
    <t>廿二</t>
  </si>
  <si>
    <t>廿三</t>
  </si>
  <si>
    <t>廿四</t>
  </si>
  <si>
    <t>兒童節</t>
  </si>
  <si>
    <t>三月大           清明</t>
  </si>
  <si>
    <t>三十</t>
  </si>
  <si>
    <t>四月小</t>
  </si>
  <si>
    <t>立夏</t>
  </si>
  <si>
    <t>五月大</t>
  </si>
  <si>
    <t>芒種</t>
  </si>
  <si>
    <t>初五           端午節</t>
  </si>
  <si>
    <t>十五</t>
  </si>
  <si>
    <t>穀雨</t>
  </si>
  <si>
    <t>小滿</t>
  </si>
  <si>
    <t>夏至</t>
  </si>
  <si>
    <t>七</t>
  </si>
  <si>
    <t>八</t>
  </si>
  <si>
    <t>九</t>
  </si>
  <si>
    <t>六月小</t>
  </si>
  <si>
    <t>七月小</t>
  </si>
  <si>
    <t>小暑</t>
  </si>
  <si>
    <t>立秋</t>
  </si>
  <si>
    <t>白露</t>
  </si>
  <si>
    <t>十五           中秋節</t>
  </si>
  <si>
    <t>大暑</t>
  </si>
  <si>
    <t>處暑</t>
  </si>
  <si>
    <t>秋分</t>
  </si>
  <si>
    <t>八月大</t>
  </si>
  <si>
    <t>九月小</t>
  </si>
  <si>
    <t>十</t>
  </si>
  <si>
    <t>大雪</t>
  </si>
  <si>
    <t>寒露</t>
  </si>
  <si>
    <t>立冬</t>
  </si>
  <si>
    <t xml:space="preserve"> </t>
  </si>
  <si>
    <t>霜降</t>
  </si>
  <si>
    <t>小雪</t>
  </si>
  <si>
    <t>冬至</t>
  </si>
  <si>
    <t>十月小</t>
  </si>
  <si>
    <t>十一月大</t>
  </si>
  <si>
    <t>上班日</t>
  </si>
  <si>
    <t>放假日</t>
  </si>
  <si>
    <t>IFS</t>
    <phoneticPr fontId="2" type="noConversion"/>
  </si>
  <si>
    <t>CHOOSE</t>
    <phoneticPr fontId="2" type="noConversion"/>
  </si>
  <si>
    <t>校正1</t>
    <phoneticPr fontId="2" type="noConversion"/>
  </si>
  <si>
    <t>校正2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</si>
</sst>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76" formatCode="#,###\ &quot;卡&quot;;;"/>
    <numFmt numFmtId="177" formatCode="_-* #,##0_-;\-* #,##0_-;_-* &quot;-&quot;??_-;_-@_-"/>
    <numFmt numFmtId="178" formatCode="General&quot;公&quot;&quot;克&quot;"/>
    <numFmt numFmtId="179" formatCode="#,##0&quot;萬元&quot;"/>
    <numFmt numFmtId="180" formatCode="[$-404]e&quot;年&quot;mm&quot;月&quot;dd&quot;日&quot;;@"/>
    <numFmt numFmtId="181" formatCode="[$-404]e\.mm\.dd\(aaa\)"/>
    <numFmt numFmtId="182" formatCode="m&quot;月&quot;d&quot;日&quot;"/>
    <numFmt numFmtId="183" formatCode="&quot;十&quot;&quot;五&quot;"/>
    <numFmt numFmtId="184" formatCode="[Blue][&gt;=60]0.0;[Red][&lt;60]0.0"/>
  </numFmts>
  <fonts count="52"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18"/>
      <name val="超研澤細圓"/>
      <family val="3"/>
      <charset val="136"/>
    </font>
    <font>
      <u/>
      <sz val="12"/>
      <color indexed="12"/>
      <name val="新細明體"/>
      <family val="1"/>
      <charset val="136"/>
    </font>
    <font>
      <sz val="16"/>
      <name val="標楷體"/>
      <family val="4"/>
      <charset val="136"/>
    </font>
    <font>
      <sz val="12"/>
      <color indexed="13"/>
      <name val="標楷體"/>
      <family val="4"/>
      <charset val="136"/>
    </font>
    <font>
      <b/>
      <sz val="12"/>
      <color indexed="12"/>
      <name val="新細明體"/>
      <family val="1"/>
      <charset val="136"/>
    </font>
    <font>
      <b/>
      <sz val="10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18"/>
      <name val="新細明體"/>
      <family val="1"/>
      <charset val="136"/>
    </font>
    <font>
      <sz val="6"/>
      <name val="新細明體"/>
      <family val="1"/>
      <charset val="136"/>
    </font>
    <font>
      <b/>
      <sz val="10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新細明體"/>
      <family val="1"/>
      <charset val="136"/>
    </font>
    <font>
      <sz val="14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rgb="FF2F2F2F"/>
      <name val="微軟正黑體"/>
      <family val="2"/>
      <charset val="136"/>
    </font>
    <font>
      <b/>
      <sz val="12"/>
      <color rgb="FF2F2F2F"/>
      <name val="微軟正黑體"/>
      <family val="2"/>
      <charset val="136"/>
    </font>
    <font>
      <sz val="14"/>
      <color indexed="48"/>
      <name val="新細明體"/>
      <family val="1"/>
      <charset val="136"/>
    </font>
    <font>
      <sz val="14"/>
      <color theme="1"/>
      <name val="新細明體"/>
      <family val="1"/>
      <charset val="136"/>
    </font>
    <font>
      <sz val="12"/>
      <color theme="0"/>
      <name val="新細明體"/>
      <family val="1"/>
      <charset val="136"/>
    </font>
    <font>
      <sz val="12"/>
      <color rgb="FFFFFF00"/>
      <name val="新細明體"/>
      <family val="1"/>
      <charset val="136"/>
    </font>
    <font>
      <sz val="12"/>
      <color rgb="FF2F2F2F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rgb="FFFF0000"/>
      <name val="Segoe UI"/>
      <family val="2"/>
    </font>
    <font>
      <b/>
      <sz val="12"/>
      <color indexed="9"/>
      <name val="新細明體"/>
      <family val="1"/>
      <charset val="136"/>
    </font>
    <font>
      <b/>
      <sz val="14"/>
      <color theme="0" tint="-0.89999084444715716"/>
      <name val="Times New Roman"/>
      <family val="1"/>
    </font>
    <font>
      <b/>
      <sz val="14"/>
      <color indexed="63"/>
      <name val="標楷體"/>
      <family val="4"/>
      <charset val="136"/>
    </font>
    <font>
      <b/>
      <sz val="14"/>
      <color indexed="63"/>
      <name val="Times New Roman"/>
      <family val="1"/>
    </font>
    <font>
      <sz val="10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b/>
      <sz val="14"/>
      <color rgb="FF000000"/>
      <name val="Times New Roman"/>
      <family val="1"/>
    </font>
    <font>
      <b/>
      <sz val="14"/>
      <color rgb="FF000000"/>
      <name val="微軟正黑體"/>
      <family val="1"/>
      <charset val="136"/>
    </font>
    <font>
      <sz val="14"/>
      <color rgb="FF000000"/>
      <name val="Times New Roman"/>
      <family val="1"/>
    </font>
    <font>
      <sz val="14"/>
      <color rgb="FF0000FF"/>
      <name val="Times New Roman"/>
      <family val="1"/>
    </font>
    <font>
      <b/>
      <sz val="14"/>
      <color rgb="FFFF0000"/>
      <name val="Times New Roman"/>
      <family val="1"/>
    </font>
    <font>
      <sz val="14"/>
      <color rgb="FF000000"/>
      <name val="微軟正黑體"/>
      <family val="1"/>
      <charset val="136"/>
    </font>
    <font>
      <sz val="9"/>
      <name val="微軟正黑體"/>
      <family val="2"/>
      <charset val="136"/>
    </font>
    <font>
      <sz val="7"/>
      <name val="微軟正黑體"/>
      <family val="2"/>
      <charset val="136"/>
    </font>
    <font>
      <sz val="4"/>
      <name val="微軟正黑體"/>
      <family val="2"/>
      <charset val="136"/>
    </font>
    <font>
      <sz val="6"/>
      <name val="微軟正黑體"/>
      <family val="2"/>
      <charset val="136"/>
    </font>
    <font>
      <sz val="10"/>
      <color indexed="8"/>
      <name val="細明體"/>
      <family val="3"/>
      <charset val="136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新細明體"/>
      <family val="1"/>
      <charset val="136"/>
    </font>
  </fonts>
  <fills count="2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5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93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EEFF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9"/>
      </left>
      <right style="thin">
        <color indexed="38"/>
      </right>
      <top/>
      <bottom style="thin">
        <color indexed="3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9"/>
      </left>
      <right style="dashed">
        <color indexed="43"/>
      </right>
      <top style="thin">
        <color indexed="9"/>
      </top>
      <bottom style="dashed">
        <color indexed="43"/>
      </bottom>
      <diagonal/>
    </border>
    <border>
      <left style="dashed">
        <color indexed="43"/>
      </left>
      <right style="thin">
        <color indexed="64"/>
      </right>
      <top style="thin">
        <color indexed="9"/>
      </top>
      <bottom style="dashed">
        <color indexed="43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9"/>
      </bottom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9"/>
      </left>
      <right style="thin">
        <color indexed="38"/>
      </right>
      <top style="medium">
        <color indexed="9"/>
      </top>
      <bottom style="thin">
        <color indexed="3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44"/>
      </left>
      <right style="double">
        <color indexed="44"/>
      </right>
      <top style="thick">
        <color indexed="44"/>
      </top>
      <bottom style="double">
        <color indexed="44"/>
      </bottom>
      <diagonal/>
    </border>
    <border>
      <left style="double">
        <color indexed="44"/>
      </left>
      <right style="double">
        <color indexed="44"/>
      </right>
      <top style="thick">
        <color indexed="44"/>
      </top>
      <bottom style="double">
        <color indexed="44"/>
      </bottom>
      <diagonal/>
    </border>
    <border>
      <left style="double">
        <color indexed="44"/>
      </left>
      <right style="thick">
        <color indexed="44"/>
      </right>
      <top style="thick">
        <color indexed="44"/>
      </top>
      <bottom style="double">
        <color indexed="44"/>
      </bottom>
      <diagonal/>
    </border>
    <border>
      <left style="thick">
        <color indexed="44"/>
      </left>
      <right style="double">
        <color indexed="44"/>
      </right>
      <top style="double">
        <color indexed="44"/>
      </top>
      <bottom style="double">
        <color indexed="44"/>
      </bottom>
      <diagonal/>
    </border>
    <border>
      <left style="double">
        <color indexed="44"/>
      </left>
      <right style="double">
        <color indexed="44"/>
      </right>
      <top style="double">
        <color indexed="44"/>
      </top>
      <bottom style="double">
        <color indexed="44"/>
      </bottom>
      <diagonal/>
    </border>
    <border>
      <left style="double">
        <color indexed="44"/>
      </left>
      <right style="thick">
        <color indexed="44"/>
      </right>
      <top style="double">
        <color indexed="44"/>
      </top>
      <bottom style="double">
        <color indexed="44"/>
      </bottom>
      <diagonal/>
    </border>
    <border>
      <left style="thick">
        <color indexed="44"/>
      </left>
      <right style="double">
        <color indexed="44"/>
      </right>
      <top style="double">
        <color indexed="44"/>
      </top>
      <bottom style="thick">
        <color indexed="44"/>
      </bottom>
      <diagonal/>
    </border>
    <border>
      <left style="double">
        <color indexed="44"/>
      </left>
      <right style="double">
        <color indexed="44"/>
      </right>
      <top style="double">
        <color indexed="44"/>
      </top>
      <bottom style="thick">
        <color indexed="44"/>
      </bottom>
      <diagonal/>
    </border>
    <border>
      <left style="double">
        <color indexed="44"/>
      </left>
      <right style="thick">
        <color indexed="44"/>
      </right>
      <top style="double">
        <color indexed="44"/>
      </top>
      <bottom style="thick">
        <color indexed="44"/>
      </bottom>
      <diagonal/>
    </border>
    <border>
      <left style="double">
        <color indexed="44"/>
      </left>
      <right/>
      <top style="double">
        <color indexed="44"/>
      </top>
      <bottom style="double">
        <color indexed="44"/>
      </bottom>
      <diagonal/>
    </border>
    <border>
      <left style="thick">
        <color indexed="51"/>
      </left>
      <right style="dashed">
        <color indexed="51"/>
      </right>
      <top style="thick">
        <color indexed="51"/>
      </top>
      <bottom style="dashed">
        <color indexed="51"/>
      </bottom>
      <diagonal/>
    </border>
    <border>
      <left style="dashed">
        <color indexed="51"/>
      </left>
      <right style="dashed">
        <color indexed="51"/>
      </right>
      <top style="thick">
        <color indexed="51"/>
      </top>
      <bottom style="dashed">
        <color indexed="51"/>
      </bottom>
      <diagonal/>
    </border>
    <border>
      <left style="dashed">
        <color indexed="51"/>
      </left>
      <right style="thick">
        <color indexed="51"/>
      </right>
      <top style="thick">
        <color indexed="51"/>
      </top>
      <bottom style="dashed">
        <color indexed="51"/>
      </bottom>
      <diagonal/>
    </border>
    <border>
      <left style="thick">
        <color indexed="51"/>
      </left>
      <right style="dashed">
        <color indexed="51"/>
      </right>
      <top style="dashed">
        <color indexed="51"/>
      </top>
      <bottom style="dashed">
        <color indexed="51"/>
      </bottom>
      <diagonal/>
    </border>
    <border>
      <left style="dashed">
        <color indexed="51"/>
      </left>
      <right style="dashed">
        <color indexed="51"/>
      </right>
      <top style="dashed">
        <color indexed="51"/>
      </top>
      <bottom style="dashed">
        <color indexed="51"/>
      </bottom>
      <diagonal/>
    </border>
    <border>
      <left style="dashed">
        <color indexed="51"/>
      </left>
      <right style="thick">
        <color indexed="51"/>
      </right>
      <top style="dashed">
        <color indexed="51"/>
      </top>
      <bottom style="dashed">
        <color indexed="51"/>
      </bottom>
      <diagonal/>
    </border>
    <border>
      <left style="thick">
        <color indexed="51"/>
      </left>
      <right style="dashed">
        <color indexed="51"/>
      </right>
      <top style="dashed">
        <color indexed="51"/>
      </top>
      <bottom style="thick">
        <color indexed="51"/>
      </bottom>
      <diagonal/>
    </border>
    <border>
      <left style="dashed">
        <color indexed="51"/>
      </left>
      <right style="dashed">
        <color indexed="51"/>
      </right>
      <top style="dashed">
        <color indexed="51"/>
      </top>
      <bottom style="thick">
        <color indexed="51"/>
      </bottom>
      <diagonal/>
    </border>
    <border>
      <left style="dashed">
        <color indexed="51"/>
      </left>
      <right style="thick">
        <color indexed="51"/>
      </right>
      <top style="dashed">
        <color indexed="51"/>
      </top>
      <bottom style="thick">
        <color indexed="51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rgb="FFF893FB"/>
      </left>
      <right style="medium">
        <color rgb="FFF893FB"/>
      </right>
      <top style="medium">
        <color rgb="FFF893FB"/>
      </top>
      <bottom style="medium">
        <color rgb="FFF893FB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16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>
      <alignment vertical="center"/>
    </xf>
    <xf numFmtId="0" fontId="3" fillId="0" borderId="0"/>
  </cellStyleXfs>
  <cellXfs count="2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3" fillId="0" borderId="0" xfId="1" applyFill="1"/>
    <xf numFmtId="0" fontId="3" fillId="0" borderId="0" xfId="1" applyAlignment="1">
      <alignment vertical="center"/>
    </xf>
    <xf numFmtId="0" fontId="3" fillId="0" borderId="0" xfId="1"/>
    <xf numFmtId="0" fontId="3" fillId="3" borderId="1" xfId="1" applyFill="1" applyBorder="1" applyAlignment="1">
      <alignment vertical="center"/>
    </xf>
    <xf numFmtId="176" fontId="3" fillId="3" borderId="1" xfId="1" applyNumberFormat="1" applyFill="1" applyBorder="1" applyAlignment="1">
      <alignment vertical="center"/>
    </xf>
    <xf numFmtId="0" fontId="3" fillId="0" borderId="0" xfId="1" applyAlignment="1">
      <alignment horizontal="right"/>
    </xf>
    <xf numFmtId="0" fontId="5" fillId="3" borderId="1" xfId="3" applyFill="1" applyBorder="1" applyAlignment="1" applyProtection="1">
      <alignment vertical="center"/>
    </xf>
    <xf numFmtId="0" fontId="6" fillId="0" borderId="0" xfId="1" applyFont="1"/>
    <xf numFmtId="0" fontId="7" fillId="4" borderId="6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top" wrapText="1"/>
    </xf>
    <xf numFmtId="0" fontId="8" fillId="0" borderId="0" xfId="1" applyFont="1" applyFill="1" applyBorder="1" applyAlignment="1">
      <alignment horizontal="center" vertical="top" wrapText="1"/>
    </xf>
    <xf numFmtId="0" fontId="3" fillId="0" borderId="9" xfId="1" applyBorder="1" applyAlignment="1">
      <alignment horizontal="right"/>
    </xf>
    <xf numFmtId="0" fontId="3" fillId="0" borderId="9" xfId="1" applyBorder="1"/>
    <xf numFmtId="0" fontId="3" fillId="0" borderId="0" xfId="1" applyBorder="1"/>
    <xf numFmtId="0" fontId="3" fillId="0" borderId="10" xfId="1" applyBorder="1"/>
    <xf numFmtId="0" fontId="3" fillId="0" borderId="0" xfId="1" applyFill="1" applyBorder="1"/>
    <xf numFmtId="0" fontId="3" fillId="0" borderId="11" xfId="1" applyBorder="1" applyAlignment="1">
      <alignment vertical="center"/>
    </xf>
    <xf numFmtId="0" fontId="9" fillId="5" borderId="0" xfId="1" applyFont="1" applyFill="1" applyBorder="1" applyAlignment="1"/>
    <xf numFmtId="0" fontId="10" fillId="5" borderId="0" xfId="1" applyFont="1" applyFill="1" applyBorder="1" applyAlignment="1">
      <alignment horizontal="center"/>
    </xf>
    <xf numFmtId="0" fontId="11" fillId="5" borderId="12" xfId="1" applyFont="1" applyFill="1" applyBorder="1" applyAlignment="1" applyProtection="1">
      <alignment horizontal="center"/>
      <protection locked="0"/>
    </xf>
    <xf numFmtId="0" fontId="12" fillId="5" borderId="13" xfId="1" applyFont="1" applyFill="1" applyBorder="1" applyAlignment="1" applyProtection="1"/>
    <xf numFmtId="0" fontId="12" fillId="0" borderId="0" xfId="1" applyFont="1" applyFill="1" applyBorder="1" applyAlignment="1"/>
    <xf numFmtId="0" fontId="13" fillId="0" borderId="0" xfId="1" applyFont="1" applyFill="1" applyBorder="1" applyAlignment="1">
      <alignment vertical="center"/>
    </xf>
    <xf numFmtId="0" fontId="3" fillId="0" borderId="14" xfId="1" applyBorder="1"/>
    <xf numFmtId="0" fontId="9" fillId="5" borderId="0" xfId="1" applyFont="1" applyFill="1" applyBorder="1" applyAlignment="1">
      <alignment horizontal="left"/>
    </xf>
    <xf numFmtId="0" fontId="10" fillId="5" borderId="15" xfId="1" applyFont="1" applyFill="1" applyBorder="1" applyAlignment="1">
      <alignment horizontal="center"/>
    </xf>
    <xf numFmtId="0" fontId="10" fillId="5" borderId="16" xfId="1" applyFont="1" applyFill="1" applyBorder="1" applyAlignment="1">
      <alignment horizontal="center"/>
    </xf>
    <xf numFmtId="0" fontId="10" fillId="5" borderId="17" xfId="1" applyFont="1" applyFill="1" applyBorder="1" applyAlignment="1">
      <alignment horizontal="center"/>
    </xf>
    <xf numFmtId="0" fontId="3" fillId="0" borderId="18" xfId="1" applyBorder="1" applyAlignment="1">
      <alignment horizontal="right"/>
    </xf>
    <xf numFmtId="0" fontId="14" fillId="0" borderId="19" xfId="1" applyFont="1" applyBorder="1"/>
    <xf numFmtId="0" fontId="3" fillId="0" borderId="19" xfId="1" applyFont="1" applyBorder="1" applyAlignment="1">
      <alignment horizontal="center"/>
    </xf>
    <xf numFmtId="0" fontId="12" fillId="0" borderId="20" xfId="1" applyFont="1" applyBorder="1" applyAlignment="1" applyProtection="1"/>
    <xf numFmtId="0" fontId="13" fillId="0" borderId="0" xfId="1" applyFont="1" applyBorder="1" applyAlignment="1">
      <alignment vertical="center"/>
    </xf>
    <xf numFmtId="0" fontId="12" fillId="0" borderId="10" xfId="1" applyFont="1" applyBorder="1" applyAlignment="1" applyProtection="1"/>
    <xf numFmtId="0" fontId="3" fillId="0" borderId="21" xfId="1" applyBorder="1"/>
    <xf numFmtId="0" fontId="3" fillId="0" borderId="22" xfId="1" applyBorder="1"/>
    <xf numFmtId="0" fontId="3" fillId="0" borderId="22" xfId="1" applyFont="1" applyBorder="1" applyAlignment="1">
      <alignment horizontal="center"/>
    </xf>
    <xf numFmtId="0" fontId="15" fillId="6" borderId="22" xfId="1" applyFont="1" applyFill="1" applyBorder="1" applyAlignment="1">
      <alignment horizontal="right"/>
    </xf>
    <xf numFmtId="176" fontId="3" fillId="0" borderId="23" xfId="1" applyNumberFormat="1" applyBorder="1" applyProtection="1"/>
    <xf numFmtId="176" fontId="3" fillId="0" borderId="0" xfId="1" applyNumberFormat="1" applyFill="1" applyBorder="1"/>
    <xf numFmtId="0" fontId="3" fillId="0" borderId="0" xfId="1" applyFont="1" applyAlignment="1">
      <alignment horizontal="center"/>
    </xf>
    <xf numFmtId="0" fontId="3" fillId="0" borderId="0" xfId="1" applyProtection="1"/>
    <xf numFmtId="0" fontId="8" fillId="2" borderId="24" xfId="1" applyFont="1" applyFill="1" applyBorder="1" applyAlignment="1">
      <alignment horizontal="center" vertical="top" wrapText="1"/>
    </xf>
    <xf numFmtId="0" fontId="8" fillId="2" borderId="24" xfId="1" applyFont="1" applyFill="1" applyBorder="1" applyAlignment="1" applyProtection="1">
      <alignment horizontal="center" vertical="top" wrapText="1"/>
    </xf>
    <xf numFmtId="0" fontId="3" fillId="0" borderId="25" xfId="1" applyBorder="1" applyAlignment="1">
      <alignment horizontal="right"/>
    </xf>
    <xf numFmtId="0" fontId="3" fillId="0" borderId="9" xfId="1" applyFont="1" applyBorder="1" applyAlignment="1">
      <alignment horizontal="center"/>
    </xf>
    <xf numFmtId="0" fontId="3" fillId="0" borderId="10" xfId="1" applyBorder="1" applyProtection="1"/>
    <xf numFmtId="0" fontId="15" fillId="0" borderId="0" xfId="1" applyFont="1" applyFill="1" applyAlignment="1">
      <alignment horizontal="right"/>
    </xf>
    <xf numFmtId="176" fontId="3" fillId="0" borderId="19" xfId="1" applyNumberFormat="1" applyBorder="1" applyProtection="1"/>
    <xf numFmtId="0" fontId="5" fillId="0" borderId="0" xfId="3" applyFill="1" applyAlignment="1" applyProtection="1"/>
    <xf numFmtId="0" fontId="5" fillId="0" borderId="0" xfId="3" applyAlignment="1" applyProtection="1">
      <alignment vertical="center"/>
    </xf>
    <xf numFmtId="177" fontId="3" fillId="0" borderId="0" xfId="4" applyNumberFormat="1">
      <alignment vertical="center"/>
    </xf>
    <xf numFmtId="0" fontId="19" fillId="0" borderId="0" xfId="0" applyFont="1" applyAlignment="1">
      <alignment vertical="center"/>
    </xf>
    <xf numFmtId="177" fontId="0" fillId="0" borderId="1" xfId="4" applyNumberFormat="1" applyFont="1" applyBorder="1">
      <alignment vertical="center"/>
    </xf>
    <xf numFmtId="177" fontId="3" fillId="0" borderId="1" xfId="4" applyNumberFormat="1" applyBorder="1">
      <alignment vertical="center"/>
    </xf>
    <xf numFmtId="0" fontId="0" fillId="0" borderId="28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1" xfId="0" applyBorder="1">
      <alignment vertical="center"/>
    </xf>
    <xf numFmtId="0" fontId="0" fillId="0" borderId="10" xfId="0" applyBorder="1">
      <alignment vertical="center"/>
    </xf>
    <xf numFmtId="177" fontId="0" fillId="0" borderId="6" xfId="4" applyNumberFormat="1" applyFont="1" applyBorder="1">
      <alignment vertical="center"/>
    </xf>
    <xf numFmtId="177" fontId="3" fillId="0" borderId="6" xfId="4" applyNumberFormat="1" applyBorder="1">
      <alignment vertical="center"/>
    </xf>
    <xf numFmtId="0" fontId="0" fillId="0" borderId="7" xfId="0" applyBorder="1">
      <alignment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28" xfId="0" applyBorder="1" applyAlignment="1">
      <alignment vertical="top" wrapText="1"/>
    </xf>
    <xf numFmtId="0" fontId="0" fillId="0" borderId="6" xfId="0" applyBorder="1">
      <alignment vertical="center"/>
    </xf>
    <xf numFmtId="0" fontId="20" fillId="7" borderId="1" xfId="0" applyFont="1" applyFill="1" applyBorder="1">
      <alignment vertical="center"/>
    </xf>
    <xf numFmtId="0" fontId="3" fillId="0" borderId="29" xfId="1" applyBorder="1" applyAlignment="1">
      <alignment horizontal="center"/>
    </xf>
    <xf numFmtId="0" fontId="3" fillId="0" borderId="21" xfId="1" applyBorder="1" applyAlignment="1">
      <alignment horizontal="center"/>
    </xf>
    <xf numFmtId="0" fontId="3" fillId="0" borderId="27" xfId="1" applyBorder="1" applyAlignment="1">
      <alignment horizontal="center"/>
    </xf>
    <xf numFmtId="0" fontId="3" fillId="0" borderId="7" xfId="1" applyBorder="1" applyAlignment="1">
      <alignment horizontal="center"/>
    </xf>
    <xf numFmtId="0" fontId="0" fillId="0" borderId="0" xfId="0" applyFont="1">
      <alignment vertical="center"/>
    </xf>
    <xf numFmtId="0" fontId="21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9" borderId="1" xfId="0" applyFont="1" applyFill="1" applyBorder="1">
      <alignment vertical="center"/>
    </xf>
    <xf numFmtId="0" fontId="0" fillId="9" borderId="1" xfId="0" quotePrefix="1" applyFont="1" applyFill="1" applyBorder="1">
      <alignment vertical="center"/>
    </xf>
    <xf numFmtId="0" fontId="0" fillId="0" borderId="1" xfId="0" quotePrefix="1" applyFont="1" applyBorder="1">
      <alignment vertical="center"/>
    </xf>
    <xf numFmtId="0" fontId="22" fillId="0" borderId="1" xfId="0" applyFont="1" applyFill="1" applyBorder="1" applyAlignment="1">
      <alignment vertical="center"/>
    </xf>
    <xf numFmtId="0" fontId="22" fillId="0" borderId="1" xfId="0" quotePrefix="1" applyFont="1" applyFill="1" applyBorder="1" applyAlignme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6" fillId="11" borderId="30" xfId="0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25" fillId="0" borderId="2" xfId="0" applyFont="1" applyBorder="1" applyAlignment="1">
      <alignment vertical="center"/>
    </xf>
    <xf numFmtId="0" fontId="24" fillId="0" borderId="3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7" fillId="12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vertical="center"/>
    </xf>
    <xf numFmtId="0" fontId="28" fillId="0" borderId="1" xfId="0" quotePrefix="1" applyFont="1" applyFill="1" applyBorder="1" applyAlignment="1">
      <alignment vertical="center"/>
    </xf>
    <xf numFmtId="179" fontId="0" fillId="0" borderId="0" xfId="0" applyNumberFormat="1">
      <alignment vertical="center"/>
    </xf>
    <xf numFmtId="0" fontId="3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1" fillId="13" borderId="34" xfId="1" applyFont="1" applyFill="1" applyBorder="1" applyAlignment="1">
      <alignment horizontal="center" vertical="center"/>
    </xf>
    <xf numFmtId="0" fontId="31" fillId="13" borderId="35" xfId="1" applyFont="1" applyFill="1" applyBorder="1" applyAlignment="1">
      <alignment horizontal="center" vertical="center"/>
    </xf>
    <xf numFmtId="0" fontId="31" fillId="13" borderId="36" xfId="1" applyFont="1" applyFill="1" applyBorder="1" applyAlignment="1">
      <alignment horizontal="center" vertical="center"/>
    </xf>
    <xf numFmtId="0" fontId="1" fillId="14" borderId="37" xfId="1" applyFont="1" applyFill="1" applyBorder="1" applyAlignment="1">
      <alignment horizontal="center" vertical="center"/>
    </xf>
    <xf numFmtId="0" fontId="3" fillId="15" borderId="38" xfId="1" applyFill="1" applyBorder="1" applyAlignment="1">
      <alignment horizontal="center" vertical="center"/>
    </xf>
    <xf numFmtId="0" fontId="3" fillId="16" borderId="39" xfId="1" applyFill="1" applyBorder="1" applyAlignment="1">
      <alignment horizontal="center" vertical="center"/>
    </xf>
    <xf numFmtId="0" fontId="1" fillId="10" borderId="40" xfId="1" applyFont="1" applyFill="1" applyBorder="1" applyAlignment="1">
      <alignment horizontal="center" vertical="center"/>
    </xf>
    <xf numFmtId="0" fontId="3" fillId="10" borderId="41" xfId="1" applyFill="1" applyBorder="1" applyAlignment="1">
      <alignment horizontal="center" vertical="center"/>
    </xf>
    <xf numFmtId="0" fontId="3" fillId="10" borderId="42" xfId="1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1" fillId="13" borderId="0" xfId="1" applyFont="1" applyFill="1" applyAlignment="1">
      <alignment horizontal="center" vertical="center"/>
    </xf>
    <xf numFmtId="0" fontId="3" fillId="16" borderId="43" xfId="1" applyFill="1" applyBorder="1" applyAlignment="1">
      <alignment horizontal="center" vertical="center"/>
    </xf>
    <xf numFmtId="0" fontId="3" fillId="16" borderId="1" xfId="1" applyFill="1" applyBorder="1" applyAlignment="1">
      <alignment horizontal="center" vertical="center"/>
    </xf>
    <xf numFmtId="0" fontId="3" fillId="10" borderId="0" xfId="1" applyFill="1" applyAlignment="1">
      <alignment horizontal="center" vertical="center"/>
    </xf>
    <xf numFmtId="0" fontId="3" fillId="0" borderId="37" xfId="1" applyBorder="1" applyAlignment="1">
      <alignment horizontal="center" vertical="center"/>
    </xf>
    <xf numFmtId="180" fontId="3" fillId="0" borderId="39" xfId="1" applyNumberFormat="1" applyBorder="1" applyAlignment="1">
      <alignment horizontal="center" vertical="center"/>
    </xf>
    <xf numFmtId="0" fontId="3" fillId="0" borderId="40" xfId="1" applyBorder="1" applyAlignment="1">
      <alignment horizontal="center" vertical="center"/>
    </xf>
    <xf numFmtId="180" fontId="3" fillId="0" borderId="42" xfId="1" applyNumberFormat="1" applyBorder="1" applyAlignment="1">
      <alignment horizontal="center" vertical="center"/>
    </xf>
    <xf numFmtId="0" fontId="31" fillId="3" borderId="44" xfId="1" applyFont="1" applyFill="1" applyBorder="1" applyAlignment="1">
      <alignment horizontal="center" vertical="center"/>
    </xf>
    <xf numFmtId="0" fontId="31" fillId="3" borderId="45" xfId="1" applyFont="1" applyFill="1" applyBorder="1" applyAlignment="1">
      <alignment horizontal="center" vertical="center"/>
    </xf>
    <xf numFmtId="0" fontId="31" fillId="3" borderId="46" xfId="1" applyFont="1" applyFill="1" applyBorder="1" applyAlignment="1">
      <alignment horizontal="center" vertical="center"/>
    </xf>
    <xf numFmtId="181" fontId="3" fillId="0" borderId="47" xfId="1" applyNumberFormat="1" applyBorder="1" applyAlignment="1">
      <alignment horizontal="center" vertical="center"/>
    </xf>
    <xf numFmtId="181" fontId="3" fillId="0" borderId="48" xfId="1" applyNumberFormat="1" applyBorder="1" applyAlignment="1">
      <alignment horizontal="center" vertical="center"/>
    </xf>
    <xf numFmtId="181" fontId="3" fillId="0" borderId="49" xfId="1" applyNumberFormat="1" applyBorder="1" applyAlignment="1">
      <alignment horizontal="center" vertical="center"/>
    </xf>
    <xf numFmtId="181" fontId="3" fillId="0" borderId="50" xfId="1" applyNumberFormat="1" applyBorder="1" applyAlignment="1">
      <alignment horizontal="center" vertical="center"/>
    </xf>
    <xf numFmtId="181" fontId="3" fillId="0" borderId="51" xfId="1" applyNumberFormat="1" applyBorder="1" applyAlignment="1">
      <alignment horizontal="center" vertical="center"/>
    </xf>
    <xf numFmtId="181" fontId="3" fillId="0" borderId="52" xfId="1" applyNumberFormat="1" applyBorder="1" applyAlignment="1">
      <alignment horizontal="center" vertical="center"/>
    </xf>
    <xf numFmtId="0" fontId="3" fillId="0" borderId="0" xfId="1" applyAlignment="1">
      <alignment horizontal="center"/>
    </xf>
    <xf numFmtId="14" fontId="3" fillId="0" borderId="0" xfId="1" applyNumberFormat="1" applyAlignment="1">
      <alignment horizontal="center"/>
    </xf>
    <xf numFmtId="0" fontId="3" fillId="0" borderId="0" xfId="5"/>
    <xf numFmtId="0" fontId="35" fillId="0" borderId="54" xfId="5" applyFont="1" applyBorder="1" applyAlignment="1">
      <alignment horizontal="center" vertical="center" wrapText="1"/>
    </xf>
    <xf numFmtId="0" fontId="35" fillId="0" borderId="55" xfId="5" applyFont="1" applyBorder="1" applyAlignment="1">
      <alignment horizontal="center" vertical="center" wrapText="1"/>
    </xf>
    <xf numFmtId="0" fontId="36" fillId="0" borderId="55" xfId="5" applyFont="1" applyBorder="1" applyAlignment="1">
      <alignment horizontal="center" vertical="center" wrapText="1"/>
    </xf>
    <xf numFmtId="0" fontId="37" fillId="0" borderId="55" xfId="5" applyFont="1" applyBorder="1" applyAlignment="1">
      <alignment horizontal="center" vertical="center" wrapText="1"/>
    </xf>
    <xf numFmtId="0" fontId="37" fillId="0" borderId="56" xfId="5" applyFont="1" applyBorder="1" applyAlignment="1">
      <alignment horizontal="center" vertical="center" wrapText="1"/>
    </xf>
    <xf numFmtId="0" fontId="37" fillId="0" borderId="54" xfId="5" applyFont="1" applyBorder="1" applyAlignment="1">
      <alignment horizontal="center" vertical="center" wrapText="1"/>
    </xf>
    <xf numFmtId="0" fontId="38" fillId="17" borderId="57" xfId="0" applyFont="1" applyFill="1" applyBorder="1" applyAlignment="1">
      <alignment horizontal="center" vertical="center"/>
    </xf>
    <xf numFmtId="0" fontId="39" fillId="17" borderId="57" xfId="0" applyFont="1" applyFill="1" applyBorder="1" applyAlignment="1">
      <alignment horizontal="center" vertical="center"/>
    </xf>
    <xf numFmtId="0" fontId="35" fillId="0" borderId="58" xfId="5" applyFont="1" applyBorder="1" applyAlignment="1">
      <alignment horizontal="center" vertical="center" wrapText="1"/>
    </xf>
    <xf numFmtId="0" fontId="35" fillId="0" borderId="0" xfId="5" applyFont="1" applyAlignment="1">
      <alignment horizontal="center" vertical="center" wrapText="1"/>
    </xf>
    <xf numFmtId="0" fontId="35" fillId="0" borderId="59" xfId="5" applyFont="1" applyBorder="1" applyAlignment="1">
      <alignment horizontal="center" vertical="center" wrapText="1"/>
    </xf>
    <xf numFmtId="0" fontId="40" fillId="18" borderId="57" xfId="0" applyFont="1" applyFill="1" applyBorder="1">
      <alignment vertical="center"/>
    </xf>
    <xf numFmtId="0" fontId="42" fillId="18" borderId="57" xfId="0" applyFont="1" applyFill="1" applyBorder="1" applyAlignment="1">
      <alignment horizontal="center" vertical="center"/>
    </xf>
    <xf numFmtId="0" fontId="43" fillId="18" borderId="57" xfId="0" applyFont="1" applyFill="1" applyBorder="1">
      <alignment vertical="center"/>
    </xf>
    <xf numFmtId="0" fontId="44" fillId="19" borderId="58" xfId="5" applyFont="1" applyFill="1" applyBorder="1" applyAlignment="1">
      <alignment horizontal="center" vertical="center" wrapText="1"/>
    </xf>
    <xf numFmtId="0" fontId="44" fillId="0" borderId="0" xfId="5" applyFont="1" applyAlignment="1">
      <alignment horizontal="center" vertical="center" wrapText="1"/>
    </xf>
    <xf numFmtId="0" fontId="44" fillId="20" borderId="0" xfId="5" applyFont="1" applyFill="1" applyAlignment="1">
      <alignment horizontal="center" vertical="center" wrapText="1"/>
    </xf>
    <xf numFmtId="0" fontId="44" fillId="20" borderId="59" xfId="5" applyFont="1" applyFill="1" applyBorder="1" applyAlignment="1">
      <alignment horizontal="center" vertical="center" wrapText="1"/>
    </xf>
    <xf numFmtId="0" fontId="44" fillId="0" borderId="58" xfId="5" applyFont="1" applyBorder="1" applyAlignment="1">
      <alignment horizontal="center" vertical="center" wrapText="1"/>
    </xf>
    <xf numFmtId="0" fontId="40" fillId="21" borderId="57" xfId="0" applyFont="1" applyFill="1" applyBorder="1">
      <alignment vertical="center"/>
    </xf>
    <xf numFmtId="0" fontId="42" fillId="21" borderId="57" xfId="0" applyFont="1" applyFill="1" applyBorder="1" applyAlignment="1">
      <alignment horizontal="center" vertical="center"/>
    </xf>
    <xf numFmtId="0" fontId="3" fillId="0" borderId="0" xfId="5" applyAlignment="1">
      <alignment shrinkToFit="1"/>
    </xf>
    <xf numFmtId="182" fontId="45" fillId="19" borderId="58" xfId="5" applyNumberFormat="1" applyFont="1" applyFill="1" applyBorder="1" applyAlignment="1">
      <alignment horizontal="center" vertical="center" wrapText="1"/>
    </xf>
    <xf numFmtId="183" fontId="45" fillId="0" borderId="0" xfId="5" applyNumberFormat="1" applyFont="1" applyAlignment="1">
      <alignment horizontal="center" vertical="center" wrapText="1"/>
    </xf>
    <xf numFmtId="182" fontId="45" fillId="20" borderId="0" xfId="5" applyNumberFormat="1" applyFont="1" applyFill="1" applyAlignment="1">
      <alignment horizontal="center" vertical="center" wrapText="1"/>
    </xf>
    <xf numFmtId="182" fontId="45" fillId="0" borderId="0" xfId="5" applyNumberFormat="1" applyFont="1" applyAlignment="1">
      <alignment horizontal="center" vertical="center" wrapText="1"/>
    </xf>
    <xf numFmtId="182" fontId="45" fillId="20" borderId="59" xfId="5" applyNumberFormat="1" applyFont="1" applyFill="1" applyBorder="1" applyAlignment="1">
      <alignment horizontal="center" vertical="center" wrapText="1"/>
    </xf>
    <xf numFmtId="0" fontId="45" fillId="0" borderId="58" xfId="5" applyFont="1" applyBorder="1" applyAlignment="1">
      <alignment horizontal="center" vertical="center" wrapText="1"/>
    </xf>
    <xf numFmtId="0" fontId="45" fillId="0" borderId="0" xfId="5" applyFont="1" applyAlignment="1">
      <alignment horizontal="center" vertical="center" wrapText="1"/>
    </xf>
    <xf numFmtId="0" fontId="44" fillId="20" borderId="58" xfId="5" applyFont="1" applyFill="1" applyBorder="1" applyAlignment="1">
      <alignment horizontal="center" vertical="center" wrapText="1"/>
    </xf>
    <xf numFmtId="182" fontId="46" fillId="20" borderId="58" xfId="5" applyNumberFormat="1" applyFont="1" applyFill="1" applyBorder="1" applyAlignment="1">
      <alignment horizontal="center" vertical="center" wrapText="1"/>
    </xf>
    <xf numFmtId="182" fontId="45" fillId="20" borderId="58" xfId="5" applyNumberFormat="1" applyFont="1" applyFill="1" applyBorder="1" applyAlignment="1">
      <alignment horizontal="center" vertical="center" wrapText="1"/>
    </xf>
    <xf numFmtId="182" fontId="46" fillId="20" borderId="0" xfId="5" applyNumberFormat="1" applyFont="1" applyFill="1" applyAlignment="1">
      <alignment horizontal="center" vertical="center" wrapText="1"/>
    </xf>
    <xf numFmtId="182" fontId="47" fillId="20" borderId="0" xfId="5" applyNumberFormat="1" applyFont="1" applyFill="1" applyAlignment="1">
      <alignment horizontal="center" vertical="center" wrapText="1"/>
    </xf>
    <xf numFmtId="182" fontId="47" fillId="0" borderId="0" xfId="5" applyNumberFormat="1" applyFont="1" applyAlignment="1">
      <alignment horizontal="center" vertical="center" wrapText="1"/>
    </xf>
    <xf numFmtId="0" fontId="44" fillId="19" borderId="59" xfId="5" applyFont="1" applyFill="1" applyBorder="1" applyAlignment="1">
      <alignment horizontal="center" vertical="center" wrapText="1"/>
    </xf>
    <xf numFmtId="182" fontId="45" fillId="19" borderId="59" xfId="5" applyNumberFormat="1" applyFont="1" applyFill="1" applyBorder="1" applyAlignment="1">
      <alignment horizontal="center" vertical="center" wrapText="1"/>
    </xf>
    <xf numFmtId="182" fontId="48" fillId="0" borderId="0" xfId="5" applyNumberFormat="1" applyFont="1" applyAlignment="1">
      <alignment horizontal="center"/>
    </xf>
    <xf numFmtId="0" fontId="44" fillId="0" borderId="59" xfId="5" applyFont="1" applyBorder="1" applyAlignment="1">
      <alignment horizontal="center" vertical="center" wrapText="1"/>
    </xf>
    <xf numFmtId="0" fontId="45" fillId="0" borderId="59" xfId="5" applyFont="1" applyBorder="1" applyAlignment="1">
      <alignment horizontal="center" vertical="center" wrapText="1"/>
    </xf>
    <xf numFmtId="0" fontId="45" fillId="0" borderId="60" xfId="5" applyFont="1" applyBorder="1" applyAlignment="1">
      <alignment horizontal="center" vertical="center" wrapText="1"/>
    </xf>
    <xf numFmtId="182" fontId="47" fillId="0" borderId="53" xfId="5" applyNumberFormat="1" applyFont="1" applyBorder="1" applyAlignment="1">
      <alignment horizontal="center" vertical="center" wrapText="1"/>
    </xf>
    <xf numFmtId="0" fontId="45" fillId="0" borderId="53" xfId="5" applyFont="1" applyBorder="1" applyAlignment="1">
      <alignment horizontal="center" vertical="center" wrapText="1"/>
    </xf>
    <xf numFmtId="0" fontId="45" fillId="0" borderId="61" xfId="5" applyFont="1" applyBorder="1" applyAlignment="1">
      <alignment horizontal="center" vertical="center" wrapText="1"/>
    </xf>
    <xf numFmtId="182" fontId="45" fillId="20" borderId="60" xfId="5" applyNumberFormat="1" applyFont="1" applyFill="1" applyBorder="1" applyAlignment="1">
      <alignment horizontal="center" vertical="center" wrapText="1"/>
    </xf>
    <xf numFmtId="182" fontId="45" fillId="0" borderId="53" xfId="5" applyNumberFormat="1" applyFont="1" applyBorder="1" applyAlignment="1">
      <alignment horizontal="center" vertical="center" wrapText="1"/>
    </xf>
    <xf numFmtId="0" fontId="36" fillId="0" borderId="56" xfId="5" applyFont="1" applyBorder="1" applyAlignment="1">
      <alignment horizontal="center" vertical="center" wrapText="1"/>
    </xf>
    <xf numFmtId="0" fontId="36" fillId="0" borderId="54" xfId="5" applyFont="1" applyBorder="1" applyAlignment="1">
      <alignment horizontal="center" vertical="center" wrapText="1"/>
    </xf>
    <xf numFmtId="0" fontId="44" fillId="19" borderId="0" xfId="5" applyFont="1" applyFill="1" applyAlignment="1">
      <alignment horizontal="center" vertical="center" wrapText="1"/>
    </xf>
    <xf numFmtId="182" fontId="45" fillId="0" borderId="58" xfId="5" applyNumberFormat="1" applyFont="1" applyBorder="1" applyAlignment="1">
      <alignment horizontal="center" vertical="center" wrapText="1"/>
    </xf>
    <xf numFmtId="183" fontId="47" fillId="20" borderId="0" xfId="5" applyNumberFormat="1" applyFont="1" applyFill="1" applyAlignment="1">
      <alignment horizontal="center" vertical="center" wrapText="1"/>
    </xf>
    <xf numFmtId="182" fontId="47" fillId="20" borderId="58" xfId="5" applyNumberFormat="1" applyFont="1" applyFill="1" applyBorder="1" applyAlignment="1">
      <alignment horizontal="center" vertical="center" wrapText="1"/>
    </xf>
    <xf numFmtId="0" fontId="44" fillId="0" borderId="55" xfId="5" applyFont="1" applyBorder="1" applyAlignment="1">
      <alignment horizontal="center" vertical="center" wrapText="1"/>
    </xf>
    <xf numFmtId="0" fontId="44" fillId="0" borderId="56" xfId="5" applyFont="1" applyBorder="1" applyAlignment="1">
      <alignment horizontal="center" vertical="center" wrapText="1"/>
    </xf>
    <xf numFmtId="0" fontId="49" fillId="0" borderId="0" xfId="5" applyFont="1" applyAlignment="1">
      <alignment horizontal="center" wrapText="1"/>
    </xf>
    <xf numFmtId="0" fontId="16" fillId="0" borderId="0" xfId="5" applyFont="1" applyAlignment="1">
      <alignment horizontal="center" wrapText="1"/>
    </xf>
    <xf numFmtId="182" fontId="50" fillId="0" borderId="0" xfId="5" applyNumberFormat="1" applyFont="1" applyAlignment="1">
      <alignment horizontal="center" wrapText="1"/>
    </xf>
    <xf numFmtId="0" fontId="51" fillId="0" borderId="0" xfId="5" applyFont="1" applyAlignment="1">
      <alignment horizontal="center" wrapText="1"/>
    </xf>
    <xf numFmtId="182" fontId="45" fillId="0" borderId="59" xfId="5" applyNumberFormat="1" applyFont="1" applyBorder="1" applyAlignment="1">
      <alignment horizontal="center" vertical="center" wrapText="1"/>
    </xf>
    <xf numFmtId="0" fontId="3" fillId="0" borderId="0" xfId="5" applyAlignment="1">
      <alignment horizontal="center" vertical="center"/>
    </xf>
    <xf numFmtId="182" fontId="45" fillId="19" borderId="60" xfId="5" applyNumberFormat="1" applyFont="1" applyFill="1" applyBorder="1" applyAlignment="1">
      <alignment horizontal="center" vertical="center" wrapText="1"/>
    </xf>
    <xf numFmtId="0" fontId="44" fillId="0" borderId="54" xfId="5" applyFont="1" applyBorder="1" applyAlignment="1">
      <alignment horizontal="center" vertical="center" wrapText="1"/>
    </xf>
    <xf numFmtId="182" fontId="47" fillId="20" borderId="59" xfId="5" applyNumberFormat="1" applyFont="1" applyFill="1" applyBorder="1" applyAlignment="1">
      <alignment horizontal="center" vertical="center" wrapText="1"/>
    </xf>
    <xf numFmtId="182" fontId="46" fillId="0" borderId="0" xfId="5" applyNumberFormat="1" applyFont="1" applyAlignment="1">
      <alignment horizontal="center" vertical="center" wrapText="1"/>
    </xf>
    <xf numFmtId="182" fontId="45" fillId="0" borderId="60" xfId="5" applyNumberFormat="1" applyFont="1" applyBorder="1" applyAlignment="1">
      <alignment horizontal="center" vertical="center" wrapText="1"/>
    </xf>
    <xf numFmtId="0" fontId="36" fillId="0" borderId="0" xfId="5" applyFont="1" applyAlignment="1">
      <alignment horizontal="center" shrinkToFit="1"/>
    </xf>
    <xf numFmtId="0" fontId="36" fillId="0" borderId="0" xfId="5" applyFont="1"/>
    <xf numFmtId="0" fontId="36" fillId="0" borderId="62" xfId="5" applyFont="1" applyBorder="1" applyAlignment="1">
      <alignment horizontal="center" shrinkToFit="1"/>
    </xf>
    <xf numFmtId="0" fontId="36" fillId="20" borderId="0" xfId="5" applyFont="1" applyFill="1" applyAlignment="1">
      <alignment horizontal="center" shrinkToFit="1"/>
    </xf>
    <xf numFmtId="184" fontId="17" fillId="0" borderId="28" xfId="1" applyNumberFormat="1" applyFont="1" applyBorder="1" applyAlignment="1">
      <alignment horizontal="center"/>
    </xf>
    <xf numFmtId="184" fontId="17" fillId="0" borderId="10" xfId="1" applyNumberFormat="1" applyFont="1" applyBorder="1" applyAlignment="1">
      <alignment horizontal="center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26" fillId="11" borderId="31" xfId="0" applyFont="1" applyFill="1" applyBorder="1" applyAlignment="1">
      <alignment horizontal="center" vertical="center"/>
    </xf>
    <xf numFmtId="0" fontId="26" fillId="11" borderId="32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2" fillId="0" borderId="53" xfId="5" applyFont="1" applyBorder="1" applyAlignment="1">
      <alignment horizontal="center" shrinkToFit="1"/>
    </xf>
    <xf numFmtId="0" fontId="35" fillId="0" borderId="0" xfId="5" applyFont="1" applyAlignment="1">
      <alignment horizontal="center" shrinkToFit="1"/>
    </xf>
    <xf numFmtId="0" fontId="36" fillId="0" borderId="0" xfId="5" applyFont="1" applyAlignment="1">
      <alignment horizontal="center" shrinkToFit="1"/>
    </xf>
    <xf numFmtId="0" fontId="3" fillId="3" borderId="27" xfId="1" applyFill="1" applyBorder="1" applyAlignment="1">
      <alignment horizontal="center"/>
    </xf>
    <xf numFmtId="0" fontId="3" fillId="3" borderId="28" xfId="1" applyFill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Alignment="1">
      <alignment horizontal="center"/>
    </xf>
    <xf numFmtId="14" fontId="3" fillId="0" borderId="27" xfId="1" applyNumberFormat="1" applyBorder="1" applyAlignment="1" applyProtection="1">
      <alignment horizontal="center"/>
      <protection locked="0"/>
    </xf>
    <xf numFmtId="14" fontId="3" fillId="0" borderId="28" xfId="1" applyNumberFormat="1" applyBorder="1" applyAlignment="1" applyProtection="1">
      <alignment horizontal="center"/>
      <protection locked="0"/>
    </xf>
  </cellXfs>
  <cellStyles count="6">
    <cellStyle name="一般" xfId="0" builtinId="0"/>
    <cellStyle name="一般 2" xfId="1" xr:uid="{00000000-0005-0000-0000-000001000000}"/>
    <cellStyle name="一般 3" xfId="2" xr:uid="{00000000-0005-0000-0000-000002000000}"/>
    <cellStyle name="一般 4" xfId="5" xr:uid="{67EF41EC-5D09-4FFD-A70A-968B1FF566ED}"/>
    <cellStyle name="千分位" xfId="4" builtinId="3"/>
    <cellStyle name="超連結" xfId="3" builtinId="8"/>
  </cellStyles>
  <dxfs count="59"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  <color indexed="12"/>
      </font>
      <fill>
        <patternFill>
          <bgColor indexed="41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numFmt numFmtId="179" formatCode="#,##0&quot;萬元&quot;"/>
    </dxf>
    <dxf>
      <numFmt numFmtId="179" formatCode="#,##0&quot;萬元&quot;"/>
    </dxf>
    <dxf>
      <numFmt numFmtId="178" formatCode="General&quot;公&quot;&quot;克&quot;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none"/>
      </font>
    </dxf>
    <dxf>
      <numFmt numFmtId="179" formatCode="#,##0&quot;萬元&quot;"/>
    </dxf>
    <dxf>
      <numFmt numFmtId="179" formatCode="#,##0&quot;萬元&quot;"/>
    </dxf>
    <dxf>
      <numFmt numFmtId="178" formatCode="General&quot;公&quot;&quot;克&quot;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none"/>
      </font>
    </dxf>
    <dxf>
      <numFmt numFmtId="0" formatCode="General"/>
      <alignment horizontal="center" vertical="center" textRotation="0" wrapText="0" indent="0" justifyLastLine="0" shrinkToFit="0" readingOrder="0"/>
    </dxf>
    <dxf>
      <numFmt numFmtId="178" formatCode="General&quot;公&quot;&quot;克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8" formatCode="General&quot;公&quot;&quot;克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177" formatCode="_-* #,##0_-;\-* #,##0_-;_-* &quot;-&quot;??_-;_-@_-"/>
    </dxf>
    <dxf>
      <numFmt numFmtId="0" formatCode="General"/>
      <alignment horizontal="center" vertical="center" textRotation="0" wrapText="0" indent="0" justifyLastLine="0" shrinkToFit="0" readingOrder="0"/>
    </dxf>
    <dxf>
      <numFmt numFmtId="177" formatCode="_-* #,##0_-;\-* #,##0_-;_-* &quot;-&quot;??_-;_-@_-"/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84" formatCode="[Blue][&gt;=60]0.0;[Red][&lt;60]0.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none"/>
      </font>
      <numFmt numFmtId="177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none"/>
      </font>
      <numFmt numFmtId="177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Spin" dx="15" fmlaLink="$H$5" max="100" min="1" page="10" val="2"/>
</file>

<file path=xl/ctrlProps/ctrlProp5.xml><?xml version="1.0" encoding="utf-8"?>
<formControlPr xmlns="http://schemas.microsoft.com/office/spreadsheetml/2009/9/main" objectType="Spin" dx="15" fmlaLink="$H5" max="100" min="1" page="10" val="2"/>
</file>

<file path=xl/ctrlProps/ctrlProp6.xml><?xml version="1.0" encoding="utf-8"?>
<formControlPr xmlns="http://schemas.microsoft.com/office/spreadsheetml/2009/9/main" objectType="Spin" dx="15" fmlaLink="$H$5" max="100" min="1" page="10" val="2"/>
</file>

<file path=xl/ctrlProps/ctrlProp7.xml><?xml version="1.0" encoding="utf-8"?>
<formControlPr xmlns="http://schemas.microsoft.com/office/spreadsheetml/2009/9/main" objectType="Spin" dx="15" fmlaLink="$H$5" max="100" min="1" page="10" val="2"/>
</file>

<file path=xl/ctrlProps/ctrlProp8.xml><?xml version="1.0" encoding="utf-8"?>
<formControlPr xmlns="http://schemas.microsoft.com/office/spreadsheetml/2009/9/main" objectType="Spin" dx="15" fmlaLink="$H5" max="100" min="1" page="10" val="2"/>
</file>

<file path=xl/ctrlProps/ctrlProp9.xml><?xml version="1.0" encoding="utf-8"?>
<formControlPr xmlns="http://schemas.microsoft.com/office/spreadsheetml/2009/9/main" objectType="Spin" dx="15" fmlaLink="$H5" max="100" min="1" page="10" val="2"/>
</file>

<file path=xl/ctrlProps/ctrlProp10.xml><?xml version="1.0" encoding="utf-8"?>
<formControlPr xmlns="http://schemas.microsoft.com/office/spreadsheetml/2009/9/main" objectType="Spin" dx="15" fmlaLink="$H$5" max="100" min="1" page="10" val="2"/>
</file>

<file path=xl/ctrlProps/ctrlProp11.xml><?xml version="1.0" encoding="utf-8"?>
<formControlPr xmlns="http://schemas.microsoft.com/office/spreadsheetml/2009/9/main" objectType="Spin" dx="15" fmlaLink="$H5" max="100" min="1" page="10" val="2"/>
</file>

<file path=xl/ctrlProps/ctrlProp12.xml><?xml version="1.0" encoding="utf-8"?>
<formControlPr xmlns="http://schemas.microsoft.com/office/spreadsheetml/2009/9/main" objectType="Spin" dx="15" fmlaLink="H6" max="100" min="1" page="10"/>
</file>

<file path=xl/ctrlProps/ctrlProp13.xml><?xml version="1.0" encoding="utf-8"?>
<formControlPr xmlns="http://schemas.microsoft.com/office/spreadsheetml/2009/9/main" objectType="Spin" dx="15" fmlaLink="$H5" max="100" min="1" page="10" val="2"/>
</file>

<file path=xl/ctrlProps/ctrlProp14.xml><?xml version="1.0" encoding="utf-8"?>
<formControlPr xmlns="http://schemas.microsoft.com/office/spreadsheetml/2009/9/main" objectType="Spin" dx="15" fmlaLink="$H5" max="100" min="1" page="10" val="2"/>
</file>

<file path=xl/ctrlProps/ctrlProp15.xml><?xml version="1.0" encoding="utf-8"?>
<formControlPr xmlns="http://schemas.microsoft.com/office/spreadsheetml/2009/9/main" objectType="Spin" dx="15" fmlaLink="$H$7" max="100" min="1" page="10"/>
</file>

<file path=xl/ctrlProps/ctrlProp16.xml><?xml version="1.0" encoding="utf-8"?>
<formControlPr xmlns="http://schemas.microsoft.com/office/spreadsheetml/2009/9/main" objectType="Spin" dx="15" fmlaLink="$H5" max="100" min="1" page="10" val="2"/>
</file>

<file path=xl/ctrlProps/ctrlProp17.xml><?xml version="1.0" encoding="utf-8"?>
<formControlPr xmlns="http://schemas.microsoft.com/office/spreadsheetml/2009/9/main" objectType="Spin" dx="15" fmlaLink="$H$8" max="100" min="1" page="10"/>
</file>

<file path=xl/ctrlProps/ctrlProp18.xml><?xml version="1.0" encoding="utf-8"?>
<formControlPr xmlns="http://schemas.microsoft.com/office/spreadsheetml/2009/9/main" objectType="Spin" dx="15" fmlaLink="$H$5" max="100" min="1" page="10" val="2"/>
</file>

<file path=xl/ctrlProps/ctrlProp19.xml><?xml version="1.0" encoding="utf-8"?>
<formControlPr xmlns="http://schemas.microsoft.com/office/spreadsheetml/2009/9/main" objectType="Spin" dx="15" fmlaLink="$H$5" max="100" min="1" page="10" val="2"/>
</file>

<file path=xl/ctrlProps/ctrlProp20.xml><?xml version="1.0" encoding="utf-8"?>
<formControlPr xmlns="http://schemas.microsoft.com/office/spreadsheetml/2009/9/main" objectType="Spin" dx="15" fmlaLink="$H5" max="100" min="1" page="10" val="2"/>
</file>

<file path=xl/ctrlProps/ctrlProp21.xml><?xml version="1.0" encoding="utf-8"?>
<formControlPr xmlns="http://schemas.microsoft.com/office/spreadsheetml/2009/9/main" objectType="Spin" dx="15" fmlaLink="$H$5" max="100" min="1" page="10" val="2"/>
</file>

<file path=xl/ctrlProps/ctrlProp22.xml><?xml version="1.0" encoding="utf-8"?>
<formControlPr xmlns="http://schemas.microsoft.com/office/spreadsheetml/2009/9/main" objectType="Spin" dx="15" fmlaLink="$H5" max="100" min="1" page="10" val="2"/>
</file>

<file path=xl/ctrlProps/ctrlProp23.xml><?xml version="1.0" encoding="utf-8"?>
<formControlPr xmlns="http://schemas.microsoft.com/office/spreadsheetml/2009/9/main" objectType="Spin" dx="15" fmlaLink="$H5" max="100" min="1" page="10" val="2"/>
</file>

<file path=xl/ctrlProps/ctrlProp24.xml><?xml version="1.0" encoding="utf-8"?>
<formControlPr xmlns="http://schemas.microsoft.com/office/spreadsheetml/2009/9/main" objectType="Spin" dx="15" fmlaLink="$H5" max="100" min="1" page="10" val="2"/>
</file>

<file path=xl/ctrlProps/ctrlProp25.xml><?xml version="1.0" encoding="utf-8"?>
<formControlPr xmlns="http://schemas.microsoft.com/office/spreadsheetml/2009/9/main" objectType="Spin" dx="15" fmlaLink="$H$8" max="100" min="1" page="10"/>
</file>

<file path=xl/ctrlProps/ctrlProp26.xml><?xml version="1.0" encoding="utf-8"?>
<formControlPr xmlns="http://schemas.microsoft.com/office/spreadsheetml/2009/9/main" objectType="Spin" dx="15" fmlaLink="$H5" max="100" min="1" page="10" val="2"/>
</file>

<file path=xl/ctrlProps/ctrlProp27.xml><?xml version="1.0" encoding="utf-8"?>
<formControlPr xmlns="http://schemas.microsoft.com/office/spreadsheetml/2009/9/main" objectType="Spin" dx="15" fmlaLink="$H$9" max="100" min="1" page="10"/>
</file>

<file path=xl/ctrlProps/ctrlProp28.xml><?xml version="1.0" encoding="utf-8"?>
<formControlPr xmlns="http://schemas.microsoft.com/office/spreadsheetml/2009/9/main" objectType="Spin" dx="15" fmlaLink="$H$5" max="100" min="1" page="10" val="2"/>
</file>

<file path=xl/ctrlProps/ctrlProp29.xml><?xml version="1.0" encoding="utf-8"?>
<formControlPr xmlns="http://schemas.microsoft.com/office/spreadsheetml/2009/9/main" objectType="Spin" dx="15" fmlaLink="$H5" max="100" min="1" page="10" val="2"/>
</file>

<file path=xl/ctrlProps/ctrlProp30.xml><?xml version="1.0" encoding="utf-8"?>
<formControlPr xmlns="http://schemas.microsoft.com/office/spreadsheetml/2009/9/main" objectType="Spin" dx="15" fmlaLink="$H$5" max="100" min="1" page="10" val="2"/>
</file>

<file path=xl/ctrlProps/ctrlProp31.xml><?xml version="1.0" encoding="utf-8"?>
<formControlPr xmlns="http://schemas.microsoft.com/office/spreadsheetml/2009/9/main" objectType="Spin" dx="15" fmlaLink="$H$5" max="100" min="1" page="10" val="2"/>
</file>

<file path=xl/ctrlProps/ctrlProp32.xml><?xml version="1.0" encoding="utf-8"?>
<formControlPr xmlns="http://schemas.microsoft.com/office/spreadsheetml/2009/9/main" objectType="Spin" dx="15" fmlaLink="$H5" max="100" min="1" page="10" val="2"/>
</file>

<file path=xl/ctrlProps/ctrlProp33.xml><?xml version="1.0" encoding="utf-8"?>
<formControlPr xmlns="http://schemas.microsoft.com/office/spreadsheetml/2009/9/main" objectType="Spin" dx="15" fmlaLink="$H5" max="100" min="1" page="10" val="2"/>
</file>

<file path=xl/ctrlProps/ctrlProp34.xml><?xml version="1.0" encoding="utf-8"?>
<formControlPr xmlns="http://schemas.microsoft.com/office/spreadsheetml/2009/9/main" objectType="Spin" dx="15" fmlaLink="$H$5" max="100" min="1" page="10" val="2"/>
</file>

<file path=xl/ctrlProps/ctrlProp35.xml><?xml version="1.0" encoding="utf-8"?>
<formControlPr xmlns="http://schemas.microsoft.com/office/spreadsheetml/2009/9/main" objectType="Spin" dx="15" fmlaLink="$H5" max="100" min="1" page="10" val="2"/>
</file>

<file path=xl/ctrlProps/ctrlProp36.xml><?xml version="1.0" encoding="utf-8"?>
<formControlPr xmlns="http://schemas.microsoft.com/office/spreadsheetml/2009/9/main" objectType="Spin" dx="15" fmlaLink="H6" max="100" min="1" page="10"/>
</file>

<file path=xl/ctrlProps/ctrlProp37.xml><?xml version="1.0" encoding="utf-8"?>
<formControlPr xmlns="http://schemas.microsoft.com/office/spreadsheetml/2009/9/main" objectType="Spin" dx="15" fmlaLink="$H5" max="100" min="1" page="10" val="2"/>
</file>

<file path=xl/ctrlProps/ctrlProp38.xml><?xml version="1.0" encoding="utf-8"?>
<formControlPr xmlns="http://schemas.microsoft.com/office/spreadsheetml/2009/9/main" objectType="Spin" dx="15" fmlaLink="$H5" max="100" min="1" page="10" val="2"/>
</file>

<file path=xl/ctrlProps/ctrlProp39.xml><?xml version="1.0" encoding="utf-8"?>
<formControlPr xmlns="http://schemas.microsoft.com/office/spreadsheetml/2009/9/main" objectType="Spin" dx="15" fmlaLink="$H$7" max="100" min="1" page="10"/>
</file>

<file path=xl/ctrlProps/ctrlProp40.xml><?xml version="1.0" encoding="utf-8"?>
<formControlPr xmlns="http://schemas.microsoft.com/office/spreadsheetml/2009/9/main" objectType="Spin" dx="15" fmlaLink="$H5" max="100" min="1" page="10" val="2"/>
</file>

<file path=xl/ctrlProps/ctrlProp41.xml><?xml version="1.0" encoding="utf-8"?>
<formControlPr xmlns="http://schemas.microsoft.com/office/spreadsheetml/2009/9/main" objectType="Spin" dx="15" fmlaLink="$H$8" max="100" min="1" page="10"/>
</file>

<file path=xl/ctrlProps/ctrlProp42.xml><?xml version="1.0" encoding="utf-8"?>
<formControlPr xmlns="http://schemas.microsoft.com/office/spreadsheetml/2009/9/main" objectType="Spin" dx="15" fmlaLink="$H$5" max="100" min="1" page="10" val="2"/>
</file>

<file path=xl/ctrlProps/ctrlProp43.xml><?xml version="1.0" encoding="utf-8"?>
<formControlPr xmlns="http://schemas.microsoft.com/office/spreadsheetml/2009/9/main" objectType="Spin" dx="15" fmlaLink="$H$5" max="100" min="1" page="10" val="2"/>
</file>

<file path=xl/ctrlProps/ctrlProp44.xml><?xml version="1.0" encoding="utf-8"?>
<formControlPr xmlns="http://schemas.microsoft.com/office/spreadsheetml/2009/9/main" objectType="Spin" dx="15" fmlaLink="$H5" max="100" min="1" page="10" val="2"/>
</file>

<file path=xl/ctrlProps/ctrlProp45.xml><?xml version="1.0" encoding="utf-8"?>
<formControlPr xmlns="http://schemas.microsoft.com/office/spreadsheetml/2009/9/main" objectType="Spin" dx="15" fmlaLink="$H$5" max="100" min="1" page="10" val="2"/>
</file>

<file path=xl/ctrlProps/ctrlProp46.xml><?xml version="1.0" encoding="utf-8"?>
<formControlPr xmlns="http://schemas.microsoft.com/office/spreadsheetml/2009/9/main" objectType="Spin" dx="15" fmlaLink="$H5" max="100" min="1" page="10" val="2"/>
</file>

<file path=xl/ctrlProps/ctrlProp47.xml><?xml version="1.0" encoding="utf-8"?>
<formControlPr xmlns="http://schemas.microsoft.com/office/spreadsheetml/2009/9/main" objectType="Spin" dx="15" fmlaLink="$H5" max="100" min="1" page="10" val="2"/>
</file>

<file path=xl/ctrlProps/ctrlProp48.xml><?xml version="1.0" encoding="utf-8"?>
<formControlPr xmlns="http://schemas.microsoft.com/office/spreadsheetml/2009/9/main" objectType="Spin" dx="15" fmlaLink="$H5" max="100" min="1" page="10" val="2"/>
</file>

<file path=xl/ctrlProps/ctrlProp49.xml><?xml version="1.0" encoding="utf-8"?>
<formControlPr xmlns="http://schemas.microsoft.com/office/spreadsheetml/2009/9/main" objectType="Spin" dx="15" fmlaLink="$H$8" max="100" min="1" page="10"/>
</file>

<file path=xl/ctrlProps/ctrlProp50.xml><?xml version="1.0" encoding="utf-8"?>
<formControlPr xmlns="http://schemas.microsoft.com/office/spreadsheetml/2009/9/main" objectType="Spin" dx="15" fmlaLink="$H5" max="100" min="1" page="10" val="2"/>
</file>

<file path=xl/ctrlProps/ctrlProp51.xml><?xml version="1.0" encoding="utf-8"?>
<formControlPr xmlns="http://schemas.microsoft.com/office/spreadsheetml/2009/9/main" objectType="Spin" dx="15" fmlaLink="$H$9" max="100" min="1" page="10"/>
</file>

<file path=xl/ctrlProps/ctrlProp52.xml><?xml version="1.0" encoding="utf-8"?>
<formControlPr xmlns="http://schemas.microsoft.com/office/spreadsheetml/2009/9/main" objectType="Spin" dx="15" fmlaLink="$H$5" max="100" min="1" page="10" val="2"/>
</file>

<file path=xl/ctrlProps/ctrlProp53.xml><?xml version="1.0" encoding="utf-8"?>
<formControlPr xmlns="http://schemas.microsoft.com/office/spreadsheetml/2009/9/main" objectType="Spin" dx="15" fmlaLink="$H5" max="100" min="1" page="10" val="2"/>
</file>

<file path=xl/ctrlProps/ctrlProp54.xml><?xml version="1.0" encoding="utf-8"?>
<formControlPr xmlns="http://schemas.microsoft.com/office/spreadsheetml/2009/9/main" objectType="Spin" dx="15" fmlaLink="$H$5" max="100" min="1" page="10" val="2"/>
</file>

<file path=xl/ctrlProps/ctrlProp55.xml><?xml version="1.0" encoding="utf-8"?>
<formControlPr xmlns="http://schemas.microsoft.com/office/spreadsheetml/2009/9/main" objectType="Spin" dx="15" fmlaLink="$H$5" max="100" min="1" page="10" val="2"/>
</file>

<file path=xl/ctrlProps/ctrlProp56.xml><?xml version="1.0" encoding="utf-8"?>
<formControlPr xmlns="http://schemas.microsoft.com/office/spreadsheetml/2009/9/main" objectType="Spin" dx="15" fmlaLink="$H5" max="100" min="1" page="10" val="2"/>
</file>

<file path=xl/ctrlProps/ctrlProp57.xml><?xml version="1.0" encoding="utf-8"?>
<formControlPr xmlns="http://schemas.microsoft.com/office/spreadsheetml/2009/9/main" objectType="Spin" dx="15" fmlaLink="$H5" max="100" min="1" page="10" val="2"/>
</file>

<file path=xl/ctrlProps/ctrlProp58.xml><?xml version="1.0" encoding="utf-8"?>
<formControlPr xmlns="http://schemas.microsoft.com/office/spreadsheetml/2009/9/main" objectType="Spin" dx="15" fmlaLink="$H$5" max="100" min="1" page="10" val="2"/>
</file>

<file path=xl/ctrlProps/ctrlProp59.xml><?xml version="1.0" encoding="utf-8"?>
<formControlPr xmlns="http://schemas.microsoft.com/office/spreadsheetml/2009/9/main" objectType="Spin" dx="15" fmlaLink="$H5" max="100" min="1" page="10" val="2"/>
</file>

<file path=xl/ctrlProps/ctrlProp60.xml><?xml version="1.0" encoding="utf-8"?>
<formControlPr xmlns="http://schemas.microsoft.com/office/spreadsheetml/2009/9/main" objectType="Spin" dx="15" fmlaLink="H6" max="100" min="1" page="10"/>
</file>

<file path=xl/ctrlProps/ctrlProp61.xml><?xml version="1.0" encoding="utf-8"?>
<formControlPr xmlns="http://schemas.microsoft.com/office/spreadsheetml/2009/9/main" objectType="Spin" dx="15" fmlaLink="$H5" max="100" min="1" page="10" val="2"/>
</file>

<file path=xl/ctrlProps/ctrlProp62.xml><?xml version="1.0" encoding="utf-8"?>
<formControlPr xmlns="http://schemas.microsoft.com/office/spreadsheetml/2009/9/main" objectType="Spin" dx="15" fmlaLink="$H5" max="100" min="1" page="10" val="2"/>
</file>

<file path=xl/ctrlProps/ctrlProp63.xml><?xml version="1.0" encoding="utf-8"?>
<formControlPr xmlns="http://schemas.microsoft.com/office/spreadsheetml/2009/9/main" objectType="Spin" dx="15" fmlaLink="$H$7" max="100" min="1" page="10"/>
</file>

<file path=xl/ctrlProps/ctrlProp64.xml><?xml version="1.0" encoding="utf-8"?>
<formControlPr xmlns="http://schemas.microsoft.com/office/spreadsheetml/2009/9/main" objectType="Spin" dx="15" fmlaLink="$H5" max="100" min="1" page="10" val="2"/>
</file>

<file path=xl/ctrlProps/ctrlProp65.xml><?xml version="1.0" encoding="utf-8"?>
<formControlPr xmlns="http://schemas.microsoft.com/office/spreadsheetml/2009/9/main" objectType="Spin" dx="15" fmlaLink="$H$8" max="100" min="1" page="10"/>
</file>

<file path=xl/ctrlProps/ctrlProp66.xml><?xml version="1.0" encoding="utf-8"?>
<formControlPr xmlns="http://schemas.microsoft.com/office/spreadsheetml/2009/9/main" objectType="Spin" dx="15" fmlaLink="$H$5" max="100" min="1" page="10" val="2"/>
</file>

<file path=xl/ctrlProps/ctrlProp67.xml><?xml version="1.0" encoding="utf-8"?>
<formControlPr xmlns="http://schemas.microsoft.com/office/spreadsheetml/2009/9/main" objectType="Spin" dx="15" fmlaLink="$H$5" max="100" min="1" page="10" val="2"/>
</file>

<file path=xl/ctrlProps/ctrlProp68.xml><?xml version="1.0" encoding="utf-8"?>
<formControlPr xmlns="http://schemas.microsoft.com/office/spreadsheetml/2009/9/main" objectType="Spin" dx="15" fmlaLink="$H5" max="100" min="1" page="10" val="2"/>
</file>

<file path=xl/ctrlProps/ctrlProp69.xml><?xml version="1.0" encoding="utf-8"?>
<formControlPr xmlns="http://schemas.microsoft.com/office/spreadsheetml/2009/9/main" objectType="Spin" dx="15" fmlaLink="$H$5" max="100" min="1" page="10" val="2"/>
</file>

<file path=xl/ctrlProps/ctrlProp70.xml><?xml version="1.0" encoding="utf-8"?>
<formControlPr xmlns="http://schemas.microsoft.com/office/spreadsheetml/2009/9/main" objectType="Spin" dx="15" fmlaLink="$H5" max="100" min="1" page="10" val="2"/>
</file>

<file path=xl/ctrlProps/ctrlProp71.xml><?xml version="1.0" encoding="utf-8"?>
<formControlPr xmlns="http://schemas.microsoft.com/office/spreadsheetml/2009/9/main" objectType="Spin" dx="15" fmlaLink="$H5" max="100" min="1" page="10" val="2"/>
</file>

<file path=xl/ctrlProps/ctrlProp72.xml><?xml version="1.0" encoding="utf-8"?>
<formControlPr xmlns="http://schemas.microsoft.com/office/spreadsheetml/2009/9/main" objectType="Spin" dx="15" fmlaLink="$H5" max="100" min="1" page="10" val="2"/>
</file>

<file path=xl/ctrlProps/ctrlProp73.xml><?xml version="1.0" encoding="utf-8"?>
<formControlPr xmlns="http://schemas.microsoft.com/office/spreadsheetml/2009/9/main" objectType="Spin" dx="15" fmlaLink="$H$8" max="100" min="1" page="10"/>
</file>

<file path=xl/ctrlProps/ctrlProp74.xml><?xml version="1.0" encoding="utf-8"?>
<formControlPr xmlns="http://schemas.microsoft.com/office/spreadsheetml/2009/9/main" objectType="Spin" dx="15" fmlaLink="$H5" max="100" min="1" page="10" val="2"/>
</file>

<file path=xl/ctrlProps/ctrlProp75.xml><?xml version="1.0" encoding="utf-8"?>
<formControlPr xmlns="http://schemas.microsoft.com/office/spreadsheetml/2009/9/main" objectType="Spin" dx="15" fmlaLink="$H$9" max="100" min="1" page="10"/>
</file>

<file path=xl/ctrlProps/ctrlProp76.xml><?xml version="1.0" encoding="utf-8"?>
<formControlPr xmlns="http://schemas.microsoft.com/office/spreadsheetml/2009/9/main" objectType="Spin" dx="15" fmlaLink="$H$5" max="100" min="1" page="10" val="2"/>
</file>

<file path=xl/ctrlProps/ctrlProp77.xml><?xml version="1.0" encoding="utf-8"?>
<formControlPr xmlns="http://schemas.microsoft.com/office/spreadsheetml/2009/9/main" objectType="Spin" dx="15" fmlaLink="$H5" max="100" min="1" page="10" val="2"/>
</file>

<file path=xl/ctrlProps/ctrlProp78.xml><?xml version="1.0" encoding="utf-8"?>
<formControlPr xmlns="http://schemas.microsoft.com/office/spreadsheetml/2009/9/main" objectType="Spin" dx="15" fmlaLink="$H$5" max="100" min="1" page="10" val="2"/>
</file>

<file path=xl/ctrlProps/ctrlProp79.xml><?xml version="1.0" encoding="utf-8"?>
<formControlPr xmlns="http://schemas.microsoft.com/office/spreadsheetml/2009/9/main" objectType="Spin" dx="15" fmlaLink="$H$5" max="100" min="1" page="10" val="2"/>
</file>

<file path=xl/ctrlProps/ctrlProp80.xml><?xml version="1.0" encoding="utf-8"?>
<formControlPr xmlns="http://schemas.microsoft.com/office/spreadsheetml/2009/9/main" objectType="Spin" dx="15" fmlaLink="$H5" max="100" min="1" page="10" val="2"/>
</file>

<file path=xl/ctrlProps/ctrlProp81.xml><?xml version="1.0" encoding="utf-8"?>
<formControlPr xmlns="http://schemas.microsoft.com/office/spreadsheetml/2009/9/main" objectType="Spin" dx="15" fmlaLink="$H5" max="100" min="1" page="10" val="2"/>
</file>

<file path=xl/ctrlProps/ctrlProp82.xml><?xml version="1.0" encoding="utf-8"?>
<formControlPr xmlns="http://schemas.microsoft.com/office/spreadsheetml/2009/9/main" objectType="Spin" dx="15" fmlaLink="$H$5" max="100" min="1" page="10" val="2"/>
</file>

<file path=xl/ctrlProps/ctrlProp83.xml><?xml version="1.0" encoding="utf-8"?>
<formControlPr xmlns="http://schemas.microsoft.com/office/spreadsheetml/2009/9/main" objectType="Spin" dx="15" fmlaLink="$H5" max="100" min="1" page="10" val="2"/>
</file>

<file path=xl/ctrlProps/ctrlProp84.xml><?xml version="1.0" encoding="utf-8"?>
<formControlPr xmlns="http://schemas.microsoft.com/office/spreadsheetml/2009/9/main" objectType="Spin" dx="15" fmlaLink="H6" max="100" min="1" page="10"/>
</file>

<file path=xl/ctrlProps/ctrlProp85.xml><?xml version="1.0" encoding="utf-8"?>
<formControlPr xmlns="http://schemas.microsoft.com/office/spreadsheetml/2009/9/main" objectType="Spin" dx="15" fmlaLink="$H5" max="100" min="1" page="10" val="2"/>
</file>

<file path=xl/ctrlProps/ctrlProp86.xml><?xml version="1.0" encoding="utf-8"?>
<formControlPr xmlns="http://schemas.microsoft.com/office/spreadsheetml/2009/9/main" objectType="Spin" dx="15" fmlaLink="$H5" max="100" min="1" page="10" val="2"/>
</file>

<file path=xl/ctrlProps/ctrlProp87.xml><?xml version="1.0" encoding="utf-8"?>
<formControlPr xmlns="http://schemas.microsoft.com/office/spreadsheetml/2009/9/main" objectType="Spin" dx="15" fmlaLink="$H$7" max="100" min="1" page="10"/>
</file>

<file path=xl/ctrlProps/ctrlProp88.xml><?xml version="1.0" encoding="utf-8"?>
<formControlPr xmlns="http://schemas.microsoft.com/office/spreadsheetml/2009/9/main" objectType="Spin" dx="15" fmlaLink="$H5" max="100" min="1" page="10" val="2"/>
</file>

<file path=xl/ctrlProps/ctrlProp89.xml><?xml version="1.0" encoding="utf-8"?>
<formControlPr xmlns="http://schemas.microsoft.com/office/spreadsheetml/2009/9/main" objectType="Spin" dx="15" fmlaLink="$H$8" max="100" min="1" page="10"/>
</file>

<file path=xl/ctrlProps/ctrlProp90.xml><?xml version="1.0" encoding="utf-8"?>
<formControlPr xmlns="http://schemas.microsoft.com/office/spreadsheetml/2009/9/main" objectType="Spin" dx="15" fmlaLink="$H$5" max="100" min="1" page="10" val="2"/>
</file>

<file path=xl/ctrlProps/ctrlProp91.xml><?xml version="1.0" encoding="utf-8"?>
<formControlPr xmlns="http://schemas.microsoft.com/office/spreadsheetml/2009/9/main" objectType="Spin" dx="15" fmlaLink="$H$5" max="100" min="1" page="10" val="2"/>
</file>

<file path=xl/ctrlProps/ctrlProp92.xml><?xml version="1.0" encoding="utf-8"?>
<formControlPr xmlns="http://schemas.microsoft.com/office/spreadsheetml/2009/9/main" objectType="Spin" dx="15" fmlaLink="$H5" max="100" min="1" page="10" val="2"/>
</file>

<file path=xl/ctrlProps/ctrlProp93.xml><?xml version="1.0" encoding="utf-8"?>
<formControlPr xmlns="http://schemas.microsoft.com/office/spreadsheetml/2009/9/main" objectType="Spin" dx="15" fmlaLink="$H$5" max="100" min="1" page="10" val="2"/>
</file>

<file path=xl/ctrlProps/ctrlProp94.xml><?xml version="1.0" encoding="utf-8"?>
<formControlPr xmlns="http://schemas.microsoft.com/office/spreadsheetml/2009/9/main" objectType="Spin" dx="15" fmlaLink="$H5" max="100" min="1" page="10" val="2"/>
</file>

<file path=xl/ctrlProps/ctrlProp95.xml><?xml version="1.0" encoding="utf-8"?>
<formControlPr xmlns="http://schemas.microsoft.com/office/spreadsheetml/2009/9/main" objectType="Spin" dx="15" fmlaLink="$H5" max="100" min="1" page="10" val="2"/>
</file>

<file path=xl/ctrlProps/ctrlProp96.xml><?xml version="1.0" encoding="utf-8"?>
<formControlPr xmlns="http://schemas.microsoft.com/office/spreadsheetml/2009/9/main" objectType="Spin" dx="15" fmlaLink="$H5" max="100" min="1" page="10" val="2"/>
</file>

<file path=xl/ctrlProps/ctrlProp97.xml><?xml version="1.0" encoding="utf-8"?>
<formControlPr xmlns="http://schemas.microsoft.com/office/spreadsheetml/2009/9/main" objectType="Spin" dx="15" fmlaLink="$H$8" max="100" min="1" page="10"/>
</file>

<file path=xl/ctrlProps/ctrlProp98.xml><?xml version="1.0" encoding="utf-8"?>
<formControlPr xmlns="http://schemas.microsoft.com/office/spreadsheetml/2009/9/main" objectType="Spin" dx="15" fmlaLink="$H5" max="100" min="1" page="10" val="2"/>
</file>

<file path=xl/ctrlProps/ctrlProp99.xml><?xml version="1.0" encoding="utf-8"?>
<formControlPr xmlns="http://schemas.microsoft.com/office/spreadsheetml/2009/9/main" objectType="Spin" dx="15" fmlaLink="$H$9" max="100" min="1" page="10"/>
</file>

<file path=xl/ctrlProps/ctrlProp100.xml><?xml version="1.0" encoding="utf-8"?>
<formControlPr xmlns="http://schemas.microsoft.com/office/spreadsheetml/2009/9/main" objectType="Spin" dx="15" fmlaLink="$H$5" max="100" min="1" page="10" val="2"/>
</file>

<file path=xl/ctrlProps/ctrlProp101.xml><?xml version="1.0" encoding="utf-8"?>
<formControlPr xmlns="http://schemas.microsoft.com/office/spreadsheetml/2009/9/main" objectType="Spin" dx="15" fmlaLink="$H5" max="100" min="1" page="10" val="2"/>
</file>

<file path=xl/ctrlProps/ctrlProp102.xml><?xml version="1.0" encoding="utf-8"?>
<formControlPr xmlns="http://schemas.microsoft.com/office/spreadsheetml/2009/9/main" objectType="Spin" dx="15" fmlaLink="$H5" max="100" min="1" page="10" val="2"/>
</file>

<file path=xl/ctrlProps/ctrlProp103.xml><?xml version="1.0" encoding="utf-8"?>
<formControlPr xmlns="http://schemas.microsoft.com/office/spreadsheetml/2009/9/main" objectType="Spin" dx="15" fmlaLink="H6" max="100" min="1" page="10"/>
</file>

<file path=xl/ctrlProps/ctrlProp104.xml><?xml version="1.0" encoding="utf-8"?>
<formControlPr xmlns="http://schemas.microsoft.com/office/spreadsheetml/2009/9/main" objectType="Spin" dx="15" fmlaLink="$H$5" max="100" min="1" page="10" val="2"/>
</file>

<file path=xl/ctrlProps/ctrlProp105.xml><?xml version="1.0" encoding="utf-8"?>
<formControlPr xmlns="http://schemas.microsoft.com/office/spreadsheetml/2009/9/main" objectType="Spin" dx="15" fmlaLink="$H5" max="100" min="1" page="10" val="2"/>
</file>

<file path=xl/ctrlProps/ctrlProp106.xml><?xml version="1.0" encoding="utf-8"?>
<formControlPr xmlns="http://schemas.microsoft.com/office/spreadsheetml/2009/9/main" objectType="Spin" dx="15" fmlaLink="$H5" max="100" min="1" page="10" val="2"/>
</file>

<file path=xl/ctrlProps/ctrlProp107.xml><?xml version="1.0" encoding="utf-8"?>
<formControlPr xmlns="http://schemas.microsoft.com/office/spreadsheetml/2009/9/main" objectType="Spin" dx="15" fmlaLink="H6" max="100" min="1" page="10"/>
</file>

<file path=xl/ctrlProps/ctrlProp108.xml><?xml version="1.0" encoding="utf-8"?>
<formControlPr xmlns="http://schemas.microsoft.com/office/spreadsheetml/2009/9/main" objectType="Spin" dx="15" fmlaLink="$H$5" max="100" min="1" page="10" val="2"/>
</file>

<file path=xl/ctrlProps/ctrlProp109.xml><?xml version="1.0" encoding="utf-8"?>
<formControlPr xmlns="http://schemas.microsoft.com/office/spreadsheetml/2009/9/main" objectType="Spin" dx="15" fmlaLink="$H5" max="100" min="1" page="10" val="2"/>
</file>

<file path=xl/ctrlProps/ctrlProp110.xml><?xml version="1.0" encoding="utf-8"?>
<formControlPr xmlns="http://schemas.microsoft.com/office/spreadsheetml/2009/9/main" objectType="Spin" dx="15" fmlaLink="$H$5" max="100" min="1" page="10" val="2"/>
</file>

<file path=xl/ctrlProps/ctrlProp111.xml><?xml version="1.0" encoding="utf-8"?>
<formControlPr xmlns="http://schemas.microsoft.com/office/spreadsheetml/2009/9/main" objectType="Spin" dx="15" fmlaLink="$H$5" max="100" min="1" page="10" val="2"/>
</file>

<file path=xl/ctrlProps/ctrlProp112.xml><?xml version="1.0" encoding="utf-8"?>
<formControlPr xmlns="http://schemas.microsoft.com/office/spreadsheetml/2009/9/main" objectType="Spin" dx="15" fmlaLink="$H5" max="100" min="1" page="10" val="2"/>
</file>

<file path=xl/ctrlProps/ctrlProp113.xml><?xml version="1.0" encoding="utf-8"?>
<formControlPr xmlns="http://schemas.microsoft.com/office/spreadsheetml/2009/9/main" objectType="Spin" dx="15" fmlaLink="$H5" max="100" min="1" page="10" val="2"/>
</file>

<file path=xl/ctrlProps/ctrlProp114.xml><?xml version="1.0" encoding="utf-8"?>
<formControlPr xmlns="http://schemas.microsoft.com/office/spreadsheetml/2009/9/main" objectType="Spin" dx="15" fmlaLink="$H$5" max="100" min="1" page="10" val="2"/>
</file>

<file path=xl/ctrlProps/ctrlProp115.xml><?xml version="1.0" encoding="utf-8"?>
<formControlPr xmlns="http://schemas.microsoft.com/office/spreadsheetml/2009/9/main" objectType="Spin" dx="15" fmlaLink="$H5" max="100" min="1" page="10" val="2"/>
</file>

<file path=xl/ctrlProps/ctrlProp116.xml><?xml version="1.0" encoding="utf-8"?>
<formControlPr xmlns="http://schemas.microsoft.com/office/spreadsheetml/2009/9/main" objectType="Spin" dx="15" fmlaLink="H6" max="100" min="1" page="10"/>
</file>

<file path=xl/ctrlProps/ctrlProp117.xml><?xml version="1.0" encoding="utf-8"?>
<formControlPr xmlns="http://schemas.microsoft.com/office/spreadsheetml/2009/9/main" objectType="Spin" dx="15" fmlaLink="$H5" max="100" min="1" page="10" val="2"/>
</file>

<file path=xl/ctrlProps/ctrlProp118.xml><?xml version="1.0" encoding="utf-8"?>
<formControlPr xmlns="http://schemas.microsoft.com/office/spreadsheetml/2009/9/main" objectType="Spin" dx="15" fmlaLink="$H5" max="100" min="1" page="10" val="2"/>
</file>

<file path=xl/ctrlProps/ctrlProp119.xml><?xml version="1.0" encoding="utf-8"?>
<formControlPr xmlns="http://schemas.microsoft.com/office/spreadsheetml/2009/9/main" objectType="Spin" dx="15" fmlaLink="$H$7" max="100" min="1" page="10"/>
</file>

<file path=xl/ctrlProps/ctrlProp120.xml><?xml version="1.0" encoding="utf-8"?>
<formControlPr xmlns="http://schemas.microsoft.com/office/spreadsheetml/2009/9/main" objectType="Spin" dx="15" fmlaLink="$H5" max="100" min="1" page="10" val="2"/>
</file>

<file path=xl/ctrlProps/ctrlProp121.xml><?xml version="1.0" encoding="utf-8"?>
<formControlPr xmlns="http://schemas.microsoft.com/office/spreadsheetml/2009/9/main" objectType="Spin" dx="15" fmlaLink="$H$8" max="100" min="1" page="10"/>
</file>

<file path=xl/ctrlProps/ctrlProp122.xml><?xml version="1.0" encoding="utf-8"?>
<formControlPr xmlns="http://schemas.microsoft.com/office/spreadsheetml/2009/9/main" objectType="Spin" dx="15" fmlaLink="$H$5" max="100" min="1" page="10" val="2"/>
</file>

<file path=xl/ctrlProps/ctrlProp123.xml><?xml version="1.0" encoding="utf-8"?>
<formControlPr xmlns="http://schemas.microsoft.com/office/spreadsheetml/2009/9/main" objectType="Spin" dx="15" fmlaLink="$H$5" max="100" min="1" page="10" val="2"/>
</file>

<file path=xl/ctrlProps/ctrlProp124.xml><?xml version="1.0" encoding="utf-8"?>
<formControlPr xmlns="http://schemas.microsoft.com/office/spreadsheetml/2009/9/main" objectType="Spin" dx="15" fmlaLink="$H5" max="100" min="1" page="10" val="2"/>
</file>

<file path=xl/ctrlProps/ctrlProp125.xml><?xml version="1.0" encoding="utf-8"?>
<formControlPr xmlns="http://schemas.microsoft.com/office/spreadsheetml/2009/9/main" objectType="Spin" dx="15" fmlaLink="$H$5" max="100" min="1" page="10" val="2"/>
</file>

<file path=xl/ctrlProps/ctrlProp126.xml><?xml version="1.0" encoding="utf-8"?>
<formControlPr xmlns="http://schemas.microsoft.com/office/spreadsheetml/2009/9/main" objectType="Spin" dx="15" fmlaLink="$H5" max="100" min="1" page="10" val="2"/>
</file>

<file path=xl/ctrlProps/ctrlProp127.xml><?xml version="1.0" encoding="utf-8"?>
<formControlPr xmlns="http://schemas.microsoft.com/office/spreadsheetml/2009/9/main" objectType="Spin" dx="15" fmlaLink="$H5" max="100" min="1" page="10" val="2"/>
</file>

<file path=xl/ctrlProps/ctrlProp128.xml><?xml version="1.0" encoding="utf-8"?>
<formControlPr xmlns="http://schemas.microsoft.com/office/spreadsheetml/2009/9/main" objectType="Spin" dx="15" fmlaLink="$H5" max="100" min="1" page="10" val="2"/>
</file>

<file path=xl/ctrlProps/ctrlProp129.xml><?xml version="1.0" encoding="utf-8"?>
<formControlPr xmlns="http://schemas.microsoft.com/office/spreadsheetml/2009/9/main" objectType="Spin" dx="15" fmlaLink="$H$8" max="100" min="1" page="10"/>
</file>

<file path=xl/ctrlProps/ctrlProp130.xml><?xml version="1.0" encoding="utf-8"?>
<formControlPr xmlns="http://schemas.microsoft.com/office/spreadsheetml/2009/9/main" objectType="Spin" dx="15" fmlaLink="$H5" max="100" min="1" page="10" val="2"/>
</file>

<file path=xl/ctrlProps/ctrlProp131.xml><?xml version="1.0" encoding="utf-8"?>
<formControlPr xmlns="http://schemas.microsoft.com/office/spreadsheetml/2009/9/main" objectType="Spin" dx="15" fmlaLink="$H$9" max="100" min="1" page="10"/>
</file>

<file path=xl/ctrlProps/ctrlProp132.xml><?xml version="1.0" encoding="utf-8"?>
<formControlPr xmlns="http://schemas.microsoft.com/office/spreadsheetml/2009/9/main" objectType="Spin" dx="15" fmlaLink="$H$5" max="100" min="1" page="10" val="2"/>
</file>

<file path=xl/ctrlProps/ctrlProp133.xml><?xml version="1.0" encoding="utf-8"?>
<formControlPr xmlns="http://schemas.microsoft.com/office/spreadsheetml/2009/9/main" objectType="Spin" dx="15" fmlaLink="$H5" max="100" min="1" page="10" val="2"/>
</file>

<file path=xl/ctrlProps/ctrlProp134.xml><?xml version="1.0" encoding="utf-8"?>
<formControlPr xmlns="http://schemas.microsoft.com/office/spreadsheetml/2009/9/main" objectType="Spin" dx="15" fmlaLink="$H$5" max="100" min="1" page="10" val="2"/>
</file>

<file path=xl/ctrlProps/ctrlProp135.xml><?xml version="1.0" encoding="utf-8"?>
<formControlPr xmlns="http://schemas.microsoft.com/office/spreadsheetml/2009/9/main" objectType="Spin" dx="15" fmlaLink="$H$5" max="100" min="1" page="10" val="2"/>
</file>

<file path=xl/ctrlProps/ctrlProp136.xml><?xml version="1.0" encoding="utf-8"?>
<formControlPr xmlns="http://schemas.microsoft.com/office/spreadsheetml/2009/9/main" objectType="Spin" dx="15" fmlaLink="$H5" max="100" min="1" page="10" val="2"/>
</file>

<file path=xl/ctrlProps/ctrlProp137.xml><?xml version="1.0" encoding="utf-8"?>
<formControlPr xmlns="http://schemas.microsoft.com/office/spreadsheetml/2009/9/main" objectType="Spin" dx="15" fmlaLink="$H5" max="100" min="1" page="10" val="2"/>
</file>

<file path=xl/ctrlProps/ctrlProp138.xml><?xml version="1.0" encoding="utf-8"?>
<formControlPr xmlns="http://schemas.microsoft.com/office/spreadsheetml/2009/9/main" objectType="Spin" dx="15" fmlaLink="$H$5" max="100" min="1" page="10" val="2"/>
</file>

<file path=xl/ctrlProps/ctrlProp139.xml><?xml version="1.0" encoding="utf-8"?>
<formControlPr xmlns="http://schemas.microsoft.com/office/spreadsheetml/2009/9/main" objectType="Spin" dx="15" fmlaLink="$H5" max="100" min="1" page="10" val="2"/>
</file>

<file path=xl/ctrlProps/ctrlProp140.xml><?xml version="1.0" encoding="utf-8"?>
<formControlPr xmlns="http://schemas.microsoft.com/office/spreadsheetml/2009/9/main" objectType="Spin" dx="15" fmlaLink="H6" max="100" min="1" page="10"/>
</file>

<file path=xl/ctrlProps/ctrlProp141.xml><?xml version="1.0" encoding="utf-8"?>
<formControlPr xmlns="http://schemas.microsoft.com/office/spreadsheetml/2009/9/main" objectType="Spin" dx="15" fmlaLink="$H5" max="100" min="1" page="10" val="2"/>
</file>

<file path=xl/ctrlProps/ctrlProp142.xml><?xml version="1.0" encoding="utf-8"?>
<formControlPr xmlns="http://schemas.microsoft.com/office/spreadsheetml/2009/9/main" objectType="Spin" dx="15" fmlaLink="$H5" max="100" min="1" page="10" val="2"/>
</file>

<file path=xl/ctrlProps/ctrlProp143.xml><?xml version="1.0" encoding="utf-8"?>
<formControlPr xmlns="http://schemas.microsoft.com/office/spreadsheetml/2009/9/main" objectType="Spin" dx="15" fmlaLink="$H$7" max="100" min="1" page="10"/>
</file>

<file path=xl/ctrlProps/ctrlProp144.xml><?xml version="1.0" encoding="utf-8"?>
<formControlPr xmlns="http://schemas.microsoft.com/office/spreadsheetml/2009/9/main" objectType="Spin" dx="15" fmlaLink="$H5" max="100" min="1" page="10" val="2"/>
</file>

<file path=xl/ctrlProps/ctrlProp145.xml><?xml version="1.0" encoding="utf-8"?>
<formControlPr xmlns="http://schemas.microsoft.com/office/spreadsheetml/2009/9/main" objectType="Spin" dx="15" fmlaLink="$H$8" max="100" min="1" page="10"/>
</file>

<file path=xl/ctrlProps/ctrlProp146.xml><?xml version="1.0" encoding="utf-8"?>
<formControlPr xmlns="http://schemas.microsoft.com/office/spreadsheetml/2009/9/main" objectType="Spin" dx="15" fmlaLink="$H$5" max="100" min="1" page="10" val="2"/>
</file>

<file path=xl/ctrlProps/ctrlProp147.xml><?xml version="1.0" encoding="utf-8"?>
<formControlPr xmlns="http://schemas.microsoft.com/office/spreadsheetml/2009/9/main" objectType="Spin" dx="15" fmlaLink="$H$5" max="100" min="1" page="10" val="2"/>
</file>

<file path=xl/ctrlProps/ctrlProp148.xml><?xml version="1.0" encoding="utf-8"?>
<formControlPr xmlns="http://schemas.microsoft.com/office/spreadsheetml/2009/9/main" objectType="Spin" dx="15" fmlaLink="$H5" max="100" min="1" page="10" val="2"/>
</file>

<file path=xl/ctrlProps/ctrlProp149.xml><?xml version="1.0" encoding="utf-8"?>
<formControlPr xmlns="http://schemas.microsoft.com/office/spreadsheetml/2009/9/main" objectType="Spin" dx="15" fmlaLink="$H$5" max="100" min="1" page="10" val="2"/>
</file>

<file path=xl/ctrlProps/ctrlProp150.xml><?xml version="1.0" encoding="utf-8"?>
<formControlPr xmlns="http://schemas.microsoft.com/office/spreadsheetml/2009/9/main" objectType="Spin" dx="15" fmlaLink="$H5" max="100" min="1" page="10" val="2"/>
</file>

<file path=xl/ctrlProps/ctrlProp151.xml><?xml version="1.0" encoding="utf-8"?>
<formControlPr xmlns="http://schemas.microsoft.com/office/spreadsheetml/2009/9/main" objectType="Spin" dx="15" fmlaLink="$H5" max="100" min="1" page="10" val="2"/>
</file>

<file path=xl/ctrlProps/ctrlProp152.xml><?xml version="1.0" encoding="utf-8"?>
<formControlPr xmlns="http://schemas.microsoft.com/office/spreadsheetml/2009/9/main" objectType="Spin" dx="15" fmlaLink="$H5" max="100" min="1" page="10" val="2"/>
</file>

<file path=xl/ctrlProps/ctrlProp153.xml><?xml version="1.0" encoding="utf-8"?>
<formControlPr xmlns="http://schemas.microsoft.com/office/spreadsheetml/2009/9/main" objectType="Spin" dx="15" fmlaLink="$H$8" max="100" min="1" page="10"/>
</file>

<file path=xl/ctrlProps/ctrlProp154.xml><?xml version="1.0" encoding="utf-8"?>
<formControlPr xmlns="http://schemas.microsoft.com/office/spreadsheetml/2009/9/main" objectType="Spin" dx="15" fmlaLink="$H5" max="100" min="1" page="10" val="2"/>
</file>

<file path=xl/ctrlProps/ctrlProp155.xml><?xml version="1.0" encoding="utf-8"?>
<formControlPr xmlns="http://schemas.microsoft.com/office/spreadsheetml/2009/9/main" objectType="Spin" dx="15" fmlaLink="$H$9" max="100" min="1" page="10"/>
</file>

<file path=xl/ctrlProps/ctrlProp156.xml><?xml version="1.0" encoding="utf-8"?>
<formControlPr xmlns="http://schemas.microsoft.com/office/spreadsheetml/2009/9/main" objectType="Spin" dx="15" fmlaLink="$H$5" max="100" min="1" page="10" val="2"/>
</file>

<file path=xl/ctrlProps/ctrlProp157.xml><?xml version="1.0" encoding="utf-8"?>
<formControlPr xmlns="http://schemas.microsoft.com/office/spreadsheetml/2009/9/main" objectType="Spin" dx="15" fmlaLink="$H5" max="100" min="1" page="10" val="2"/>
</file>

<file path=xl/ctrlProps/ctrlProp158.xml><?xml version="1.0" encoding="utf-8"?>
<formControlPr xmlns="http://schemas.microsoft.com/office/spreadsheetml/2009/9/main" objectType="Spin" dx="15" fmlaLink="$H5" max="100" min="1" page="10" val="2"/>
</file>

<file path=xl/ctrlProps/ctrlProp159.xml><?xml version="1.0" encoding="utf-8"?>
<formControlPr xmlns="http://schemas.microsoft.com/office/spreadsheetml/2009/9/main" objectType="Spin" dx="15" fmlaLink="H6" max="100" min="1" page="1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3</xdr:row>
      <xdr:rowOff>57150</xdr:rowOff>
    </xdr:from>
    <xdr:to>
      <xdr:col>20</xdr:col>
      <xdr:colOff>152400</xdr:colOff>
      <xdr:row>7</xdr:row>
      <xdr:rowOff>171450</xdr:rowOff>
    </xdr:to>
    <xdr:sp macro="" textlink="">
      <xdr:nvSpPr>
        <xdr:cNvPr id="2" name="想法泡泡: 雲朵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 bwMode="auto">
        <a:xfrm>
          <a:off x="14992350" y="685800"/>
          <a:ext cx="1971675" cy="1009650"/>
        </a:xfrm>
        <a:prstGeom prst="cloudCallout">
          <a:avLst>
            <a:gd name="adj1" fmla="val -59963"/>
            <a:gd name="adj2" fmla="val 63444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xdr:spPr>
      <xdr:txBody>
        <a:bodyPr vertOverflow="clip" wrap="square" lIns="18288" tIns="0" rIns="0" bIns="0" rtlCol="0" anchor="ctr" upright="1"/>
        <a:lstStyle/>
        <a:p>
          <a:pPr algn="l"/>
          <a:r>
            <a:rPr lang="zh-TW" altLang="en-US" sz="1100"/>
            <a:t>如果上</a:t>
          </a:r>
          <a:r>
            <a:rPr lang="en-US" altLang="zh-TW" sz="1100"/>
            <a:t>/</a:t>
          </a:r>
          <a:r>
            <a:rPr lang="zh-TW" altLang="en-US" sz="1100"/>
            <a:t>下限的位置不固定時，該如何設公式？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2</xdr:row>
          <xdr:rowOff>9525</xdr:rowOff>
        </xdr:from>
        <xdr:to>
          <xdr:col>2</xdr:col>
          <xdr:colOff>676275</xdr:colOff>
          <xdr:row>2</xdr:row>
          <xdr:rowOff>285750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B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早餐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20</xdr:row>
          <xdr:rowOff>0</xdr:rowOff>
        </xdr:from>
        <xdr:to>
          <xdr:col>2</xdr:col>
          <xdr:colOff>666750</xdr:colOff>
          <xdr:row>21</xdr:row>
          <xdr:rowOff>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B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中餐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38</xdr:row>
          <xdr:rowOff>9525</xdr:rowOff>
        </xdr:from>
        <xdr:to>
          <xdr:col>2</xdr:col>
          <xdr:colOff>676275</xdr:colOff>
          <xdr:row>39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B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晚餐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</xdr:row>
          <xdr:rowOff>0</xdr:rowOff>
        </xdr:from>
        <xdr:to>
          <xdr:col>8</xdr:col>
          <xdr:colOff>0</xdr:colOff>
          <xdr:row>5</xdr:row>
          <xdr:rowOff>9525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B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5</xdr:row>
          <xdr:rowOff>0</xdr:rowOff>
        </xdr:from>
        <xdr:to>
          <xdr:col>8</xdr:col>
          <xdr:colOff>0</xdr:colOff>
          <xdr:row>6</xdr:row>
          <xdr:rowOff>9525</xdr:rowOff>
        </xdr:to>
        <xdr:sp macro="" textlink="">
          <xdr:nvSpPr>
            <xdr:cNvPr id="2053" name="Spinne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B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6</xdr:row>
          <xdr:rowOff>0</xdr:rowOff>
        </xdr:from>
        <xdr:to>
          <xdr:col>8</xdr:col>
          <xdr:colOff>0</xdr:colOff>
          <xdr:row>7</xdr:row>
          <xdr:rowOff>9525</xdr:rowOff>
        </xdr:to>
        <xdr:sp macro="" textlink="">
          <xdr:nvSpPr>
            <xdr:cNvPr id="2054" name="Spinne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B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7</xdr:row>
          <xdr:rowOff>0</xdr:rowOff>
        </xdr:from>
        <xdr:to>
          <xdr:col>8</xdr:col>
          <xdr:colOff>0</xdr:colOff>
          <xdr:row>8</xdr:row>
          <xdr:rowOff>9525</xdr:rowOff>
        </xdr:to>
        <xdr:sp macro="" textlink="">
          <xdr:nvSpPr>
            <xdr:cNvPr id="2055" name="Spinne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B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5</xdr:row>
          <xdr:rowOff>0</xdr:rowOff>
        </xdr:from>
        <xdr:to>
          <xdr:col>8</xdr:col>
          <xdr:colOff>0</xdr:colOff>
          <xdr:row>6</xdr:row>
          <xdr:rowOff>9525</xdr:rowOff>
        </xdr:to>
        <xdr:sp macro="" textlink="">
          <xdr:nvSpPr>
            <xdr:cNvPr id="2056" name="Spinne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B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6</xdr:row>
          <xdr:rowOff>0</xdr:rowOff>
        </xdr:from>
        <xdr:to>
          <xdr:col>8</xdr:col>
          <xdr:colOff>0</xdr:colOff>
          <xdr:row>7</xdr:row>
          <xdr:rowOff>9525</xdr:rowOff>
        </xdr:to>
        <xdr:sp macro="" textlink="">
          <xdr:nvSpPr>
            <xdr:cNvPr id="2057" name="Spinne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B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6</xdr:row>
          <xdr:rowOff>0</xdr:rowOff>
        </xdr:from>
        <xdr:to>
          <xdr:col>8</xdr:col>
          <xdr:colOff>0</xdr:colOff>
          <xdr:row>7</xdr:row>
          <xdr:rowOff>9525</xdr:rowOff>
        </xdr:to>
        <xdr:sp macro="" textlink="">
          <xdr:nvSpPr>
            <xdr:cNvPr id="2058" name="Spinne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B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7</xdr:row>
          <xdr:rowOff>0</xdr:rowOff>
        </xdr:from>
        <xdr:to>
          <xdr:col>8</xdr:col>
          <xdr:colOff>0</xdr:colOff>
          <xdr:row>8</xdr:row>
          <xdr:rowOff>9525</xdr:rowOff>
        </xdr:to>
        <xdr:sp macro="" textlink="">
          <xdr:nvSpPr>
            <xdr:cNvPr id="2059" name="Spinner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B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5</xdr:row>
          <xdr:rowOff>0</xdr:rowOff>
        </xdr:from>
        <xdr:to>
          <xdr:col>8</xdr:col>
          <xdr:colOff>0</xdr:colOff>
          <xdr:row>6</xdr:row>
          <xdr:rowOff>9525</xdr:rowOff>
        </xdr:to>
        <xdr:sp macro="" textlink="">
          <xdr:nvSpPr>
            <xdr:cNvPr id="2060" name="Spinner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B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6</xdr:row>
          <xdr:rowOff>0</xdr:rowOff>
        </xdr:from>
        <xdr:to>
          <xdr:col>8</xdr:col>
          <xdr:colOff>0</xdr:colOff>
          <xdr:row>7</xdr:row>
          <xdr:rowOff>9525</xdr:rowOff>
        </xdr:to>
        <xdr:sp macro="" textlink="">
          <xdr:nvSpPr>
            <xdr:cNvPr id="2061" name="Spinner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B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6</xdr:row>
          <xdr:rowOff>0</xdr:rowOff>
        </xdr:from>
        <xdr:to>
          <xdr:col>8</xdr:col>
          <xdr:colOff>0</xdr:colOff>
          <xdr:row>7</xdr:row>
          <xdr:rowOff>9525</xdr:rowOff>
        </xdr:to>
        <xdr:sp macro="" textlink="">
          <xdr:nvSpPr>
            <xdr:cNvPr id="2062" name="Spinner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B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6</xdr:row>
          <xdr:rowOff>0</xdr:rowOff>
        </xdr:from>
        <xdr:to>
          <xdr:col>8</xdr:col>
          <xdr:colOff>0</xdr:colOff>
          <xdr:row>7</xdr:row>
          <xdr:rowOff>9525</xdr:rowOff>
        </xdr:to>
        <xdr:sp macro="" textlink="">
          <xdr:nvSpPr>
            <xdr:cNvPr id="2063" name="Spinner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B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7</xdr:row>
          <xdr:rowOff>0</xdr:rowOff>
        </xdr:from>
        <xdr:to>
          <xdr:col>8</xdr:col>
          <xdr:colOff>0</xdr:colOff>
          <xdr:row>8</xdr:row>
          <xdr:rowOff>9525</xdr:rowOff>
        </xdr:to>
        <xdr:sp macro="" textlink="">
          <xdr:nvSpPr>
            <xdr:cNvPr id="2064" name="Spinner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B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7</xdr:row>
          <xdr:rowOff>0</xdr:rowOff>
        </xdr:from>
        <xdr:to>
          <xdr:col>8</xdr:col>
          <xdr:colOff>0</xdr:colOff>
          <xdr:row>8</xdr:row>
          <xdr:rowOff>9525</xdr:rowOff>
        </xdr:to>
        <xdr:sp macro="" textlink="">
          <xdr:nvSpPr>
            <xdr:cNvPr id="2065" name="Spinner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B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7</xdr:row>
          <xdr:rowOff>0</xdr:rowOff>
        </xdr:from>
        <xdr:to>
          <xdr:col>8</xdr:col>
          <xdr:colOff>0</xdr:colOff>
          <xdr:row>8</xdr:row>
          <xdr:rowOff>9525</xdr:rowOff>
        </xdr:to>
        <xdr:sp macro="" textlink="">
          <xdr:nvSpPr>
            <xdr:cNvPr id="2066" name="Spinner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B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8</xdr:row>
          <xdr:rowOff>0</xdr:rowOff>
        </xdr:from>
        <xdr:to>
          <xdr:col>8</xdr:col>
          <xdr:colOff>0</xdr:colOff>
          <xdr:row>9</xdr:row>
          <xdr:rowOff>9525</xdr:rowOff>
        </xdr:to>
        <xdr:sp macro="" textlink="">
          <xdr:nvSpPr>
            <xdr:cNvPr id="2067" name="Spinner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B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7</xdr:row>
          <xdr:rowOff>0</xdr:rowOff>
        </xdr:from>
        <xdr:to>
          <xdr:col>8</xdr:col>
          <xdr:colOff>0</xdr:colOff>
          <xdr:row>8</xdr:row>
          <xdr:rowOff>9525</xdr:rowOff>
        </xdr:to>
        <xdr:sp macro="" textlink="">
          <xdr:nvSpPr>
            <xdr:cNvPr id="2068" name="Spinner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B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7</xdr:row>
          <xdr:rowOff>0</xdr:rowOff>
        </xdr:from>
        <xdr:to>
          <xdr:col>8</xdr:col>
          <xdr:colOff>0</xdr:colOff>
          <xdr:row>8</xdr:row>
          <xdr:rowOff>9525</xdr:rowOff>
        </xdr:to>
        <xdr:sp macro="" textlink="">
          <xdr:nvSpPr>
            <xdr:cNvPr id="2069" name="Spinner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B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8</xdr:row>
          <xdr:rowOff>0</xdr:rowOff>
        </xdr:from>
        <xdr:to>
          <xdr:col>8</xdr:col>
          <xdr:colOff>0</xdr:colOff>
          <xdr:row>9</xdr:row>
          <xdr:rowOff>9525</xdr:rowOff>
        </xdr:to>
        <xdr:sp macro="" textlink="">
          <xdr:nvSpPr>
            <xdr:cNvPr id="2070" name="Spinner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B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7</xdr:row>
          <xdr:rowOff>0</xdr:rowOff>
        </xdr:from>
        <xdr:to>
          <xdr:col>8</xdr:col>
          <xdr:colOff>0</xdr:colOff>
          <xdr:row>8</xdr:row>
          <xdr:rowOff>9525</xdr:rowOff>
        </xdr:to>
        <xdr:sp macro="" textlink="">
          <xdr:nvSpPr>
            <xdr:cNvPr id="2071" name="Spinner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B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7</xdr:row>
          <xdr:rowOff>0</xdr:rowOff>
        </xdr:from>
        <xdr:to>
          <xdr:col>8</xdr:col>
          <xdr:colOff>0</xdr:colOff>
          <xdr:row>8</xdr:row>
          <xdr:rowOff>9525</xdr:rowOff>
        </xdr:to>
        <xdr:sp macro="" textlink="">
          <xdr:nvSpPr>
            <xdr:cNvPr id="2072" name="Spinner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B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7</xdr:row>
          <xdr:rowOff>0</xdr:rowOff>
        </xdr:from>
        <xdr:to>
          <xdr:col>8</xdr:col>
          <xdr:colOff>0</xdr:colOff>
          <xdr:row>8</xdr:row>
          <xdr:rowOff>9525</xdr:rowOff>
        </xdr:to>
        <xdr:sp macro="" textlink="">
          <xdr:nvSpPr>
            <xdr:cNvPr id="2073" name="Spinner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B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8</xdr:row>
          <xdr:rowOff>0</xdr:rowOff>
        </xdr:from>
        <xdr:to>
          <xdr:col>8</xdr:col>
          <xdr:colOff>0</xdr:colOff>
          <xdr:row>9</xdr:row>
          <xdr:rowOff>9525</xdr:rowOff>
        </xdr:to>
        <xdr:sp macro="" textlink="">
          <xdr:nvSpPr>
            <xdr:cNvPr id="2074" name="Spinner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B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8</xdr:row>
          <xdr:rowOff>0</xdr:rowOff>
        </xdr:from>
        <xdr:to>
          <xdr:col>8</xdr:col>
          <xdr:colOff>0</xdr:colOff>
          <xdr:row>9</xdr:row>
          <xdr:rowOff>9525</xdr:rowOff>
        </xdr:to>
        <xdr:sp macro="" textlink="">
          <xdr:nvSpPr>
            <xdr:cNvPr id="2075" name="Spinner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B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10</xdr:row>
          <xdr:rowOff>0</xdr:rowOff>
        </xdr:from>
        <xdr:to>
          <xdr:col>8</xdr:col>
          <xdr:colOff>0</xdr:colOff>
          <xdr:row>11</xdr:row>
          <xdr:rowOff>9525</xdr:rowOff>
        </xdr:to>
        <xdr:sp macro="" textlink="">
          <xdr:nvSpPr>
            <xdr:cNvPr id="2076" name="Spinner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B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11</xdr:row>
          <xdr:rowOff>0</xdr:rowOff>
        </xdr:from>
        <xdr:to>
          <xdr:col>8</xdr:col>
          <xdr:colOff>0</xdr:colOff>
          <xdr:row>12</xdr:row>
          <xdr:rowOff>9525</xdr:rowOff>
        </xdr:to>
        <xdr:sp macro="" textlink="">
          <xdr:nvSpPr>
            <xdr:cNvPr id="2077" name="Spinner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B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12</xdr:row>
          <xdr:rowOff>0</xdr:rowOff>
        </xdr:from>
        <xdr:to>
          <xdr:col>8</xdr:col>
          <xdr:colOff>0</xdr:colOff>
          <xdr:row>13</xdr:row>
          <xdr:rowOff>9525</xdr:rowOff>
        </xdr:to>
        <xdr:sp macro="" textlink="">
          <xdr:nvSpPr>
            <xdr:cNvPr id="2078" name="Spinner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B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13</xdr:row>
          <xdr:rowOff>0</xdr:rowOff>
        </xdr:from>
        <xdr:to>
          <xdr:col>8</xdr:col>
          <xdr:colOff>0</xdr:colOff>
          <xdr:row>14</xdr:row>
          <xdr:rowOff>9525</xdr:rowOff>
        </xdr:to>
        <xdr:sp macro="" textlink="">
          <xdr:nvSpPr>
            <xdr:cNvPr id="2079" name="Spinner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B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11</xdr:row>
          <xdr:rowOff>0</xdr:rowOff>
        </xdr:from>
        <xdr:to>
          <xdr:col>8</xdr:col>
          <xdr:colOff>0</xdr:colOff>
          <xdr:row>12</xdr:row>
          <xdr:rowOff>9525</xdr:rowOff>
        </xdr:to>
        <xdr:sp macro="" textlink="">
          <xdr:nvSpPr>
            <xdr:cNvPr id="2080" name="Spinner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B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12</xdr:row>
          <xdr:rowOff>0</xdr:rowOff>
        </xdr:from>
        <xdr:to>
          <xdr:col>8</xdr:col>
          <xdr:colOff>0</xdr:colOff>
          <xdr:row>13</xdr:row>
          <xdr:rowOff>9525</xdr:rowOff>
        </xdr:to>
        <xdr:sp macro="" textlink="">
          <xdr:nvSpPr>
            <xdr:cNvPr id="2081" name="Spinner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B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12</xdr:row>
          <xdr:rowOff>0</xdr:rowOff>
        </xdr:from>
        <xdr:to>
          <xdr:col>8</xdr:col>
          <xdr:colOff>0</xdr:colOff>
          <xdr:row>13</xdr:row>
          <xdr:rowOff>9525</xdr:rowOff>
        </xdr:to>
        <xdr:sp macro="" textlink="">
          <xdr:nvSpPr>
            <xdr:cNvPr id="2082" name="Spinner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B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13</xdr:row>
          <xdr:rowOff>0</xdr:rowOff>
        </xdr:from>
        <xdr:to>
          <xdr:col>8</xdr:col>
          <xdr:colOff>0</xdr:colOff>
          <xdr:row>14</xdr:row>
          <xdr:rowOff>9525</xdr:rowOff>
        </xdr:to>
        <xdr:sp macro="" textlink="">
          <xdr:nvSpPr>
            <xdr:cNvPr id="2083" name="Spinner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B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11</xdr:row>
          <xdr:rowOff>0</xdr:rowOff>
        </xdr:from>
        <xdr:to>
          <xdr:col>8</xdr:col>
          <xdr:colOff>0</xdr:colOff>
          <xdr:row>12</xdr:row>
          <xdr:rowOff>9525</xdr:rowOff>
        </xdr:to>
        <xdr:sp macro="" textlink="">
          <xdr:nvSpPr>
            <xdr:cNvPr id="2084" name="Spinner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B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12</xdr:row>
          <xdr:rowOff>0</xdr:rowOff>
        </xdr:from>
        <xdr:to>
          <xdr:col>8</xdr:col>
          <xdr:colOff>0</xdr:colOff>
          <xdr:row>13</xdr:row>
          <xdr:rowOff>9525</xdr:rowOff>
        </xdr:to>
        <xdr:sp macro="" textlink="">
          <xdr:nvSpPr>
            <xdr:cNvPr id="2085" name="Spinner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B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12</xdr:row>
          <xdr:rowOff>0</xdr:rowOff>
        </xdr:from>
        <xdr:to>
          <xdr:col>8</xdr:col>
          <xdr:colOff>0</xdr:colOff>
          <xdr:row>13</xdr:row>
          <xdr:rowOff>9525</xdr:rowOff>
        </xdr:to>
        <xdr:sp macro="" textlink="">
          <xdr:nvSpPr>
            <xdr:cNvPr id="2086" name="Spinner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B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12</xdr:row>
          <xdr:rowOff>0</xdr:rowOff>
        </xdr:from>
        <xdr:to>
          <xdr:col>8</xdr:col>
          <xdr:colOff>0</xdr:colOff>
          <xdr:row>13</xdr:row>
          <xdr:rowOff>9525</xdr:rowOff>
        </xdr:to>
        <xdr:sp macro="" textlink="">
          <xdr:nvSpPr>
            <xdr:cNvPr id="2087" name="Spinner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B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13</xdr:row>
          <xdr:rowOff>0</xdr:rowOff>
        </xdr:from>
        <xdr:to>
          <xdr:col>8</xdr:col>
          <xdr:colOff>0</xdr:colOff>
          <xdr:row>14</xdr:row>
          <xdr:rowOff>9525</xdr:rowOff>
        </xdr:to>
        <xdr:sp macro="" textlink="">
          <xdr:nvSpPr>
            <xdr:cNvPr id="2088" name="Spinner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B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13</xdr:row>
          <xdr:rowOff>0</xdr:rowOff>
        </xdr:from>
        <xdr:to>
          <xdr:col>8</xdr:col>
          <xdr:colOff>0</xdr:colOff>
          <xdr:row>14</xdr:row>
          <xdr:rowOff>9525</xdr:rowOff>
        </xdr:to>
        <xdr:sp macro="" textlink="">
          <xdr:nvSpPr>
            <xdr:cNvPr id="2089" name="Spinner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B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13</xdr:row>
          <xdr:rowOff>0</xdr:rowOff>
        </xdr:from>
        <xdr:to>
          <xdr:col>8</xdr:col>
          <xdr:colOff>0</xdr:colOff>
          <xdr:row>14</xdr:row>
          <xdr:rowOff>9525</xdr:rowOff>
        </xdr:to>
        <xdr:sp macro="" textlink="">
          <xdr:nvSpPr>
            <xdr:cNvPr id="2090" name="Spinner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B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14</xdr:row>
          <xdr:rowOff>0</xdr:rowOff>
        </xdr:from>
        <xdr:to>
          <xdr:col>8</xdr:col>
          <xdr:colOff>0</xdr:colOff>
          <xdr:row>15</xdr:row>
          <xdr:rowOff>9525</xdr:rowOff>
        </xdr:to>
        <xdr:sp macro="" textlink="">
          <xdr:nvSpPr>
            <xdr:cNvPr id="2091" name="Spinner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B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13</xdr:row>
          <xdr:rowOff>0</xdr:rowOff>
        </xdr:from>
        <xdr:to>
          <xdr:col>8</xdr:col>
          <xdr:colOff>0</xdr:colOff>
          <xdr:row>14</xdr:row>
          <xdr:rowOff>9525</xdr:rowOff>
        </xdr:to>
        <xdr:sp macro="" textlink="">
          <xdr:nvSpPr>
            <xdr:cNvPr id="2092" name="Spinner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B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13</xdr:row>
          <xdr:rowOff>0</xdr:rowOff>
        </xdr:from>
        <xdr:to>
          <xdr:col>8</xdr:col>
          <xdr:colOff>0</xdr:colOff>
          <xdr:row>14</xdr:row>
          <xdr:rowOff>9525</xdr:rowOff>
        </xdr:to>
        <xdr:sp macro="" textlink="">
          <xdr:nvSpPr>
            <xdr:cNvPr id="2093" name="Spinner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B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14</xdr:row>
          <xdr:rowOff>0</xdr:rowOff>
        </xdr:from>
        <xdr:to>
          <xdr:col>8</xdr:col>
          <xdr:colOff>0</xdr:colOff>
          <xdr:row>15</xdr:row>
          <xdr:rowOff>9525</xdr:rowOff>
        </xdr:to>
        <xdr:sp macro="" textlink="">
          <xdr:nvSpPr>
            <xdr:cNvPr id="2094" name="Spinner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B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13</xdr:row>
          <xdr:rowOff>0</xdr:rowOff>
        </xdr:from>
        <xdr:to>
          <xdr:col>8</xdr:col>
          <xdr:colOff>0</xdr:colOff>
          <xdr:row>14</xdr:row>
          <xdr:rowOff>9525</xdr:rowOff>
        </xdr:to>
        <xdr:sp macro="" textlink="">
          <xdr:nvSpPr>
            <xdr:cNvPr id="2095" name="Spinner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B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13</xdr:row>
          <xdr:rowOff>0</xdr:rowOff>
        </xdr:from>
        <xdr:to>
          <xdr:col>8</xdr:col>
          <xdr:colOff>0</xdr:colOff>
          <xdr:row>14</xdr:row>
          <xdr:rowOff>9525</xdr:rowOff>
        </xdr:to>
        <xdr:sp macro="" textlink="">
          <xdr:nvSpPr>
            <xdr:cNvPr id="2096" name="Spinner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B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13</xdr:row>
          <xdr:rowOff>0</xdr:rowOff>
        </xdr:from>
        <xdr:to>
          <xdr:col>8</xdr:col>
          <xdr:colOff>0</xdr:colOff>
          <xdr:row>14</xdr:row>
          <xdr:rowOff>9525</xdr:rowOff>
        </xdr:to>
        <xdr:sp macro="" textlink="">
          <xdr:nvSpPr>
            <xdr:cNvPr id="2097" name="Spinner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B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14</xdr:row>
          <xdr:rowOff>0</xdr:rowOff>
        </xdr:from>
        <xdr:to>
          <xdr:col>8</xdr:col>
          <xdr:colOff>0</xdr:colOff>
          <xdr:row>15</xdr:row>
          <xdr:rowOff>9525</xdr:rowOff>
        </xdr:to>
        <xdr:sp macro="" textlink="">
          <xdr:nvSpPr>
            <xdr:cNvPr id="2098" name="Spinner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B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14</xdr:row>
          <xdr:rowOff>0</xdr:rowOff>
        </xdr:from>
        <xdr:to>
          <xdr:col>8</xdr:col>
          <xdr:colOff>0</xdr:colOff>
          <xdr:row>15</xdr:row>
          <xdr:rowOff>9525</xdr:rowOff>
        </xdr:to>
        <xdr:sp macro="" textlink="">
          <xdr:nvSpPr>
            <xdr:cNvPr id="2099" name="Spinner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B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22</xdr:row>
          <xdr:rowOff>0</xdr:rowOff>
        </xdr:from>
        <xdr:to>
          <xdr:col>8</xdr:col>
          <xdr:colOff>0</xdr:colOff>
          <xdr:row>23</xdr:row>
          <xdr:rowOff>9525</xdr:rowOff>
        </xdr:to>
        <xdr:sp macro="" textlink="">
          <xdr:nvSpPr>
            <xdr:cNvPr id="2100" name="Spinner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B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23</xdr:row>
          <xdr:rowOff>0</xdr:rowOff>
        </xdr:from>
        <xdr:to>
          <xdr:col>8</xdr:col>
          <xdr:colOff>0</xdr:colOff>
          <xdr:row>24</xdr:row>
          <xdr:rowOff>9525</xdr:rowOff>
        </xdr:to>
        <xdr:sp macro="" textlink="">
          <xdr:nvSpPr>
            <xdr:cNvPr id="2101" name="Spinner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B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24</xdr:row>
          <xdr:rowOff>0</xdr:rowOff>
        </xdr:from>
        <xdr:to>
          <xdr:col>8</xdr:col>
          <xdr:colOff>0</xdr:colOff>
          <xdr:row>25</xdr:row>
          <xdr:rowOff>9525</xdr:rowOff>
        </xdr:to>
        <xdr:sp macro="" textlink="">
          <xdr:nvSpPr>
            <xdr:cNvPr id="2102" name="Spinner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B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25</xdr:row>
          <xdr:rowOff>0</xdr:rowOff>
        </xdr:from>
        <xdr:to>
          <xdr:col>8</xdr:col>
          <xdr:colOff>0</xdr:colOff>
          <xdr:row>26</xdr:row>
          <xdr:rowOff>9525</xdr:rowOff>
        </xdr:to>
        <xdr:sp macro="" textlink="">
          <xdr:nvSpPr>
            <xdr:cNvPr id="2103" name="Spinner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B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23</xdr:row>
          <xdr:rowOff>0</xdr:rowOff>
        </xdr:from>
        <xdr:to>
          <xdr:col>8</xdr:col>
          <xdr:colOff>0</xdr:colOff>
          <xdr:row>24</xdr:row>
          <xdr:rowOff>9525</xdr:rowOff>
        </xdr:to>
        <xdr:sp macro="" textlink="">
          <xdr:nvSpPr>
            <xdr:cNvPr id="2104" name="Spinner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B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24</xdr:row>
          <xdr:rowOff>0</xdr:rowOff>
        </xdr:from>
        <xdr:to>
          <xdr:col>8</xdr:col>
          <xdr:colOff>0</xdr:colOff>
          <xdr:row>25</xdr:row>
          <xdr:rowOff>9525</xdr:rowOff>
        </xdr:to>
        <xdr:sp macro="" textlink="">
          <xdr:nvSpPr>
            <xdr:cNvPr id="2105" name="Spinner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B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24</xdr:row>
          <xdr:rowOff>0</xdr:rowOff>
        </xdr:from>
        <xdr:to>
          <xdr:col>8</xdr:col>
          <xdr:colOff>0</xdr:colOff>
          <xdr:row>25</xdr:row>
          <xdr:rowOff>9525</xdr:rowOff>
        </xdr:to>
        <xdr:sp macro="" textlink="">
          <xdr:nvSpPr>
            <xdr:cNvPr id="2106" name="Spinner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B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25</xdr:row>
          <xdr:rowOff>0</xdr:rowOff>
        </xdr:from>
        <xdr:to>
          <xdr:col>8</xdr:col>
          <xdr:colOff>0</xdr:colOff>
          <xdr:row>26</xdr:row>
          <xdr:rowOff>9525</xdr:rowOff>
        </xdr:to>
        <xdr:sp macro="" textlink="">
          <xdr:nvSpPr>
            <xdr:cNvPr id="2107" name="Spinner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B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23</xdr:row>
          <xdr:rowOff>0</xdr:rowOff>
        </xdr:from>
        <xdr:to>
          <xdr:col>8</xdr:col>
          <xdr:colOff>0</xdr:colOff>
          <xdr:row>24</xdr:row>
          <xdr:rowOff>9525</xdr:rowOff>
        </xdr:to>
        <xdr:sp macro="" textlink="">
          <xdr:nvSpPr>
            <xdr:cNvPr id="2108" name="Spinner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B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24</xdr:row>
          <xdr:rowOff>0</xdr:rowOff>
        </xdr:from>
        <xdr:to>
          <xdr:col>8</xdr:col>
          <xdr:colOff>0</xdr:colOff>
          <xdr:row>25</xdr:row>
          <xdr:rowOff>9525</xdr:rowOff>
        </xdr:to>
        <xdr:sp macro="" textlink="">
          <xdr:nvSpPr>
            <xdr:cNvPr id="2109" name="Spinner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B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24</xdr:row>
          <xdr:rowOff>0</xdr:rowOff>
        </xdr:from>
        <xdr:to>
          <xdr:col>8</xdr:col>
          <xdr:colOff>0</xdr:colOff>
          <xdr:row>25</xdr:row>
          <xdr:rowOff>9525</xdr:rowOff>
        </xdr:to>
        <xdr:sp macro="" textlink="">
          <xdr:nvSpPr>
            <xdr:cNvPr id="2110" name="Spinner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B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24</xdr:row>
          <xdr:rowOff>0</xdr:rowOff>
        </xdr:from>
        <xdr:to>
          <xdr:col>8</xdr:col>
          <xdr:colOff>0</xdr:colOff>
          <xdr:row>25</xdr:row>
          <xdr:rowOff>9525</xdr:rowOff>
        </xdr:to>
        <xdr:sp macro="" textlink="">
          <xdr:nvSpPr>
            <xdr:cNvPr id="2111" name="Spinner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B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25</xdr:row>
          <xdr:rowOff>0</xdr:rowOff>
        </xdr:from>
        <xdr:to>
          <xdr:col>8</xdr:col>
          <xdr:colOff>0</xdr:colOff>
          <xdr:row>26</xdr:row>
          <xdr:rowOff>9525</xdr:rowOff>
        </xdr:to>
        <xdr:sp macro="" textlink="">
          <xdr:nvSpPr>
            <xdr:cNvPr id="2112" name="Spinner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B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25</xdr:row>
          <xdr:rowOff>0</xdr:rowOff>
        </xdr:from>
        <xdr:to>
          <xdr:col>8</xdr:col>
          <xdr:colOff>0</xdr:colOff>
          <xdr:row>26</xdr:row>
          <xdr:rowOff>9525</xdr:rowOff>
        </xdr:to>
        <xdr:sp macro="" textlink="">
          <xdr:nvSpPr>
            <xdr:cNvPr id="2113" name="Spinner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B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25</xdr:row>
          <xdr:rowOff>0</xdr:rowOff>
        </xdr:from>
        <xdr:to>
          <xdr:col>8</xdr:col>
          <xdr:colOff>0</xdr:colOff>
          <xdr:row>26</xdr:row>
          <xdr:rowOff>9525</xdr:rowOff>
        </xdr:to>
        <xdr:sp macro="" textlink="">
          <xdr:nvSpPr>
            <xdr:cNvPr id="2114" name="Spinner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B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26</xdr:row>
          <xdr:rowOff>0</xdr:rowOff>
        </xdr:from>
        <xdr:to>
          <xdr:col>8</xdr:col>
          <xdr:colOff>0</xdr:colOff>
          <xdr:row>27</xdr:row>
          <xdr:rowOff>9525</xdr:rowOff>
        </xdr:to>
        <xdr:sp macro="" textlink="">
          <xdr:nvSpPr>
            <xdr:cNvPr id="2115" name="Spinner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B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25</xdr:row>
          <xdr:rowOff>0</xdr:rowOff>
        </xdr:from>
        <xdr:to>
          <xdr:col>8</xdr:col>
          <xdr:colOff>0</xdr:colOff>
          <xdr:row>26</xdr:row>
          <xdr:rowOff>9525</xdr:rowOff>
        </xdr:to>
        <xdr:sp macro="" textlink="">
          <xdr:nvSpPr>
            <xdr:cNvPr id="2116" name="Spinner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B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25</xdr:row>
          <xdr:rowOff>0</xdr:rowOff>
        </xdr:from>
        <xdr:to>
          <xdr:col>8</xdr:col>
          <xdr:colOff>0</xdr:colOff>
          <xdr:row>26</xdr:row>
          <xdr:rowOff>9525</xdr:rowOff>
        </xdr:to>
        <xdr:sp macro="" textlink="">
          <xdr:nvSpPr>
            <xdr:cNvPr id="2117" name="Spinner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B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26</xdr:row>
          <xdr:rowOff>0</xdr:rowOff>
        </xdr:from>
        <xdr:to>
          <xdr:col>8</xdr:col>
          <xdr:colOff>0</xdr:colOff>
          <xdr:row>27</xdr:row>
          <xdr:rowOff>9525</xdr:rowOff>
        </xdr:to>
        <xdr:sp macro="" textlink="">
          <xdr:nvSpPr>
            <xdr:cNvPr id="2118" name="Spinner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B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25</xdr:row>
          <xdr:rowOff>0</xdr:rowOff>
        </xdr:from>
        <xdr:to>
          <xdr:col>8</xdr:col>
          <xdr:colOff>0</xdr:colOff>
          <xdr:row>26</xdr:row>
          <xdr:rowOff>9525</xdr:rowOff>
        </xdr:to>
        <xdr:sp macro="" textlink="">
          <xdr:nvSpPr>
            <xdr:cNvPr id="2119" name="Spinner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B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25</xdr:row>
          <xdr:rowOff>0</xdr:rowOff>
        </xdr:from>
        <xdr:to>
          <xdr:col>8</xdr:col>
          <xdr:colOff>0</xdr:colOff>
          <xdr:row>26</xdr:row>
          <xdr:rowOff>9525</xdr:rowOff>
        </xdr:to>
        <xdr:sp macro="" textlink="">
          <xdr:nvSpPr>
            <xdr:cNvPr id="2120" name="Spinner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B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25</xdr:row>
          <xdr:rowOff>0</xdr:rowOff>
        </xdr:from>
        <xdr:to>
          <xdr:col>8</xdr:col>
          <xdr:colOff>0</xdr:colOff>
          <xdr:row>26</xdr:row>
          <xdr:rowOff>9525</xdr:rowOff>
        </xdr:to>
        <xdr:sp macro="" textlink="">
          <xdr:nvSpPr>
            <xdr:cNvPr id="2121" name="Spinner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B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26</xdr:row>
          <xdr:rowOff>0</xdr:rowOff>
        </xdr:from>
        <xdr:to>
          <xdr:col>8</xdr:col>
          <xdr:colOff>0</xdr:colOff>
          <xdr:row>27</xdr:row>
          <xdr:rowOff>9525</xdr:rowOff>
        </xdr:to>
        <xdr:sp macro="" textlink="">
          <xdr:nvSpPr>
            <xdr:cNvPr id="2122" name="Spinner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B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26</xdr:row>
          <xdr:rowOff>0</xdr:rowOff>
        </xdr:from>
        <xdr:to>
          <xdr:col>8</xdr:col>
          <xdr:colOff>0</xdr:colOff>
          <xdr:row>27</xdr:row>
          <xdr:rowOff>9525</xdr:rowOff>
        </xdr:to>
        <xdr:sp macro="" textlink="">
          <xdr:nvSpPr>
            <xdr:cNvPr id="2123" name="Spinner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B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28</xdr:row>
          <xdr:rowOff>0</xdr:rowOff>
        </xdr:from>
        <xdr:to>
          <xdr:col>8</xdr:col>
          <xdr:colOff>0</xdr:colOff>
          <xdr:row>29</xdr:row>
          <xdr:rowOff>9525</xdr:rowOff>
        </xdr:to>
        <xdr:sp macro="" textlink="">
          <xdr:nvSpPr>
            <xdr:cNvPr id="2124" name="Spinner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B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29</xdr:row>
          <xdr:rowOff>0</xdr:rowOff>
        </xdr:from>
        <xdr:to>
          <xdr:col>8</xdr:col>
          <xdr:colOff>0</xdr:colOff>
          <xdr:row>30</xdr:row>
          <xdr:rowOff>9525</xdr:rowOff>
        </xdr:to>
        <xdr:sp macro="" textlink="">
          <xdr:nvSpPr>
            <xdr:cNvPr id="2125" name="Spinner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B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30</xdr:row>
          <xdr:rowOff>0</xdr:rowOff>
        </xdr:from>
        <xdr:to>
          <xdr:col>8</xdr:col>
          <xdr:colOff>0</xdr:colOff>
          <xdr:row>31</xdr:row>
          <xdr:rowOff>9525</xdr:rowOff>
        </xdr:to>
        <xdr:sp macro="" textlink="">
          <xdr:nvSpPr>
            <xdr:cNvPr id="2126" name="Spinner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B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31</xdr:row>
          <xdr:rowOff>0</xdr:rowOff>
        </xdr:from>
        <xdr:to>
          <xdr:col>8</xdr:col>
          <xdr:colOff>0</xdr:colOff>
          <xdr:row>32</xdr:row>
          <xdr:rowOff>9525</xdr:rowOff>
        </xdr:to>
        <xdr:sp macro="" textlink="">
          <xdr:nvSpPr>
            <xdr:cNvPr id="2127" name="Spinner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B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29</xdr:row>
          <xdr:rowOff>0</xdr:rowOff>
        </xdr:from>
        <xdr:to>
          <xdr:col>8</xdr:col>
          <xdr:colOff>0</xdr:colOff>
          <xdr:row>30</xdr:row>
          <xdr:rowOff>9525</xdr:rowOff>
        </xdr:to>
        <xdr:sp macro="" textlink="">
          <xdr:nvSpPr>
            <xdr:cNvPr id="2128" name="Spinner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B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30</xdr:row>
          <xdr:rowOff>0</xdr:rowOff>
        </xdr:from>
        <xdr:to>
          <xdr:col>8</xdr:col>
          <xdr:colOff>0</xdr:colOff>
          <xdr:row>31</xdr:row>
          <xdr:rowOff>9525</xdr:rowOff>
        </xdr:to>
        <xdr:sp macro="" textlink="">
          <xdr:nvSpPr>
            <xdr:cNvPr id="2129" name="Spinner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B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30</xdr:row>
          <xdr:rowOff>0</xdr:rowOff>
        </xdr:from>
        <xdr:to>
          <xdr:col>8</xdr:col>
          <xdr:colOff>0</xdr:colOff>
          <xdr:row>31</xdr:row>
          <xdr:rowOff>9525</xdr:rowOff>
        </xdr:to>
        <xdr:sp macro="" textlink="">
          <xdr:nvSpPr>
            <xdr:cNvPr id="2130" name="Spinner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B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31</xdr:row>
          <xdr:rowOff>0</xdr:rowOff>
        </xdr:from>
        <xdr:to>
          <xdr:col>8</xdr:col>
          <xdr:colOff>0</xdr:colOff>
          <xdr:row>32</xdr:row>
          <xdr:rowOff>9525</xdr:rowOff>
        </xdr:to>
        <xdr:sp macro="" textlink="">
          <xdr:nvSpPr>
            <xdr:cNvPr id="2131" name="Spinner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B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29</xdr:row>
          <xdr:rowOff>0</xdr:rowOff>
        </xdr:from>
        <xdr:to>
          <xdr:col>8</xdr:col>
          <xdr:colOff>0</xdr:colOff>
          <xdr:row>30</xdr:row>
          <xdr:rowOff>9525</xdr:rowOff>
        </xdr:to>
        <xdr:sp macro="" textlink="">
          <xdr:nvSpPr>
            <xdr:cNvPr id="2132" name="Spinner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B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30</xdr:row>
          <xdr:rowOff>0</xdr:rowOff>
        </xdr:from>
        <xdr:to>
          <xdr:col>8</xdr:col>
          <xdr:colOff>0</xdr:colOff>
          <xdr:row>31</xdr:row>
          <xdr:rowOff>9525</xdr:rowOff>
        </xdr:to>
        <xdr:sp macro="" textlink="">
          <xdr:nvSpPr>
            <xdr:cNvPr id="2133" name="Spinner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B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30</xdr:row>
          <xdr:rowOff>0</xdr:rowOff>
        </xdr:from>
        <xdr:to>
          <xdr:col>8</xdr:col>
          <xdr:colOff>0</xdr:colOff>
          <xdr:row>31</xdr:row>
          <xdr:rowOff>9525</xdr:rowOff>
        </xdr:to>
        <xdr:sp macro="" textlink="">
          <xdr:nvSpPr>
            <xdr:cNvPr id="2134" name="Spinner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B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30</xdr:row>
          <xdr:rowOff>0</xdr:rowOff>
        </xdr:from>
        <xdr:to>
          <xdr:col>8</xdr:col>
          <xdr:colOff>0</xdr:colOff>
          <xdr:row>31</xdr:row>
          <xdr:rowOff>9525</xdr:rowOff>
        </xdr:to>
        <xdr:sp macro="" textlink="">
          <xdr:nvSpPr>
            <xdr:cNvPr id="2135" name="Spinner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B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31</xdr:row>
          <xdr:rowOff>0</xdr:rowOff>
        </xdr:from>
        <xdr:to>
          <xdr:col>8</xdr:col>
          <xdr:colOff>0</xdr:colOff>
          <xdr:row>32</xdr:row>
          <xdr:rowOff>9525</xdr:rowOff>
        </xdr:to>
        <xdr:sp macro="" textlink="">
          <xdr:nvSpPr>
            <xdr:cNvPr id="2136" name="Spinner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B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31</xdr:row>
          <xdr:rowOff>0</xdr:rowOff>
        </xdr:from>
        <xdr:to>
          <xdr:col>8</xdr:col>
          <xdr:colOff>0</xdr:colOff>
          <xdr:row>32</xdr:row>
          <xdr:rowOff>9525</xdr:rowOff>
        </xdr:to>
        <xdr:sp macro="" textlink="">
          <xdr:nvSpPr>
            <xdr:cNvPr id="2137" name="Spinner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B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31</xdr:row>
          <xdr:rowOff>0</xdr:rowOff>
        </xdr:from>
        <xdr:to>
          <xdr:col>8</xdr:col>
          <xdr:colOff>0</xdr:colOff>
          <xdr:row>32</xdr:row>
          <xdr:rowOff>9525</xdr:rowOff>
        </xdr:to>
        <xdr:sp macro="" textlink="">
          <xdr:nvSpPr>
            <xdr:cNvPr id="2138" name="Spinner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B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32</xdr:row>
          <xdr:rowOff>0</xdr:rowOff>
        </xdr:from>
        <xdr:to>
          <xdr:col>8</xdr:col>
          <xdr:colOff>0</xdr:colOff>
          <xdr:row>33</xdr:row>
          <xdr:rowOff>9525</xdr:rowOff>
        </xdr:to>
        <xdr:sp macro="" textlink="">
          <xdr:nvSpPr>
            <xdr:cNvPr id="2139" name="Spinner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B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31</xdr:row>
          <xdr:rowOff>0</xdr:rowOff>
        </xdr:from>
        <xdr:to>
          <xdr:col>8</xdr:col>
          <xdr:colOff>0</xdr:colOff>
          <xdr:row>32</xdr:row>
          <xdr:rowOff>9525</xdr:rowOff>
        </xdr:to>
        <xdr:sp macro="" textlink="">
          <xdr:nvSpPr>
            <xdr:cNvPr id="2140" name="Spinner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B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31</xdr:row>
          <xdr:rowOff>0</xdr:rowOff>
        </xdr:from>
        <xdr:to>
          <xdr:col>8</xdr:col>
          <xdr:colOff>0</xdr:colOff>
          <xdr:row>32</xdr:row>
          <xdr:rowOff>9525</xdr:rowOff>
        </xdr:to>
        <xdr:sp macro="" textlink="">
          <xdr:nvSpPr>
            <xdr:cNvPr id="2141" name="Spinner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B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32</xdr:row>
          <xdr:rowOff>0</xdr:rowOff>
        </xdr:from>
        <xdr:to>
          <xdr:col>8</xdr:col>
          <xdr:colOff>0</xdr:colOff>
          <xdr:row>33</xdr:row>
          <xdr:rowOff>9525</xdr:rowOff>
        </xdr:to>
        <xdr:sp macro="" textlink="">
          <xdr:nvSpPr>
            <xdr:cNvPr id="2142" name="Spinner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B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31</xdr:row>
          <xdr:rowOff>0</xdr:rowOff>
        </xdr:from>
        <xdr:to>
          <xdr:col>8</xdr:col>
          <xdr:colOff>0</xdr:colOff>
          <xdr:row>32</xdr:row>
          <xdr:rowOff>9525</xdr:rowOff>
        </xdr:to>
        <xdr:sp macro="" textlink="">
          <xdr:nvSpPr>
            <xdr:cNvPr id="2143" name="Spinner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B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31</xdr:row>
          <xdr:rowOff>0</xdr:rowOff>
        </xdr:from>
        <xdr:to>
          <xdr:col>8</xdr:col>
          <xdr:colOff>0</xdr:colOff>
          <xdr:row>32</xdr:row>
          <xdr:rowOff>9525</xdr:rowOff>
        </xdr:to>
        <xdr:sp macro="" textlink="">
          <xdr:nvSpPr>
            <xdr:cNvPr id="2144" name="Spinner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B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31</xdr:row>
          <xdr:rowOff>0</xdr:rowOff>
        </xdr:from>
        <xdr:to>
          <xdr:col>8</xdr:col>
          <xdr:colOff>0</xdr:colOff>
          <xdr:row>32</xdr:row>
          <xdr:rowOff>9525</xdr:rowOff>
        </xdr:to>
        <xdr:sp macro="" textlink="">
          <xdr:nvSpPr>
            <xdr:cNvPr id="2145" name="Spinner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B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32</xdr:row>
          <xdr:rowOff>0</xdr:rowOff>
        </xdr:from>
        <xdr:to>
          <xdr:col>8</xdr:col>
          <xdr:colOff>0</xdr:colOff>
          <xdr:row>33</xdr:row>
          <xdr:rowOff>9525</xdr:rowOff>
        </xdr:to>
        <xdr:sp macro="" textlink="">
          <xdr:nvSpPr>
            <xdr:cNvPr id="2146" name="Spinner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B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32</xdr:row>
          <xdr:rowOff>0</xdr:rowOff>
        </xdr:from>
        <xdr:to>
          <xdr:col>8</xdr:col>
          <xdr:colOff>0</xdr:colOff>
          <xdr:row>33</xdr:row>
          <xdr:rowOff>9525</xdr:rowOff>
        </xdr:to>
        <xdr:sp macro="" textlink="">
          <xdr:nvSpPr>
            <xdr:cNvPr id="2147" name="Spinner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B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16</xdr:row>
          <xdr:rowOff>0</xdr:rowOff>
        </xdr:from>
        <xdr:to>
          <xdr:col>8</xdr:col>
          <xdr:colOff>0</xdr:colOff>
          <xdr:row>17</xdr:row>
          <xdr:rowOff>9525</xdr:rowOff>
        </xdr:to>
        <xdr:sp macro="" textlink="">
          <xdr:nvSpPr>
            <xdr:cNvPr id="2148" name="Spinner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B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17</xdr:row>
          <xdr:rowOff>0</xdr:rowOff>
        </xdr:from>
        <xdr:to>
          <xdr:col>8</xdr:col>
          <xdr:colOff>0</xdr:colOff>
          <xdr:row>18</xdr:row>
          <xdr:rowOff>9525</xdr:rowOff>
        </xdr:to>
        <xdr:sp macro="" textlink="">
          <xdr:nvSpPr>
            <xdr:cNvPr id="2149" name="Spinner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B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17</xdr:row>
          <xdr:rowOff>0</xdr:rowOff>
        </xdr:from>
        <xdr:to>
          <xdr:col>8</xdr:col>
          <xdr:colOff>0</xdr:colOff>
          <xdr:row>18</xdr:row>
          <xdr:rowOff>9525</xdr:rowOff>
        </xdr:to>
        <xdr:sp macro="" textlink="">
          <xdr:nvSpPr>
            <xdr:cNvPr id="2150" name="Spinner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B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17</xdr:row>
          <xdr:rowOff>0</xdr:rowOff>
        </xdr:from>
        <xdr:to>
          <xdr:col>8</xdr:col>
          <xdr:colOff>0</xdr:colOff>
          <xdr:row>18</xdr:row>
          <xdr:rowOff>9525</xdr:rowOff>
        </xdr:to>
        <xdr:sp macro="" textlink="">
          <xdr:nvSpPr>
            <xdr:cNvPr id="2151" name="Spinner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B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34</xdr:row>
          <xdr:rowOff>0</xdr:rowOff>
        </xdr:from>
        <xdr:to>
          <xdr:col>8</xdr:col>
          <xdr:colOff>0</xdr:colOff>
          <xdr:row>35</xdr:row>
          <xdr:rowOff>9525</xdr:rowOff>
        </xdr:to>
        <xdr:sp macro="" textlink="">
          <xdr:nvSpPr>
            <xdr:cNvPr id="2152" name="Spinner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B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35</xdr:row>
          <xdr:rowOff>0</xdr:rowOff>
        </xdr:from>
        <xdr:to>
          <xdr:col>8</xdr:col>
          <xdr:colOff>0</xdr:colOff>
          <xdr:row>36</xdr:row>
          <xdr:rowOff>9525</xdr:rowOff>
        </xdr:to>
        <xdr:sp macro="" textlink="">
          <xdr:nvSpPr>
            <xdr:cNvPr id="2153" name="Spinner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B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35</xdr:row>
          <xdr:rowOff>0</xdr:rowOff>
        </xdr:from>
        <xdr:to>
          <xdr:col>8</xdr:col>
          <xdr:colOff>0</xdr:colOff>
          <xdr:row>36</xdr:row>
          <xdr:rowOff>9525</xdr:rowOff>
        </xdr:to>
        <xdr:sp macro="" textlink="">
          <xdr:nvSpPr>
            <xdr:cNvPr id="2154" name="Spinner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B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35</xdr:row>
          <xdr:rowOff>0</xdr:rowOff>
        </xdr:from>
        <xdr:to>
          <xdr:col>8</xdr:col>
          <xdr:colOff>0</xdr:colOff>
          <xdr:row>36</xdr:row>
          <xdr:rowOff>9525</xdr:rowOff>
        </xdr:to>
        <xdr:sp macro="" textlink="">
          <xdr:nvSpPr>
            <xdr:cNvPr id="2155" name="Spinner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B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40</xdr:row>
          <xdr:rowOff>0</xdr:rowOff>
        </xdr:from>
        <xdr:to>
          <xdr:col>8</xdr:col>
          <xdr:colOff>0</xdr:colOff>
          <xdr:row>41</xdr:row>
          <xdr:rowOff>9525</xdr:rowOff>
        </xdr:to>
        <xdr:sp macro="" textlink="">
          <xdr:nvSpPr>
            <xdr:cNvPr id="2156" name="Spinner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B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41</xdr:row>
          <xdr:rowOff>0</xdr:rowOff>
        </xdr:from>
        <xdr:to>
          <xdr:col>8</xdr:col>
          <xdr:colOff>0</xdr:colOff>
          <xdr:row>42</xdr:row>
          <xdr:rowOff>9525</xdr:rowOff>
        </xdr:to>
        <xdr:sp macro="" textlink="">
          <xdr:nvSpPr>
            <xdr:cNvPr id="2157" name="Spinner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B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42</xdr:row>
          <xdr:rowOff>0</xdr:rowOff>
        </xdr:from>
        <xdr:to>
          <xdr:col>8</xdr:col>
          <xdr:colOff>0</xdr:colOff>
          <xdr:row>43</xdr:row>
          <xdr:rowOff>9525</xdr:rowOff>
        </xdr:to>
        <xdr:sp macro="" textlink="">
          <xdr:nvSpPr>
            <xdr:cNvPr id="2158" name="Spinner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B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43</xdr:row>
          <xdr:rowOff>0</xdr:rowOff>
        </xdr:from>
        <xdr:to>
          <xdr:col>8</xdr:col>
          <xdr:colOff>0</xdr:colOff>
          <xdr:row>44</xdr:row>
          <xdr:rowOff>9525</xdr:rowOff>
        </xdr:to>
        <xdr:sp macro="" textlink="">
          <xdr:nvSpPr>
            <xdr:cNvPr id="2159" name="Spinner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B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41</xdr:row>
          <xdr:rowOff>0</xdr:rowOff>
        </xdr:from>
        <xdr:to>
          <xdr:col>8</xdr:col>
          <xdr:colOff>0</xdr:colOff>
          <xdr:row>42</xdr:row>
          <xdr:rowOff>9525</xdr:rowOff>
        </xdr:to>
        <xdr:sp macro="" textlink="">
          <xdr:nvSpPr>
            <xdr:cNvPr id="2160" name="Spinner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B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42</xdr:row>
          <xdr:rowOff>0</xdr:rowOff>
        </xdr:from>
        <xdr:to>
          <xdr:col>8</xdr:col>
          <xdr:colOff>0</xdr:colOff>
          <xdr:row>43</xdr:row>
          <xdr:rowOff>9525</xdr:rowOff>
        </xdr:to>
        <xdr:sp macro="" textlink="">
          <xdr:nvSpPr>
            <xdr:cNvPr id="2161" name="Spinner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B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42</xdr:row>
          <xdr:rowOff>0</xdr:rowOff>
        </xdr:from>
        <xdr:to>
          <xdr:col>8</xdr:col>
          <xdr:colOff>0</xdr:colOff>
          <xdr:row>43</xdr:row>
          <xdr:rowOff>9525</xdr:rowOff>
        </xdr:to>
        <xdr:sp macro="" textlink="">
          <xdr:nvSpPr>
            <xdr:cNvPr id="2162" name="Spinner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B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43</xdr:row>
          <xdr:rowOff>0</xdr:rowOff>
        </xdr:from>
        <xdr:to>
          <xdr:col>8</xdr:col>
          <xdr:colOff>0</xdr:colOff>
          <xdr:row>44</xdr:row>
          <xdr:rowOff>9525</xdr:rowOff>
        </xdr:to>
        <xdr:sp macro="" textlink="">
          <xdr:nvSpPr>
            <xdr:cNvPr id="2163" name="Spinner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B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41</xdr:row>
          <xdr:rowOff>0</xdr:rowOff>
        </xdr:from>
        <xdr:to>
          <xdr:col>8</xdr:col>
          <xdr:colOff>0</xdr:colOff>
          <xdr:row>42</xdr:row>
          <xdr:rowOff>9525</xdr:rowOff>
        </xdr:to>
        <xdr:sp macro="" textlink="">
          <xdr:nvSpPr>
            <xdr:cNvPr id="2164" name="Spinner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B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42</xdr:row>
          <xdr:rowOff>0</xdr:rowOff>
        </xdr:from>
        <xdr:to>
          <xdr:col>8</xdr:col>
          <xdr:colOff>0</xdr:colOff>
          <xdr:row>43</xdr:row>
          <xdr:rowOff>9525</xdr:rowOff>
        </xdr:to>
        <xdr:sp macro="" textlink="">
          <xdr:nvSpPr>
            <xdr:cNvPr id="2165" name="Spinner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B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42</xdr:row>
          <xdr:rowOff>0</xdr:rowOff>
        </xdr:from>
        <xdr:to>
          <xdr:col>8</xdr:col>
          <xdr:colOff>0</xdr:colOff>
          <xdr:row>43</xdr:row>
          <xdr:rowOff>9525</xdr:rowOff>
        </xdr:to>
        <xdr:sp macro="" textlink="">
          <xdr:nvSpPr>
            <xdr:cNvPr id="2166" name="Spinner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B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42</xdr:row>
          <xdr:rowOff>0</xdr:rowOff>
        </xdr:from>
        <xdr:to>
          <xdr:col>8</xdr:col>
          <xdr:colOff>0</xdr:colOff>
          <xdr:row>43</xdr:row>
          <xdr:rowOff>9525</xdr:rowOff>
        </xdr:to>
        <xdr:sp macro="" textlink="">
          <xdr:nvSpPr>
            <xdr:cNvPr id="2167" name="Spinner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B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43</xdr:row>
          <xdr:rowOff>0</xdr:rowOff>
        </xdr:from>
        <xdr:to>
          <xdr:col>8</xdr:col>
          <xdr:colOff>0</xdr:colOff>
          <xdr:row>44</xdr:row>
          <xdr:rowOff>9525</xdr:rowOff>
        </xdr:to>
        <xdr:sp macro="" textlink="">
          <xdr:nvSpPr>
            <xdr:cNvPr id="2168" name="Spinner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B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43</xdr:row>
          <xdr:rowOff>0</xdr:rowOff>
        </xdr:from>
        <xdr:to>
          <xdr:col>8</xdr:col>
          <xdr:colOff>0</xdr:colOff>
          <xdr:row>44</xdr:row>
          <xdr:rowOff>9525</xdr:rowOff>
        </xdr:to>
        <xdr:sp macro="" textlink="">
          <xdr:nvSpPr>
            <xdr:cNvPr id="2169" name="Spinner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B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43</xdr:row>
          <xdr:rowOff>0</xdr:rowOff>
        </xdr:from>
        <xdr:to>
          <xdr:col>8</xdr:col>
          <xdr:colOff>0</xdr:colOff>
          <xdr:row>44</xdr:row>
          <xdr:rowOff>9525</xdr:rowOff>
        </xdr:to>
        <xdr:sp macro="" textlink="">
          <xdr:nvSpPr>
            <xdr:cNvPr id="2170" name="Spinner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B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44</xdr:row>
          <xdr:rowOff>0</xdr:rowOff>
        </xdr:from>
        <xdr:to>
          <xdr:col>8</xdr:col>
          <xdr:colOff>0</xdr:colOff>
          <xdr:row>45</xdr:row>
          <xdr:rowOff>9525</xdr:rowOff>
        </xdr:to>
        <xdr:sp macro="" textlink="">
          <xdr:nvSpPr>
            <xdr:cNvPr id="2171" name="Spinner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B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43</xdr:row>
          <xdr:rowOff>0</xdr:rowOff>
        </xdr:from>
        <xdr:to>
          <xdr:col>8</xdr:col>
          <xdr:colOff>0</xdr:colOff>
          <xdr:row>44</xdr:row>
          <xdr:rowOff>9525</xdr:rowOff>
        </xdr:to>
        <xdr:sp macro="" textlink="">
          <xdr:nvSpPr>
            <xdr:cNvPr id="2172" name="Spinner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B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43</xdr:row>
          <xdr:rowOff>0</xdr:rowOff>
        </xdr:from>
        <xdr:to>
          <xdr:col>8</xdr:col>
          <xdr:colOff>0</xdr:colOff>
          <xdr:row>44</xdr:row>
          <xdr:rowOff>9525</xdr:rowOff>
        </xdr:to>
        <xdr:sp macro="" textlink="">
          <xdr:nvSpPr>
            <xdr:cNvPr id="2173" name="Spinner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B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44</xdr:row>
          <xdr:rowOff>0</xdr:rowOff>
        </xdr:from>
        <xdr:to>
          <xdr:col>8</xdr:col>
          <xdr:colOff>0</xdr:colOff>
          <xdr:row>45</xdr:row>
          <xdr:rowOff>9525</xdr:rowOff>
        </xdr:to>
        <xdr:sp macro="" textlink="">
          <xdr:nvSpPr>
            <xdr:cNvPr id="2174" name="Spinner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B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43</xdr:row>
          <xdr:rowOff>0</xdr:rowOff>
        </xdr:from>
        <xdr:to>
          <xdr:col>8</xdr:col>
          <xdr:colOff>0</xdr:colOff>
          <xdr:row>44</xdr:row>
          <xdr:rowOff>9525</xdr:rowOff>
        </xdr:to>
        <xdr:sp macro="" textlink="">
          <xdr:nvSpPr>
            <xdr:cNvPr id="2175" name="Spinner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B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43</xdr:row>
          <xdr:rowOff>0</xdr:rowOff>
        </xdr:from>
        <xdr:to>
          <xdr:col>8</xdr:col>
          <xdr:colOff>0</xdr:colOff>
          <xdr:row>44</xdr:row>
          <xdr:rowOff>9525</xdr:rowOff>
        </xdr:to>
        <xdr:sp macro="" textlink="">
          <xdr:nvSpPr>
            <xdr:cNvPr id="2176" name="Spinner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B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43</xdr:row>
          <xdr:rowOff>0</xdr:rowOff>
        </xdr:from>
        <xdr:to>
          <xdr:col>8</xdr:col>
          <xdr:colOff>0</xdr:colOff>
          <xdr:row>44</xdr:row>
          <xdr:rowOff>9525</xdr:rowOff>
        </xdr:to>
        <xdr:sp macro="" textlink="">
          <xdr:nvSpPr>
            <xdr:cNvPr id="2177" name="Spinner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B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44</xdr:row>
          <xdr:rowOff>0</xdr:rowOff>
        </xdr:from>
        <xdr:to>
          <xdr:col>8</xdr:col>
          <xdr:colOff>0</xdr:colOff>
          <xdr:row>45</xdr:row>
          <xdr:rowOff>9525</xdr:rowOff>
        </xdr:to>
        <xdr:sp macro="" textlink="">
          <xdr:nvSpPr>
            <xdr:cNvPr id="2178" name="Spinner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B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44</xdr:row>
          <xdr:rowOff>0</xdr:rowOff>
        </xdr:from>
        <xdr:to>
          <xdr:col>8</xdr:col>
          <xdr:colOff>0</xdr:colOff>
          <xdr:row>45</xdr:row>
          <xdr:rowOff>9525</xdr:rowOff>
        </xdr:to>
        <xdr:sp macro="" textlink="">
          <xdr:nvSpPr>
            <xdr:cNvPr id="2179" name="Spinner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B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46</xdr:row>
          <xdr:rowOff>0</xdr:rowOff>
        </xdr:from>
        <xdr:to>
          <xdr:col>8</xdr:col>
          <xdr:colOff>0</xdr:colOff>
          <xdr:row>47</xdr:row>
          <xdr:rowOff>9525</xdr:rowOff>
        </xdr:to>
        <xdr:sp macro="" textlink="">
          <xdr:nvSpPr>
            <xdr:cNvPr id="2180" name="Spinner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B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47</xdr:row>
          <xdr:rowOff>0</xdr:rowOff>
        </xdr:from>
        <xdr:to>
          <xdr:col>8</xdr:col>
          <xdr:colOff>0</xdr:colOff>
          <xdr:row>48</xdr:row>
          <xdr:rowOff>9525</xdr:rowOff>
        </xdr:to>
        <xdr:sp macro="" textlink="">
          <xdr:nvSpPr>
            <xdr:cNvPr id="2181" name="Spinner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B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48</xdr:row>
          <xdr:rowOff>0</xdr:rowOff>
        </xdr:from>
        <xdr:to>
          <xdr:col>8</xdr:col>
          <xdr:colOff>0</xdr:colOff>
          <xdr:row>49</xdr:row>
          <xdr:rowOff>9525</xdr:rowOff>
        </xdr:to>
        <xdr:sp macro="" textlink="">
          <xdr:nvSpPr>
            <xdr:cNvPr id="2182" name="Spinner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B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49</xdr:row>
          <xdr:rowOff>0</xdr:rowOff>
        </xdr:from>
        <xdr:to>
          <xdr:col>8</xdr:col>
          <xdr:colOff>0</xdr:colOff>
          <xdr:row>50</xdr:row>
          <xdr:rowOff>9525</xdr:rowOff>
        </xdr:to>
        <xdr:sp macro="" textlink="">
          <xdr:nvSpPr>
            <xdr:cNvPr id="2183" name="Spinner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B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47</xdr:row>
          <xdr:rowOff>0</xdr:rowOff>
        </xdr:from>
        <xdr:to>
          <xdr:col>8</xdr:col>
          <xdr:colOff>0</xdr:colOff>
          <xdr:row>48</xdr:row>
          <xdr:rowOff>9525</xdr:rowOff>
        </xdr:to>
        <xdr:sp macro="" textlink="">
          <xdr:nvSpPr>
            <xdr:cNvPr id="2184" name="Spinner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B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48</xdr:row>
          <xdr:rowOff>0</xdr:rowOff>
        </xdr:from>
        <xdr:to>
          <xdr:col>8</xdr:col>
          <xdr:colOff>0</xdr:colOff>
          <xdr:row>49</xdr:row>
          <xdr:rowOff>9525</xdr:rowOff>
        </xdr:to>
        <xdr:sp macro="" textlink="">
          <xdr:nvSpPr>
            <xdr:cNvPr id="2185" name="Spinner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B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48</xdr:row>
          <xdr:rowOff>0</xdr:rowOff>
        </xdr:from>
        <xdr:to>
          <xdr:col>8</xdr:col>
          <xdr:colOff>0</xdr:colOff>
          <xdr:row>49</xdr:row>
          <xdr:rowOff>9525</xdr:rowOff>
        </xdr:to>
        <xdr:sp macro="" textlink="">
          <xdr:nvSpPr>
            <xdr:cNvPr id="2186" name="Spinner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B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49</xdr:row>
          <xdr:rowOff>0</xdr:rowOff>
        </xdr:from>
        <xdr:to>
          <xdr:col>8</xdr:col>
          <xdr:colOff>0</xdr:colOff>
          <xdr:row>50</xdr:row>
          <xdr:rowOff>9525</xdr:rowOff>
        </xdr:to>
        <xdr:sp macro="" textlink="">
          <xdr:nvSpPr>
            <xdr:cNvPr id="2187" name="Spinner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B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47</xdr:row>
          <xdr:rowOff>0</xdr:rowOff>
        </xdr:from>
        <xdr:to>
          <xdr:col>8</xdr:col>
          <xdr:colOff>0</xdr:colOff>
          <xdr:row>48</xdr:row>
          <xdr:rowOff>9525</xdr:rowOff>
        </xdr:to>
        <xdr:sp macro="" textlink="">
          <xdr:nvSpPr>
            <xdr:cNvPr id="2188" name="Spinner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B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48</xdr:row>
          <xdr:rowOff>0</xdr:rowOff>
        </xdr:from>
        <xdr:to>
          <xdr:col>8</xdr:col>
          <xdr:colOff>0</xdr:colOff>
          <xdr:row>49</xdr:row>
          <xdr:rowOff>9525</xdr:rowOff>
        </xdr:to>
        <xdr:sp macro="" textlink="">
          <xdr:nvSpPr>
            <xdr:cNvPr id="2189" name="Spinner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B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48</xdr:row>
          <xdr:rowOff>0</xdr:rowOff>
        </xdr:from>
        <xdr:to>
          <xdr:col>8</xdr:col>
          <xdr:colOff>0</xdr:colOff>
          <xdr:row>49</xdr:row>
          <xdr:rowOff>9525</xdr:rowOff>
        </xdr:to>
        <xdr:sp macro="" textlink="">
          <xdr:nvSpPr>
            <xdr:cNvPr id="2190" name="Spinner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B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48</xdr:row>
          <xdr:rowOff>0</xdr:rowOff>
        </xdr:from>
        <xdr:to>
          <xdr:col>8</xdr:col>
          <xdr:colOff>0</xdr:colOff>
          <xdr:row>49</xdr:row>
          <xdr:rowOff>9525</xdr:rowOff>
        </xdr:to>
        <xdr:sp macro="" textlink="">
          <xdr:nvSpPr>
            <xdr:cNvPr id="2191" name="Spinner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B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49</xdr:row>
          <xdr:rowOff>0</xdr:rowOff>
        </xdr:from>
        <xdr:to>
          <xdr:col>8</xdr:col>
          <xdr:colOff>0</xdr:colOff>
          <xdr:row>50</xdr:row>
          <xdr:rowOff>9525</xdr:rowOff>
        </xdr:to>
        <xdr:sp macro="" textlink="">
          <xdr:nvSpPr>
            <xdr:cNvPr id="2192" name="Spinner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B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49</xdr:row>
          <xdr:rowOff>0</xdr:rowOff>
        </xdr:from>
        <xdr:to>
          <xdr:col>8</xdr:col>
          <xdr:colOff>0</xdr:colOff>
          <xdr:row>50</xdr:row>
          <xdr:rowOff>9525</xdr:rowOff>
        </xdr:to>
        <xdr:sp macro="" textlink="">
          <xdr:nvSpPr>
            <xdr:cNvPr id="2193" name="Spinner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B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49</xdr:row>
          <xdr:rowOff>0</xdr:rowOff>
        </xdr:from>
        <xdr:to>
          <xdr:col>8</xdr:col>
          <xdr:colOff>0</xdr:colOff>
          <xdr:row>50</xdr:row>
          <xdr:rowOff>9525</xdr:rowOff>
        </xdr:to>
        <xdr:sp macro="" textlink="">
          <xdr:nvSpPr>
            <xdr:cNvPr id="2194" name="Spinner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B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50</xdr:row>
          <xdr:rowOff>0</xdr:rowOff>
        </xdr:from>
        <xdr:to>
          <xdr:col>8</xdr:col>
          <xdr:colOff>0</xdr:colOff>
          <xdr:row>51</xdr:row>
          <xdr:rowOff>9525</xdr:rowOff>
        </xdr:to>
        <xdr:sp macro="" textlink="">
          <xdr:nvSpPr>
            <xdr:cNvPr id="2195" name="Spinner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B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49</xdr:row>
          <xdr:rowOff>0</xdr:rowOff>
        </xdr:from>
        <xdr:to>
          <xdr:col>8</xdr:col>
          <xdr:colOff>0</xdr:colOff>
          <xdr:row>50</xdr:row>
          <xdr:rowOff>9525</xdr:rowOff>
        </xdr:to>
        <xdr:sp macro="" textlink="">
          <xdr:nvSpPr>
            <xdr:cNvPr id="2196" name="Spinner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B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49</xdr:row>
          <xdr:rowOff>0</xdr:rowOff>
        </xdr:from>
        <xdr:to>
          <xdr:col>8</xdr:col>
          <xdr:colOff>0</xdr:colOff>
          <xdr:row>50</xdr:row>
          <xdr:rowOff>9525</xdr:rowOff>
        </xdr:to>
        <xdr:sp macro="" textlink="">
          <xdr:nvSpPr>
            <xdr:cNvPr id="2197" name="Spinner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B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50</xdr:row>
          <xdr:rowOff>0</xdr:rowOff>
        </xdr:from>
        <xdr:to>
          <xdr:col>8</xdr:col>
          <xdr:colOff>0</xdr:colOff>
          <xdr:row>51</xdr:row>
          <xdr:rowOff>9525</xdr:rowOff>
        </xdr:to>
        <xdr:sp macro="" textlink="">
          <xdr:nvSpPr>
            <xdr:cNvPr id="2198" name="Spinner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B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49</xdr:row>
          <xdr:rowOff>0</xdr:rowOff>
        </xdr:from>
        <xdr:to>
          <xdr:col>8</xdr:col>
          <xdr:colOff>0</xdr:colOff>
          <xdr:row>50</xdr:row>
          <xdr:rowOff>9525</xdr:rowOff>
        </xdr:to>
        <xdr:sp macro="" textlink="">
          <xdr:nvSpPr>
            <xdr:cNvPr id="2199" name="Spinner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B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49</xdr:row>
          <xdr:rowOff>0</xdr:rowOff>
        </xdr:from>
        <xdr:to>
          <xdr:col>8</xdr:col>
          <xdr:colOff>0</xdr:colOff>
          <xdr:row>50</xdr:row>
          <xdr:rowOff>9525</xdr:rowOff>
        </xdr:to>
        <xdr:sp macro="" textlink="">
          <xdr:nvSpPr>
            <xdr:cNvPr id="2200" name="Spinner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B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49</xdr:row>
          <xdr:rowOff>0</xdr:rowOff>
        </xdr:from>
        <xdr:to>
          <xdr:col>8</xdr:col>
          <xdr:colOff>0</xdr:colOff>
          <xdr:row>50</xdr:row>
          <xdr:rowOff>9525</xdr:rowOff>
        </xdr:to>
        <xdr:sp macro="" textlink="">
          <xdr:nvSpPr>
            <xdr:cNvPr id="2201" name="Spinner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B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50</xdr:row>
          <xdr:rowOff>0</xdr:rowOff>
        </xdr:from>
        <xdr:to>
          <xdr:col>8</xdr:col>
          <xdr:colOff>0</xdr:colOff>
          <xdr:row>51</xdr:row>
          <xdr:rowOff>9525</xdr:rowOff>
        </xdr:to>
        <xdr:sp macro="" textlink="">
          <xdr:nvSpPr>
            <xdr:cNvPr id="2202" name="Spinner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B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50</xdr:row>
          <xdr:rowOff>0</xdr:rowOff>
        </xdr:from>
        <xdr:to>
          <xdr:col>8</xdr:col>
          <xdr:colOff>0</xdr:colOff>
          <xdr:row>51</xdr:row>
          <xdr:rowOff>9525</xdr:rowOff>
        </xdr:to>
        <xdr:sp macro="" textlink="">
          <xdr:nvSpPr>
            <xdr:cNvPr id="2203" name="Spinner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B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52</xdr:row>
          <xdr:rowOff>0</xdr:rowOff>
        </xdr:from>
        <xdr:to>
          <xdr:col>8</xdr:col>
          <xdr:colOff>0</xdr:colOff>
          <xdr:row>53</xdr:row>
          <xdr:rowOff>9525</xdr:rowOff>
        </xdr:to>
        <xdr:sp macro="" textlink="">
          <xdr:nvSpPr>
            <xdr:cNvPr id="2204" name="Spinner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B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53</xdr:row>
          <xdr:rowOff>0</xdr:rowOff>
        </xdr:from>
        <xdr:to>
          <xdr:col>8</xdr:col>
          <xdr:colOff>0</xdr:colOff>
          <xdr:row>54</xdr:row>
          <xdr:rowOff>9525</xdr:rowOff>
        </xdr:to>
        <xdr:sp macro="" textlink="">
          <xdr:nvSpPr>
            <xdr:cNvPr id="2205" name="Spinner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B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53</xdr:row>
          <xdr:rowOff>0</xdr:rowOff>
        </xdr:from>
        <xdr:to>
          <xdr:col>8</xdr:col>
          <xdr:colOff>0</xdr:colOff>
          <xdr:row>54</xdr:row>
          <xdr:rowOff>9525</xdr:rowOff>
        </xdr:to>
        <xdr:sp macro="" textlink="">
          <xdr:nvSpPr>
            <xdr:cNvPr id="2206" name="Spinner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B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638175</xdr:colOff>
          <xdr:row>53</xdr:row>
          <xdr:rowOff>0</xdr:rowOff>
        </xdr:from>
        <xdr:to>
          <xdr:col>8</xdr:col>
          <xdr:colOff>0</xdr:colOff>
          <xdr:row>54</xdr:row>
          <xdr:rowOff>9525</xdr:rowOff>
        </xdr:to>
        <xdr:sp macro="" textlink="">
          <xdr:nvSpPr>
            <xdr:cNvPr id="2207" name="Spinner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B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_103\&#35506;&#31243;&#37325;&#25972;\&#20013;&#40718;&#36001;&#26371;\documents-export-2013-12-31\Excel%202010&#29305;&#35347;&#25945;&#26448;%20&#31684;&#20363;&#21450;&#32722;&#38988;\&#31684;&#20363;\&#31532;10&#31456;\&#26085;&#26310;-N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曆"/>
      <sheetName val="國定假日"/>
      <sheetName val="上班時數"/>
      <sheetName val="假日統計圖"/>
    </sheetNames>
    <sheetDataSet>
      <sheetData sheetId="0"/>
      <sheetData sheetId="1">
        <row r="2">
          <cell r="B2">
            <v>37987</v>
          </cell>
        </row>
        <row r="3">
          <cell r="B3">
            <v>38007</v>
          </cell>
        </row>
        <row r="4">
          <cell r="B4">
            <v>38008</v>
          </cell>
        </row>
        <row r="5">
          <cell r="B5">
            <v>38009</v>
          </cell>
        </row>
        <row r="6">
          <cell r="B6">
            <v>38082</v>
          </cell>
        </row>
        <row r="7">
          <cell r="B7">
            <v>38160</v>
          </cell>
        </row>
        <row r="8">
          <cell r="B8">
            <v>38258</v>
          </cell>
        </row>
        <row r="9">
          <cell r="B9">
            <v>38270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8497B-3C4E-4470-8584-391E202121D5}" name="業績表現" displayName="業績表現" ref="J2:M12" totalsRowShown="0" headerRowDxfId="56" headerRowBorderDxfId="55" tableBorderDxfId="54" totalsRowBorderDxfId="53">
  <autoFilter ref="J2:M12" xr:uid="{2F44FC38-63DA-4999-87B8-AF0EFB54430C}"/>
  <tableColumns count="4">
    <tableColumn id="1" xr3:uid="{C06A685A-0806-48AC-A9CA-FB87926F3533}" name="業務員" dataDxfId="52"/>
    <tableColumn id="2" xr3:uid="{CCB7B109-88B5-47AA-9533-FEEA776832A8}" name="一月份業績" dataDxfId="51" dataCellStyle="千分位"/>
    <tableColumn id="3" xr3:uid="{D7F3FC20-F967-4615-A8D5-E6437E1CA859}" name="二月份業績" dataDxfId="50" dataCellStyle="千分位"/>
    <tableColumn id="4" xr3:uid="{9FC966E5-0B4A-458E-A8EF-313EB6D729DD}" name="表現情形" dataDxfId="49">
      <calculatedColumnFormula>IF(L3&gt;=K3,"成長","落後")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F2463A-C1BC-4B66-B8A0-253B7656C47B}" name="預算檢核" displayName="預算檢核" ref="E2:G12" totalsRowShown="0" headerRowDxfId="48" headerRowBorderDxfId="47" tableBorderDxfId="46" totalsRowBorderDxfId="45">
  <autoFilter ref="E2:G12" xr:uid="{AC23A917-BE7D-42C4-9697-70E575FC529C}"/>
  <tableColumns count="3">
    <tableColumn id="1" xr3:uid="{3B1CE9D7-7AF8-48CD-958B-5B24D72B9AE9}" name="實際費用" dataDxfId="44">
      <calculatedColumnFormula>RANDBETWEEN(520,760)</calculatedColumnFormula>
    </tableColumn>
    <tableColumn id="2" xr3:uid="{2129C97D-2319-4F25-B864-6F4F70CE346C}" name="預計費用" dataDxfId="43">
      <calculatedColumnFormula>RANDBETWEEN(520,760)</calculatedColumnFormula>
    </tableColumn>
    <tableColumn id="3" xr3:uid="{A4702C07-C4A1-4E06-8DDF-C8CF30AA1FF5}" name="檢核" dataDxfId="42">
      <calculatedColumnFormula>IF(E3&gt;F3,"超出預算","預算內")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0F3E4F-A02C-4146-8318-2B60410324FF}" name="業績檢核" displayName="業績檢核" ref="P2:R12" totalsRowShown="0" headerRowDxfId="41" headerRowBorderDxfId="40" tableBorderDxfId="39" totalsRowBorderDxfId="38">
  <autoFilter ref="P2:R12" xr:uid="{7B68930D-0646-401F-B16E-98D77EBEB983}"/>
  <tableColumns count="3">
    <tableColumn id="1" xr3:uid="{F803991B-4847-428C-B9D9-28E559F2ED7D}" name="業務員" dataDxfId="37"/>
    <tableColumn id="2" xr3:uid="{CE959166-9951-472E-B61F-13D9854568FC}" name="二月份業績" dataDxfId="36" dataCellStyle="千分位"/>
    <tableColumn id="3" xr3:uid="{82AD9ADD-511B-4795-813F-584011074F59}" name="達成結果" dataDxfId="35">
      <calculatedColumnFormula>IF(Q3&gt;=$Q$1,"達成","未達成！")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1134B8-715D-48C6-874A-6810B4449552}" name="成績" displayName="成績" ref="B2:C10" totalsRowShown="0" headerRowDxfId="34" headerRowBorderDxfId="33" tableBorderDxfId="32" totalsRowBorderDxfId="31" headerRowCellStyle="一般 2">
  <autoFilter ref="B2:C10" xr:uid="{4B80AE59-8D60-476B-8262-933B9B2EBB6C}"/>
  <tableColumns count="2">
    <tableColumn id="1" xr3:uid="{C48CCA94-48BD-41C3-830D-2A23AD1508D0}" name="分數" dataDxfId="30" dataCellStyle="一般 2"/>
    <tableColumn id="2" xr3:uid="{EA717A95-B167-474E-A2CD-B931BAF43A5C}" name="及格" dataDxfId="29" dataCellStyle="一般 2">
      <calculatedColumnFormula>IF(B3&gt;=60,"及格","不及格")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62AF13-B4E2-4F50-9147-CCA03078EF53}" name="業績評比1" displayName="業績評比1" ref="B4:D14" totalsRowShown="0">
  <autoFilter ref="B4:D14" xr:uid="{AE96DD7B-D6BC-4794-8CCE-571D06F8E3E1}"/>
  <tableColumns count="3">
    <tableColumn id="1" xr3:uid="{B97BB847-20B0-42E0-858E-CB47522A82EA}" name="業務員"/>
    <tableColumn id="2" xr3:uid="{A9FF13C8-32A5-452C-8C1C-95B2894DFD7D}" name="二月份業績" dataDxfId="26" dataCellStyle="千分位"/>
    <tableColumn id="3" xr3:uid="{717A3479-6815-44DB-9C73-A494F7ADC0EA}" name="業績評比" dataDxfId="25">
      <calculatedColumnFormula>IF(C5&gt;=1200000,"甲等",IF(C5&gt;=1000000,"乙等",IF(C5&gt;=900000,"丙等","丁等")))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C282D-62CB-41AC-8823-7F1E9F9F6ECF}" name="業績評比2" displayName="業績評比2" ref="L4:P14" totalsRowShown="0">
  <autoFilter ref="L4:P14" xr:uid="{3CA0ECC9-A2A9-4B61-8D1D-0DE8BBCE533E}"/>
  <tableColumns count="5">
    <tableColumn id="1" xr3:uid="{E9087384-2612-4204-A93C-C08E059C91BB}" name="業務員"/>
    <tableColumn id="2" xr3:uid="{3B68034C-471F-4A94-9FBB-D9478A107E9D}" name="二月份業績" dataDxfId="24" dataCellStyle="千分位"/>
    <tableColumn id="3" xr3:uid="{578663A2-A33B-4E39-9018-E85F1429216F}" name="業績評比" dataDxfId="23">
      <calculatedColumnFormula>VLOOKUP(業績評比2[[#This Row],[二月份業績]],$I$5:$J$8,2,1)</calculatedColumnFormula>
    </tableColumn>
    <tableColumn id="5" xr3:uid="{FC224D28-0BE9-4B91-830B-F65E2F7D2404}" name="CHOOSE" dataDxfId="22">
      <calculatedColumnFormula>CHOOSE(MATCH(業績評比2[[#This Row],[二月份業績]],$I$5:$I$8,1),"丁","丙","乙","甲")</calculatedColumnFormula>
    </tableColumn>
    <tableColumn id="6" xr3:uid="{709404CF-DC33-461E-920E-BAAD2D147CCC}" name="IFS" dataDxfId="21">
      <calculatedColumnFormula array="1">_xlfn.IFS(業績評比2[[#This Row],[二月份業績]]&gt;=1200000,"甲",業績評比2[[#This Row],[二月份業績]]&gt;=1000000,"乙",業績評比2[[#This Row],[二月份業績]]&gt;=900000,"丙",業績評比2[[#This Row],[二月份業績]]&lt;900000,"丁")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1E1AC6-C13C-4247-89B7-A0CBF47152B1}" name="表格6" displayName="表格6" ref="F8:G19" totalsRowShown="0" headerRowDxfId="20" dataDxfId="19">
  <autoFilter ref="F8:G19" xr:uid="{E3A77923-5D8F-4ED5-A6D8-52FFF59C121A}"/>
  <tableColumns count="2">
    <tableColumn id="1" xr3:uid="{F1944B6D-F68C-465A-97B5-C54D9F21359E}" name="包裝雞蛋重量" dataDxfId="18"/>
    <tableColumn id="2" xr3:uid="{E865EF51-964D-4D4C-9AD7-68A3B8B997D8}" name="檢驗結果" dataDxfId="1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3909DE-F8B4-4ADD-A4F1-EB443C727B6D}" name="表格6_8" displayName="表格6_8" ref="M8:N19" totalsRowShown="0" headerRowDxfId="16" dataDxfId="15">
  <autoFilter ref="M8:N19" xr:uid="{28CF111B-6737-4E3F-A053-7B5C6C196EEB}"/>
  <tableColumns count="2">
    <tableColumn id="1" xr3:uid="{331F0D83-323C-41E5-BB10-3127BE954580}" name="包裝雞蛋重量" dataDxfId="14"/>
    <tableColumn id="2" xr3:uid="{01893A55-6514-4375-9FCE-551B1AA72529}" name="檢驗結果" dataDxfId="13">
      <calculatedColumnFormula>IF(AND(M9&gt;=$Q$10,M9&lt;=$Q$9),"合理範圍","超出範圍")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32BF05-3762-4B93-93E7-729DD903B026}" name="業績評比_OR" displayName="業績評比_OR" ref="G8:K19" totalsRowShown="0" headerRowDxfId="12" tableBorderDxfId="11">
  <autoFilter ref="G8:K19" xr:uid="{378C047A-DD2D-469F-89BB-868C2BD55C69}"/>
  <tableColumns count="5">
    <tableColumn id="1" xr3:uid="{27E705CB-AF5E-45F3-A125-219E7E8B1D57}" name="業務員" dataDxfId="10"/>
    <tableColumn id="2" xr3:uid="{553B3CF1-83F5-46CD-8598-E7F9993FCB94}" name="北區業績"/>
    <tableColumn id="3" xr3:uid="{936F8C41-5869-4374-A533-3F8B4B79D108}" name="中區業績" dataDxfId="9"/>
    <tableColumn id="4" xr3:uid="{BEADA3BD-304D-4D3F-910A-7AFB3F2122F6}" name="南區業績" dataDxfId="8"/>
    <tableColumn id="5" xr3:uid="{0F9D875C-2791-482D-A154-FEEDAD4904D9}" name="評比">
      <calculatedColumnFormula>IF(OR(H9&gt;=55,I9&gt;=55,J9&gt;=55),"給予獎金","未達標準")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A78BFF-E9BD-4A4D-B5C6-C0E6614558B0}" name="業績評比_OR10" displayName="業績評比_OR10" ref="N8:R19" totalsRowShown="0" headerRowDxfId="7" tableBorderDxfId="6">
  <autoFilter ref="N8:R19" xr:uid="{D678284B-E422-44DA-BDB6-D89B99525FD4}"/>
  <tableColumns count="5">
    <tableColumn id="1" xr3:uid="{354FE36C-B22E-448E-BF85-7E46428D9D00}" name="業務員" dataDxfId="5"/>
    <tableColumn id="2" xr3:uid="{C87640C3-9DF1-4DCB-AD88-1462A044133B}" name="北區業績"/>
    <tableColumn id="3" xr3:uid="{D9030070-D62C-4ABF-BC63-5717CC275FD3}" name="中區業績" dataDxfId="4"/>
    <tableColumn id="4" xr3:uid="{9A702F61-56D1-4789-80FE-5FA849B38D23}" name="南區業績" dataDxfId="3"/>
    <tableColumn id="5" xr3:uid="{7F57C293-35C5-4D52-A761-08FF7BEBB7DA}" name="評比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&#35336;&#31639;&#23416;&#20998;-IFERROR-&#25033;&#29992;&#31684;&#20363;.xlsx" TargetMode="External"/><Relationship Id="rId1" Type="http://schemas.openxmlformats.org/officeDocument/2006/relationships/hyperlink" Target="&#33213;&#22266;&#37255;-If-&#25033;&#29992;&#31684;&#20363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2"/>
  <sheetViews>
    <sheetView zoomScale="145" zoomScaleNormal="145" workbookViewId="0">
      <selection activeCell="R8" sqref="R8"/>
    </sheetView>
  </sheetViews>
  <sheetFormatPr defaultRowHeight="16.5"/>
  <cols>
    <col min="5" max="7" width="11.625" customWidth="1"/>
    <col min="10" max="10" width="9.125" customWidth="1"/>
    <col min="11" max="12" width="13.375" customWidth="1"/>
    <col min="13" max="13" width="11.25" customWidth="1"/>
    <col min="16" max="16" width="11.625" bestFit="1" customWidth="1"/>
    <col min="17" max="17" width="13.375" customWidth="1"/>
    <col min="18" max="18" width="11.25" customWidth="1"/>
    <col min="20" max="20" width="11.625" bestFit="1" customWidth="1"/>
  </cols>
  <sheetData>
    <row r="1" spans="2:18">
      <c r="P1" s="72" t="s">
        <v>132</v>
      </c>
      <c r="Q1" s="57">
        <v>978000</v>
      </c>
    </row>
    <row r="2" spans="2:18" ht="19.5">
      <c r="B2" s="73" t="s">
        <v>111</v>
      </c>
      <c r="C2" s="74" t="s">
        <v>112</v>
      </c>
      <c r="E2" s="69" t="s">
        <v>0</v>
      </c>
      <c r="F2" s="68" t="s">
        <v>1</v>
      </c>
      <c r="G2" s="63" t="s">
        <v>130</v>
      </c>
      <c r="J2" s="61" t="s">
        <v>116</v>
      </c>
      <c r="K2" s="62" t="s">
        <v>117</v>
      </c>
      <c r="L2" s="62" t="s">
        <v>118</v>
      </c>
      <c r="M2" s="63" t="s">
        <v>119</v>
      </c>
      <c r="N2" s="56"/>
      <c r="O2" s="56"/>
      <c r="P2" s="61" t="s">
        <v>116</v>
      </c>
      <c r="Q2" s="62" t="s">
        <v>118</v>
      </c>
      <c r="R2" s="63" t="s">
        <v>131</v>
      </c>
    </row>
    <row r="3" spans="2:18">
      <c r="B3" s="198">
        <v>60</v>
      </c>
      <c r="C3" s="75" t="str">
        <f t="shared" ref="C3:C10" si="0">IF(B3&gt;=60,"及格","不及格")</f>
        <v>及格</v>
      </c>
      <c r="E3" s="70">
        <v>1500</v>
      </c>
      <c r="F3" s="2">
        <v>900</v>
      </c>
      <c r="G3" s="60" t="str">
        <f>IF(E3&gt;F3,"超出預算","預算內")</f>
        <v>超出預算</v>
      </c>
      <c r="J3" s="59" t="s">
        <v>120</v>
      </c>
      <c r="K3" s="57">
        <v>860000</v>
      </c>
      <c r="L3" s="58">
        <v>890000</v>
      </c>
      <c r="M3" s="60" t="str">
        <f>IF(L3&gt;=K3,"成長","落後")</f>
        <v>成長</v>
      </c>
      <c r="O3" s="55"/>
      <c r="P3" s="59" t="s">
        <v>120</v>
      </c>
      <c r="Q3" s="57">
        <v>890000</v>
      </c>
      <c r="R3" s="60" t="str">
        <f>IF(Q3&gt;=$Q$1,"達成","未達成！")</f>
        <v>未達成！</v>
      </c>
    </row>
    <row r="4" spans="2:18">
      <c r="B4" s="198">
        <v>40</v>
      </c>
      <c r="C4" s="75" t="str">
        <f t="shared" si="0"/>
        <v>不及格</v>
      </c>
      <c r="E4" s="70">
        <v>500</v>
      </c>
      <c r="F4" s="2">
        <v>900</v>
      </c>
      <c r="G4" s="60" t="str">
        <f t="shared" ref="G4:G12" si="1">IF(E4&gt;F4,"超出預算","預算內")</f>
        <v>預算內</v>
      </c>
      <c r="J4" s="59" t="s">
        <v>121</v>
      </c>
      <c r="K4" s="57">
        <v>900000</v>
      </c>
      <c r="L4" s="58">
        <v>990000</v>
      </c>
      <c r="M4" s="60" t="str">
        <f t="shared" ref="M4:M12" si="2">IF(L4&gt;=K4,"成長","落後")</f>
        <v>成長</v>
      </c>
      <c r="P4" s="59" t="s">
        <v>121</v>
      </c>
      <c r="Q4" s="57">
        <v>990000</v>
      </c>
      <c r="R4" s="60" t="str">
        <f t="shared" ref="R4:R12" si="3">IF(Q4&gt;=$Q$1,"達成","未達成！")</f>
        <v>達成</v>
      </c>
    </row>
    <row r="5" spans="2:18">
      <c r="B5" s="198">
        <v>87</v>
      </c>
      <c r="C5" s="75" t="str">
        <f t="shared" si="0"/>
        <v>及格</v>
      </c>
      <c r="E5" s="70">
        <v>500</v>
      </c>
      <c r="F5" s="2">
        <v>925</v>
      </c>
      <c r="G5" s="60" t="str">
        <f t="shared" si="1"/>
        <v>預算內</v>
      </c>
      <c r="J5" s="59" t="s">
        <v>122</v>
      </c>
      <c r="K5" s="57">
        <v>650000</v>
      </c>
      <c r="L5" s="58">
        <v>500000</v>
      </c>
      <c r="M5" s="60" t="str">
        <f t="shared" si="2"/>
        <v>落後</v>
      </c>
      <c r="P5" s="59" t="s">
        <v>122</v>
      </c>
      <c r="Q5" s="57">
        <v>500000</v>
      </c>
      <c r="R5" s="60" t="str">
        <f t="shared" si="3"/>
        <v>未達成！</v>
      </c>
    </row>
    <row r="6" spans="2:18">
      <c r="B6" s="198">
        <v>56</v>
      </c>
      <c r="C6" s="75" t="str">
        <f t="shared" si="0"/>
        <v>不及格</v>
      </c>
      <c r="E6" s="59">
        <v>628</v>
      </c>
      <c r="F6" s="1">
        <v>669</v>
      </c>
      <c r="G6" s="60" t="str">
        <f t="shared" si="1"/>
        <v>預算內</v>
      </c>
      <c r="J6" s="59" t="s">
        <v>123</v>
      </c>
      <c r="K6" s="57">
        <v>990000</v>
      </c>
      <c r="L6" s="58">
        <v>1023000</v>
      </c>
      <c r="M6" s="60" t="str">
        <f t="shared" si="2"/>
        <v>成長</v>
      </c>
      <c r="P6" s="59" t="s">
        <v>123</v>
      </c>
      <c r="Q6" s="57">
        <v>1023000</v>
      </c>
      <c r="R6" s="60" t="str">
        <f t="shared" si="3"/>
        <v>達成</v>
      </c>
    </row>
    <row r="7" spans="2:18">
      <c r="B7" s="198">
        <v>80</v>
      </c>
      <c r="C7" s="75" t="str">
        <f t="shared" si="0"/>
        <v>及格</v>
      </c>
      <c r="E7" s="59">
        <v>681</v>
      </c>
      <c r="F7" s="1">
        <v>681</v>
      </c>
      <c r="G7" s="60" t="str">
        <f t="shared" si="1"/>
        <v>預算內</v>
      </c>
      <c r="J7" s="59" t="s">
        <v>124</v>
      </c>
      <c r="K7" s="57">
        <v>1078000</v>
      </c>
      <c r="L7" s="58">
        <v>1064000</v>
      </c>
      <c r="M7" s="60" t="str">
        <f t="shared" si="2"/>
        <v>落後</v>
      </c>
      <c r="P7" s="59" t="s">
        <v>124</v>
      </c>
      <c r="Q7" s="57">
        <v>1064000</v>
      </c>
      <c r="R7" s="60" t="str">
        <f t="shared" si="3"/>
        <v>達成</v>
      </c>
    </row>
    <row r="8" spans="2:18">
      <c r="B8" s="198">
        <v>58</v>
      </c>
      <c r="C8" s="75" t="str">
        <f t="shared" si="0"/>
        <v>不及格</v>
      </c>
      <c r="E8" s="59">
        <v>559</v>
      </c>
      <c r="F8" s="1">
        <v>742</v>
      </c>
      <c r="G8" s="60" t="str">
        <f t="shared" si="1"/>
        <v>預算內</v>
      </c>
      <c r="J8" s="59" t="s">
        <v>125</v>
      </c>
      <c r="K8" s="57">
        <v>1027000</v>
      </c>
      <c r="L8" s="58">
        <v>1120300</v>
      </c>
      <c r="M8" s="60" t="str">
        <f t="shared" si="2"/>
        <v>成長</v>
      </c>
      <c r="P8" s="59" t="s">
        <v>125</v>
      </c>
      <c r="Q8" s="57">
        <v>1120300</v>
      </c>
      <c r="R8" s="60" t="str">
        <f t="shared" si="3"/>
        <v>達成</v>
      </c>
    </row>
    <row r="9" spans="2:18">
      <c r="B9" s="198">
        <v>53</v>
      </c>
      <c r="C9" s="75" t="str">
        <f t="shared" si="0"/>
        <v>不及格</v>
      </c>
      <c r="E9" s="59">
        <v>671</v>
      </c>
      <c r="F9" s="1">
        <v>527</v>
      </c>
      <c r="G9" s="60" t="str">
        <f t="shared" si="1"/>
        <v>超出預算</v>
      </c>
      <c r="J9" s="59" t="s">
        <v>126</v>
      </c>
      <c r="K9" s="57">
        <v>1256000</v>
      </c>
      <c r="L9" s="58">
        <v>1369200</v>
      </c>
      <c r="M9" s="60" t="str">
        <f t="shared" si="2"/>
        <v>成長</v>
      </c>
      <c r="P9" s="59" t="s">
        <v>126</v>
      </c>
      <c r="Q9" s="57">
        <v>1369200</v>
      </c>
      <c r="R9" s="60" t="str">
        <f t="shared" si="3"/>
        <v>達成</v>
      </c>
    </row>
    <row r="10" spans="2:18">
      <c r="B10" s="199">
        <v>61</v>
      </c>
      <c r="C10" s="76" t="str">
        <f t="shared" si="0"/>
        <v>及格</v>
      </c>
      <c r="E10" s="59">
        <v>662</v>
      </c>
      <c r="F10" s="1">
        <v>582</v>
      </c>
      <c r="G10" s="60" t="str">
        <f t="shared" si="1"/>
        <v>超出預算</v>
      </c>
      <c r="J10" s="59" t="s">
        <v>127</v>
      </c>
      <c r="K10" s="57">
        <v>1102000</v>
      </c>
      <c r="L10" s="58">
        <v>980000</v>
      </c>
      <c r="M10" s="60" t="str">
        <f t="shared" si="2"/>
        <v>落後</v>
      </c>
      <c r="P10" s="59" t="s">
        <v>127</v>
      </c>
      <c r="Q10" s="57">
        <v>980000</v>
      </c>
      <c r="R10" s="60" t="str">
        <f t="shared" si="3"/>
        <v>達成</v>
      </c>
    </row>
    <row r="11" spans="2:18">
      <c r="E11" s="59">
        <v>732</v>
      </c>
      <c r="F11" s="1">
        <v>651</v>
      </c>
      <c r="G11" s="60" t="str">
        <f t="shared" si="1"/>
        <v>超出預算</v>
      </c>
      <c r="J11" s="59" t="s">
        <v>128</v>
      </c>
      <c r="K11" s="57">
        <v>935000</v>
      </c>
      <c r="L11" s="58">
        <v>956300</v>
      </c>
      <c r="M11" s="60" t="str">
        <f t="shared" si="2"/>
        <v>成長</v>
      </c>
      <c r="P11" s="59" t="s">
        <v>128</v>
      </c>
      <c r="Q11" s="57">
        <v>956300</v>
      </c>
      <c r="R11" s="60" t="str">
        <f t="shared" si="3"/>
        <v>未達成！</v>
      </c>
    </row>
    <row r="12" spans="2:18">
      <c r="E12" s="64">
        <v>642</v>
      </c>
      <c r="F12" s="71">
        <v>555</v>
      </c>
      <c r="G12" s="67" t="str">
        <f t="shared" si="1"/>
        <v>超出預算</v>
      </c>
      <c r="J12" s="64" t="s">
        <v>129</v>
      </c>
      <c r="K12" s="65">
        <v>889000</v>
      </c>
      <c r="L12" s="66">
        <v>876900</v>
      </c>
      <c r="M12" s="67" t="str">
        <f t="shared" si="2"/>
        <v>落後</v>
      </c>
      <c r="P12" s="64" t="s">
        <v>129</v>
      </c>
      <c r="Q12" s="65">
        <v>876900</v>
      </c>
      <c r="R12" s="67" t="str">
        <f t="shared" si="3"/>
        <v>未達成！</v>
      </c>
    </row>
  </sheetData>
  <phoneticPr fontId="2" type="noConversion"/>
  <conditionalFormatting sqref="M3:M12">
    <cfRule type="cellIs" dxfId="58" priority="2" stopIfTrue="1" operator="equal">
      <formula>"落後"</formula>
    </cfRule>
  </conditionalFormatting>
  <conditionalFormatting sqref="R3:R12">
    <cfRule type="cellIs" dxfId="57" priority="1" stopIfTrue="1" operator="equal">
      <formula>"未達成！"</formula>
    </cfRule>
  </conditionalFormatting>
  <pageMargins left="0.75" right="0.75" top="1" bottom="1" header="0.5" footer="0.5"/>
  <headerFooter alignWithMargins="0"/>
  <ignoredErrors>
    <ignoredError sqref="E5" calculatedColumn="1"/>
  </ignoredErrors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3BFC-946C-4AB3-B026-B4936B992BB3}">
  <dimension ref="B1:P14"/>
  <sheetViews>
    <sheetView topLeftCell="E1" workbookViewId="0">
      <selection activeCell="J13" sqref="J13"/>
    </sheetView>
  </sheetViews>
  <sheetFormatPr defaultRowHeight="16.5"/>
  <cols>
    <col min="2" max="2" width="9.125" customWidth="1"/>
    <col min="3" max="3" width="13.375" customWidth="1"/>
    <col min="4" max="4" width="11.25" customWidth="1"/>
    <col min="7" max="7" width="10.5" bestFit="1" customWidth="1"/>
    <col min="9" max="9" width="11" customWidth="1"/>
    <col min="13" max="13" width="14.625" bestFit="1" customWidth="1"/>
    <col min="15" max="15" width="11.875" customWidth="1"/>
    <col min="16" max="16" width="9.25" customWidth="1"/>
  </cols>
  <sheetData>
    <row r="1" spans="2:16" ht="19.5">
      <c r="B1" s="56" t="s">
        <v>133</v>
      </c>
      <c r="C1" s="56"/>
      <c r="D1" s="56"/>
      <c r="E1" s="56"/>
      <c r="F1" s="56"/>
      <c r="G1" s="56"/>
      <c r="H1" s="56"/>
      <c r="I1" s="97" t="s">
        <v>188</v>
      </c>
    </row>
    <row r="2" spans="2:16" ht="19.5">
      <c r="B2" s="56"/>
      <c r="C2" s="56"/>
      <c r="D2" s="56"/>
      <c r="E2" s="56"/>
      <c r="F2" s="56"/>
      <c r="G2" s="56"/>
      <c r="H2" s="56"/>
      <c r="I2" s="97" t="s">
        <v>189</v>
      </c>
    </row>
    <row r="3" spans="2:16" ht="17.25">
      <c r="I3" s="97" t="s">
        <v>190</v>
      </c>
    </row>
    <row r="4" spans="2:16">
      <c r="B4" t="s">
        <v>116</v>
      </c>
      <c r="C4" t="s">
        <v>118</v>
      </c>
      <c r="D4" t="s">
        <v>134</v>
      </c>
      <c r="F4" s="200" t="s">
        <v>132</v>
      </c>
      <c r="G4" s="201"/>
      <c r="I4" s="200" t="s">
        <v>132</v>
      </c>
      <c r="J4" s="201"/>
      <c r="L4" t="s">
        <v>116</v>
      </c>
      <c r="M4" t="s">
        <v>118</v>
      </c>
      <c r="N4" t="s">
        <v>134</v>
      </c>
      <c r="O4" t="s">
        <v>333</v>
      </c>
      <c r="P4" t="s">
        <v>332</v>
      </c>
    </row>
    <row r="5" spans="2:16">
      <c r="B5" t="s">
        <v>120</v>
      </c>
      <c r="C5" s="55">
        <v>890000</v>
      </c>
      <c r="D5" s="86" t="str">
        <f t="shared" ref="D5:D14" si="0">IF(C5&gt;=1200000,"甲等",IF(C5&gt;=1000000,"乙等",IF(C5&gt;=900000,"丙等","丁等")))</f>
        <v>丁等</v>
      </c>
      <c r="F5" s="98" t="s">
        <v>135</v>
      </c>
      <c r="G5" s="1" t="s">
        <v>136</v>
      </c>
      <c r="I5" s="1">
        <v>0</v>
      </c>
      <c r="J5" s="98" t="s">
        <v>141</v>
      </c>
      <c r="L5" t="s">
        <v>120</v>
      </c>
      <c r="M5" s="55">
        <v>890000</v>
      </c>
      <c r="N5" s="86" t="str">
        <f>VLOOKUP(業績評比2[[#This Row],[二月份業績]],$I$5:$J$8,2,1)</f>
        <v>丁等</v>
      </c>
      <c r="O5" t="str">
        <f>CHOOSE(MATCH(業績評比2[[#This Row],[二月份業績]],$I$5:$I$8,1),"丁","丙","乙","甲")</f>
        <v>丁</v>
      </c>
      <c r="P5" t="str" cm="1">
        <f t="array" ref="P5">_xlfn.IFS(業績評比2[[#This Row],[二月份業績]]&gt;=1200000,"甲",業績評比2[[#This Row],[二月份業績]]&gt;=1000000,"乙",業績評比2[[#This Row],[二月份業績]]&gt;=900000,"丙",業績評比2[[#This Row],[二月份業績]]&lt;900000,"丁")</f>
        <v>丁</v>
      </c>
    </row>
    <row r="6" spans="2:16" ht="17.25" customHeight="1">
      <c r="B6" t="s">
        <v>121</v>
      </c>
      <c r="C6" s="55">
        <v>990000</v>
      </c>
      <c r="D6" s="86" t="str">
        <f>IF(C6&gt;=1200000,"甲等",IF(C6&gt;=1000000,"乙等",IF(C6&gt;=900000,"丙等","丁等")))</f>
        <v>丙等</v>
      </c>
      <c r="F6" s="98" t="s">
        <v>137</v>
      </c>
      <c r="G6" s="1" t="s">
        <v>138</v>
      </c>
      <c r="I6" s="1">
        <v>900000</v>
      </c>
      <c r="J6" s="98" t="s">
        <v>139</v>
      </c>
      <c r="L6" t="s">
        <v>121</v>
      </c>
      <c r="M6" s="55">
        <v>990000</v>
      </c>
      <c r="N6" s="86" t="str">
        <f>VLOOKUP(業績評比2[[#This Row],[二月份業績]],$I$5:$J$8,2,1)</f>
        <v>丙等</v>
      </c>
      <c r="O6" t="str">
        <f>CHOOSE(MATCH(業績評比2[[#This Row],[二月份業績]],$I$5:$I$8,1),"丁","丙","乙","甲")</f>
        <v>丙</v>
      </c>
      <c r="P6" t="str" cm="1">
        <f t="array" ref="P6">_xlfn.IFS(業績評比2[[#This Row],[二月份業績]]&gt;=1200000,"甲",業績評比2[[#This Row],[二月份業績]]&gt;=1000000,"乙",業績評比2[[#This Row],[二月份業績]]&gt;=900000,"丙",業績評比2[[#This Row],[二月份業績]]&lt;900000,"丁")</f>
        <v>丙</v>
      </c>
    </row>
    <row r="7" spans="2:16">
      <c r="B7" t="s">
        <v>122</v>
      </c>
      <c r="C7" s="55">
        <v>500000</v>
      </c>
      <c r="D7" s="86" t="str">
        <f t="shared" si="0"/>
        <v>丁等</v>
      </c>
      <c r="F7" s="98" t="s">
        <v>139</v>
      </c>
      <c r="G7" s="1" t="s">
        <v>140</v>
      </c>
      <c r="I7" s="1">
        <v>1000000</v>
      </c>
      <c r="J7" s="98" t="s">
        <v>137</v>
      </c>
      <c r="L7" t="s">
        <v>122</v>
      </c>
      <c r="M7" s="55">
        <v>500000</v>
      </c>
      <c r="N7" s="86" t="str">
        <f>VLOOKUP(業績評比2[[#This Row],[二月份業績]],$I$5:$J$8,2,1)</f>
        <v>丁等</v>
      </c>
      <c r="O7" t="str">
        <f>CHOOSE(MATCH(業績評比2[[#This Row],[二月份業績]],$I$5:$I$8,1),"丁","丙","乙","甲")</f>
        <v>丁</v>
      </c>
      <c r="P7" t="str" cm="1">
        <f t="array" ref="P7">_xlfn.IFS(業績評比2[[#This Row],[二月份業績]]&gt;=1200000,"甲",業績評比2[[#This Row],[二月份業績]]&gt;=1000000,"乙",業績評比2[[#This Row],[二月份業績]]&gt;=900000,"丙",業績評比2[[#This Row],[二月份業績]]&lt;900000,"丁")</f>
        <v>丁</v>
      </c>
    </row>
    <row r="8" spans="2:16">
      <c r="B8" t="s">
        <v>123</v>
      </c>
      <c r="C8" s="55">
        <v>1023000</v>
      </c>
      <c r="D8" s="86" t="str">
        <f t="shared" si="0"/>
        <v>乙等</v>
      </c>
      <c r="F8" s="98" t="s">
        <v>141</v>
      </c>
      <c r="G8" s="1" t="s">
        <v>142</v>
      </c>
      <c r="I8" s="1">
        <v>1200000</v>
      </c>
      <c r="J8" s="98" t="s">
        <v>135</v>
      </c>
      <c r="L8" t="s">
        <v>123</v>
      </c>
      <c r="M8" s="55">
        <v>1023000</v>
      </c>
      <c r="N8" s="86" t="str">
        <f>VLOOKUP(業績評比2[[#This Row],[二月份業績]],$I$5:$J$8,2,1)</f>
        <v>乙等</v>
      </c>
      <c r="O8" t="str">
        <f>CHOOSE(MATCH(業績評比2[[#This Row],[二月份業績]],$I$5:$I$8,1),"丁","丙","乙","甲")</f>
        <v>乙</v>
      </c>
      <c r="P8" t="str" cm="1">
        <f t="array" ref="P8">_xlfn.IFS(業績評比2[[#This Row],[二月份業績]]&gt;=1200000,"甲",業績評比2[[#This Row],[二月份業績]]&gt;=1000000,"乙",業績評比2[[#This Row],[二月份業績]]&gt;=900000,"丙",業績評比2[[#This Row],[二月份業績]]&lt;900000,"丁")</f>
        <v>乙</v>
      </c>
    </row>
    <row r="9" spans="2:16">
      <c r="B9" t="s">
        <v>124</v>
      </c>
      <c r="C9" s="55">
        <v>1064000</v>
      </c>
      <c r="D9" s="86" t="str">
        <f t="shared" si="0"/>
        <v>乙等</v>
      </c>
      <c r="L9" t="s">
        <v>124</v>
      </c>
      <c r="M9" s="55">
        <v>1064000</v>
      </c>
      <c r="N9" s="86" t="str">
        <f>VLOOKUP(業績評比2[[#This Row],[二月份業績]],$I$5:$J$8,2,1)</f>
        <v>乙等</v>
      </c>
      <c r="O9" t="str">
        <f>CHOOSE(MATCH(業績評比2[[#This Row],[二月份業績]],$I$5:$I$8,1),"丁","丙","乙","甲")</f>
        <v>乙</v>
      </c>
      <c r="P9" t="str" cm="1">
        <f t="array" ref="P9">_xlfn.IFS(業績評比2[[#This Row],[二月份業績]]&gt;=1200000,"甲",業績評比2[[#This Row],[二月份業績]]&gt;=1000000,"乙",業績評比2[[#This Row],[二月份業績]]&gt;=900000,"丙",業績評比2[[#This Row],[二月份業績]]&lt;900000,"丁")</f>
        <v>乙</v>
      </c>
    </row>
    <row r="10" spans="2:16">
      <c r="B10" t="s">
        <v>125</v>
      </c>
      <c r="C10" s="55">
        <v>1120300</v>
      </c>
      <c r="D10" s="86" t="str">
        <f t="shared" si="0"/>
        <v>乙等</v>
      </c>
      <c r="L10" t="s">
        <v>125</v>
      </c>
      <c r="M10" s="55">
        <v>1120300</v>
      </c>
      <c r="N10" s="86" t="str">
        <f>VLOOKUP(業績評比2[[#This Row],[二月份業績]],$I$5:$J$8,2,1)</f>
        <v>乙等</v>
      </c>
      <c r="O10" t="str">
        <f>CHOOSE(MATCH(業績評比2[[#This Row],[二月份業績]],$I$5:$I$8,1),"丁","丙","乙","甲")</f>
        <v>乙</v>
      </c>
      <c r="P10" t="str" cm="1">
        <f t="array" ref="P10">_xlfn.IFS(業績評比2[[#This Row],[二月份業績]]&gt;=1200000,"甲",業績評比2[[#This Row],[二月份業績]]&gt;=1000000,"乙",業績評比2[[#This Row],[二月份業績]]&gt;=900000,"丙",業績評比2[[#This Row],[二月份業績]]&lt;900000,"丁")</f>
        <v>乙</v>
      </c>
    </row>
    <row r="11" spans="2:16">
      <c r="B11" t="s">
        <v>126</v>
      </c>
      <c r="C11" s="55">
        <v>1369200</v>
      </c>
      <c r="D11" s="86" t="str">
        <f t="shared" si="0"/>
        <v>甲等</v>
      </c>
      <c r="L11" t="s">
        <v>126</v>
      </c>
      <c r="M11" s="55">
        <v>1369200</v>
      </c>
      <c r="N11" s="86" t="str">
        <f>VLOOKUP(業績評比2[[#This Row],[二月份業績]],$I$5:$J$8,2,1)</f>
        <v>甲等</v>
      </c>
      <c r="O11" t="str">
        <f>CHOOSE(MATCH(業績評比2[[#This Row],[二月份業績]],$I$5:$I$8,1),"丁","丙","乙","甲")</f>
        <v>甲</v>
      </c>
      <c r="P11" t="str" cm="1">
        <f t="array" ref="P11">_xlfn.IFS(業績評比2[[#This Row],[二月份業績]]&gt;=1200000,"甲",業績評比2[[#This Row],[二月份業績]]&gt;=1000000,"乙",業績評比2[[#This Row],[二月份業績]]&gt;=900000,"丙",業績評比2[[#This Row],[二月份業績]]&lt;900000,"丁")</f>
        <v>甲</v>
      </c>
    </row>
    <row r="12" spans="2:16">
      <c r="B12" t="s">
        <v>127</v>
      </c>
      <c r="C12" s="55">
        <v>980000</v>
      </c>
      <c r="D12" s="86" t="str">
        <f t="shared" si="0"/>
        <v>丙等</v>
      </c>
      <c r="L12" t="s">
        <v>127</v>
      </c>
      <c r="M12" s="55">
        <v>980000</v>
      </c>
      <c r="N12" s="86" t="str">
        <f>VLOOKUP(業績評比2[[#This Row],[二月份業績]],$I$5:$J$8,2,1)</f>
        <v>丙等</v>
      </c>
      <c r="O12" t="str">
        <f>CHOOSE(MATCH(業績評比2[[#This Row],[二月份業績]],$I$5:$I$8,1),"丁","丙","乙","甲")</f>
        <v>丙</v>
      </c>
      <c r="P12" t="str" cm="1">
        <f t="array" ref="P12">_xlfn.IFS(業績評比2[[#This Row],[二月份業績]]&gt;=1200000,"甲",業績評比2[[#This Row],[二月份業績]]&gt;=1000000,"乙",業績評比2[[#This Row],[二月份業績]]&gt;=900000,"丙",業績評比2[[#This Row],[二月份業績]]&lt;900000,"丁")</f>
        <v>丙</v>
      </c>
    </row>
    <row r="13" spans="2:16">
      <c r="B13" t="s">
        <v>128</v>
      </c>
      <c r="C13" s="55">
        <v>956300</v>
      </c>
      <c r="D13" s="86" t="str">
        <f t="shared" si="0"/>
        <v>丙等</v>
      </c>
      <c r="L13" t="s">
        <v>128</v>
      </c>
      <c r="M13" s="55">
        <v>956300</v>
      </c>
      <c r="N13" s="86" t="str">
        <f>VLOOKUP(業績評比2[[#This Row],[二月份業績]],$I$5:$J$8,2,1)</f>
        <v>丙等</v>
      </c>
      <c r="O13" t="str">
        <f>CHOOSE(MATCH(業績評比2[[#This Row],[二月份業績]],$I$5:$I$8,1),"丁","丙","乙","甲")</f>
        <v>丙</v>
      </c>
      <c r="P13" t="str" cm="1">
        <f t="array" ref="P13">_xlfn.IFS(業績評比2[[#This Row],[二月份業績]]&gt;=1200000,"甲",業績評比2[[#This Row],[二月份業績]]&gt;=1000000,"乙",業績評比2[[#This Row],[二月份業績]]&gt;=900000,"丙",業績評比2[[#This Row],[二月份業績]]&lt;900000,"丁")</f>
        <v>丙</v>
      </c>
    </row>
    <row r="14" spans="2:16">
      <c r="B14" t="s">
        <v>129</v>
      </c>
      <c r="C14" s="55">
        <v>876900</v>
      </c>
      <c r="D14" s="86" t="str">
        <f t="shared" si="0"/>
        <v>丁等</v>
      </c>
      <c r="L14" t="s">
        <v>129</v>
      </c>
      <c r="M14" s="55">
        <v>876900</v>
      </c>
      <c r="N14" s="86" t="str">
        <f>VLOOKUP(業績評比2[[#This Row],[二月份業績]],$I$5:$J$8,2,1)</f>
        <v>丁等</v>
      </c>
      <c r="O14" t="str">
        <f>CHOOSE(MATCH(業績評比2[[#This Row],[二月份業績]],$I$5:$I$8,1),"丁","丙","乙","甲")</f>
        <v>丁</v>
      </c>
      <c r="P14" t="str" cm="1">
        <f t="array" ref="P14">_xlfn.IFS(業績評比2[[#This Row],[二月份業績]]&gt;=1200000,"甲",業績評比2[[#This Row],[二月份業績]]&gt;=1000000,"乙",業績評比2[[#This Row],[二月份業績]]&gt;=900000,"丙",業績評比2[[#This Row],[二月份業績]]&lt;900000,"丁")</f>
        <v>丁</v>
      </c>
    </row>
  </sheetData>
  <sortState xmlns:xlrd2="http://schemas.microsoft.com/office/spreadsheetml/2017/richdata2" ref="I7:K10">
    <sortCondition descending="1" ref="K6"/>
  </sortState>
  <mergeCells count="2">
    <mergeCell ref="F4:G4"/>
    <mergeCell ref="I4:J4"/>
  </mergeCells>
  <phoneticPr fontId="2" type="noConversion"/>
  <conditionalFormatting sqref="D5:D14">
    <cfRule type="cellIs" dxfId="28" priority="2" stopIfTrue="1" operator="equal">
      <formula>"未達成！"</formula>
    </cfRule>
  </conditionalFormatting>
  <conditionalFormatting sqref="N5:N14">
    <cfRule type="cellIs" dxfId="27" priority="1" stopIfTrue="1" operator="equal">
      <formula>"未達成！"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E10"/>
  <sheetViews>
    <sheetView zoomScale="115" zoomScaleNormal="115" workbookViewId="0">
      <selection activeCell="U15" sqref="U15"/>
    </sheetView>
  </sheetViews>
  <sheetFormatPr defaultRowHeight="16.5"/>
  <cols>
    <col min="1" max="1" width="9" style="77" bestFit="1" customWidth="1"/>
    <col min="2" max="2" width="8" style="77" customWidth="1"/>
    <col min="3" max="3" width="25.75" style="77" bestFit="1" customWidth="1"/>
    <col min="4" max="16384" width="9" style="77"/>
  </cols>
  <sheetData>
    <row r="2" spans="2:5">
      <c r="B2" s="80" t="b">
        <f>AND(TRUE,TRUE)</f>
        <v>1</v>
      </c>
      <c r="C2" s="81" t="s">
        <v>143</v>
      </c>
      <c r="E2" s="78" t="s">
        <v>2</v>
      </c>
    </row>
    <row r="3" spans="2:5">
      <c r="B3" s="79" t="b">
        <f>AND(TRUE,FALSE)</f>
        <v>0</v>
      </c>
      <c r="C3" s="82" t="s">
        <v>144</v>
      </c>
      <c r="E3" s="79">
        <v>50</v>
      </c>
    </row>
    <row r="4" spans="2:5">
      <c r="B4" s="80" t="b">
        <f>AND(TRUE,TRUE,FALSE)</f>
        <v>0</v>
      </c>
      <c r="C4" s="81" t="s">
        <v>145</v>
      </c>
      <c r="E4" s="79">
        <v>100</v>
      </c>
    </row>
    <row r="5" spans="2:5">
      <c r="B5" s="79" t="b">
        <f>AND(FALSE,FALSE)</f>
        <v>0</v>
      </c>
      <c r="C5" s="82" t="s">
        <v>146</v>
      </c>
    </row>
    <row r="6" spans="2:5">
      <c r="B6" s="80" t="b">
        <f>AND(1=1,2=2)</f>
        <v>1</v>
      </c>
      <c r="C6" s="81" t="s">
        <v>147</v>
      </c>
    </row>
    <row r="7" spans="2:5">
      <c r="B7" s="79" t="b">
        <f>AND(1=2,2=2,3=3)</f>
        <v>0</v>
      </c>
      <c r="C7" s="82" t="s">
        <v>148</v>
      </c>
    </row>
    <row r="8" spans="2:5">
      <c r="B8" s="80" t="b">
        <f>AND(E3&gt;=50,E4&gt;=50)</f>
        <v>1</v>
      </c>
      <c r="C8" s="81" t="s">
        <v>186</v>
      </c>
    </row>
    <row r="9" spans="2:5">
      <c r="B9" s="79" t="b">
        <f t="array" ref="B9">AND(B2:B8)</f>
        <v>0</v>
      </c>
      <c r="C9" s="82" t="s">
        <v>149</v>
      </c>
    </row>
    <row r="10" spans="2:5">
      <c r="B10" s="80" t="b">
        <f>AND(B8,B6,B2)</f>
        <v>1</v>
      </c>
      <c r="C10" s="81" t="s">
        <v>150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D45D-1306-43D7-B5AF-A1AB5D1203AD}">
  <dimension ref="B3:Q20"/>
  <sheetViews>
    <sheetView topLeftCell="F1" workbookViewId="0">
      <selection activeCell="U15" sqref="U15"/>
    </sheetView>
  </sheetViews>
  <sheetFormatPr defaultRowHeight="16.5"/>
  <cols>
    <col min="1" max="1" width="1.375" customWidth="1"/>
    <col min="3" max="3" width="1.625" customWidth="1"/>
    <col min="4" max="4" width="10.75" customWidth="1"/>
    <col min="5" max="5" width="41.375" customWidth="1"/>
    <col min="6" max="6" width="15.5" customWidth="1"/>
    <col min="7" max="7" width="12.5" customWidth="1"/>
    <col min="10" max="10" width="10.25" customWidth="1"/>
    <col min="13" max="13" width="12.5" customWidth="1"/>
    <col min="14" max="14" width="14.25" bestFit="1" customWidth="1"/>
    <col min="17" max="17" width="10.5" customWidth="1"/>
  </cols>
  <sheetData>
    <row r="3" spans="2:17">
      <c r="B3" s="78" t="s">
        <v>2</v>
      </c>
      <c r="D3" s="80" t="b">
        <f>AND(B4&gt;1,B4&lt;100)</f>
        <v>1</v>
      </c>
      <c r="E3" s="81" t="s">
        <v>166</v>
      </c>
      <c r="F3" s="81" t="s">
        <v>172</v>
      </c>
    </row>
    <row r="4" spans="2:17">
      <c r="B4" s="1">
        <v>50</v>
      </c>
      <c r="D4" s="83">
        <f>IF(AND(B4&lt;B5,B4&lt;100),B4,"值超過範圍")</f>
        <v>50</v>
      </c>
      <c r="E4" s="84" t="s">
        <v>167</v>
      </c>
      <c r="F4" s="83" t="s">
        <v>173</v>
      </c>
    </row>
    <row r="5" spans="2:17">
      <c r="B5" s="1">
        <v>100</v>
      </c>
      <c r="D5" s="80" t="str">
        <f>IF(AND(B5&gt;1,B5&lt;100),B5,"值超過範圍")</f>
        <v>值超過範圍</v>
      </c>
      <c r="E5" s="81" t="s">
        <v>168</v>
      </c>
      <c r="F5" s="81" t="s">
        <v>177</v>
      </c>
    </row>
    <row r="6" spans="2:17" ht="17.25" thickBot="1"/>
    <row r="7" spans="2:17" ht="20.25" thickBot="1">
      <c r="F7" s="90" t="s">
        <v>151</v>
      </c>
      <c r="G7" s="91"/>
      <c r="H7" s="91"/>
      <c r="I7" s="91"/>
      <c r="J7" s="92"/>
      <c r="M7" s="90" t="s">
        <v>151</v>
      </c>
      <c r="N7" s="91"/>
      <c r="O7" s="91"/>
      <c r="P7" s="91"/>
      <c r="Q7" s="92"/>
    </row>
    <row r="8" spans="2:17" ht="19.5" customHeight="1">
      <c r="F8" s="86" t="s">
        <v>152</v>
      </c>
      <c r="G8" s="86" t="s">
        <v>153</v>
      </c>
      <c r="I8" s="88" t="s">
        <v>154</v>
      </c>
      <c r="J8" s="89" t="s">
        <v>155</v>
      </c>
      <c r="M8" s="86" t="s">
        <v>152</v>
      </c>
      <c r="N8" s="86" t="s">
        <v>153</v>
      </c>
      <c r="P8" s="202" t="s">
        <v>154</v>
      </c>
      <c r="Q8" s="203"/>
    </row>
    <row r="9" spans="2:17">
      <c r="F9" s="87">
        <v>560</v>
      </c>
      <c r="G9" s="86">
        <f>IF(AND(F9&gt;=553,F9&lt;=563),F9,"超出範圍")</f>
        <v>560</v>
      </c>
      <c r="M9" s="87">
        <v>560</v>
      </c>
      <c r="N9" s="86" t="str">
        <f t="shared" ref="N9:N19" si="0">IF(AND(M9&gt;=$Q$10,M9&lt;=$Q$9),"合理範圍","超出範圍")</f>
        <v>合理範圍</v>
      </c>
      <c r="P9" s="93" t="s">
        <v>157</v>
      </c>
      <c r="Q9" s="1">
        <v>563</v>
      </c>
    </row>
    <row r="10" spans="2:17">
      <c r="F10" s="87">
        <v>536</v>
      </c>
      <c r="G10" s="86" t="str">
        <f t="shared" ref="G10:G19" si="1">IF(AND(F10&gt;=553,F10&lt;=563),F10,"超出範圍")</f>
        <v>超出範圍</v>
      </c>
      <c r="M10" s="87">
        <v>536</v>
      </c>
      <c r="N10" s="86" t="str">
        <f t="shared" si="0"/>
        <v>超出範圍</v>
      </c>
      <c r="P10" s="93" t="s">
        <v>156</v>
      </c>
      <c r="Q10" s="1">
        <v>553</v>
      </c>
    </row>
    <row r="11" spans="2:17">
      <c r="F11" s="87">
        <v>549</v>
      </c>
      <c r="G11" s="86" t="str">
        <f t="shared" si="1"/>
        <v>超出範圍</v>
      </c>
      <c r="M11" s="87">
        <v>549</v>
      </c>
      <c r="N11" s="86" t="str">
        <f t="shared" si="0"/>
        <v>超出範圍</v>
      </c>
    </row>
    <row r="12" spans="2:17">
      <c r="F12" s="87">
        <v>566</v>
      </c>
      <c r="G12" s="86" t="str">
        <f t="shared" si="1"/>
        <v>超出範圍</v>
      </c>
      <c r="M12" s="87">
        <v>566</v>
      </c>
      <c r="N12" s="86" t="str">
        <f t="shared" si="0"/>
        <v>超出範圍</v>
      </c>
    </row>
    <row r="13" spans="2:17">
      <c r="F13" s="87">
        <v>569</v>
      </c>
      <c r="G13" s="86" t="str">
        <f t="shared" si="1"/>
        <v>超出範圍</v>
      </c>
      <c r="M13" s="87">
        <v>569</v>
      </c>
      <c r="N13" s="86" t="str">
        <f t="shared" si="0"/>
        <v>超出範圍</v>
      </c>
    </row>
    <row r="14" spans="2:17">
      <c r="F14" s="87">
        <v>553</v>
      </c>
      <c r="G14" s="86">
        <f t="shared" si="1"/>
        <v>553</v>
      </c>
      <c r="M14" s="87">
        <v>553</v>
      </c>
      <c r="N14" s="86" t="str">
        <f t="shared" si="0"/>
        <v>合理範圍</v>
      </c>
    </row>
    <row r="15" spans="2:17">
      <c r="F15" s="87">
        <v>551</v>
      </c>
      <c r="G15" s="86" t="str">
        <f t="shared" si="1"/>
        <v>超出範圍</v>
      </c>
      <c r="M15" s="87">
        <v>551</v>
      </c>
      <c r="N15" s="86" t="str">
        <f t="shared" si="0"/>
        <v>超出範圍</v>
      </c>
    </row>
    <row r="16" spans="2:17">
      <c r="F16" s="87">
        <v>556</v>
      </c>
      <c r="G16" s="86">
        <f t="shared" si="1"/>
        <v>556</v>
      </c>
      <c r="M16" s="87">
        <v>556</v>
      </c>
      <c r="N16" s="86" t="str">
        <f t="shared" si="0"/>
        <v>合理範圍</v>
      </c>
    </row>
    <row r="17" spans="6:14">
      <c r="F17" s="87">
        <v>557</v>
      </c>
      <c r="G17" s="86">
        <f t="shared" si="1"/>
        <v>557</v>
      </c>
      <c r="M17" s="87">
        <v>557</v>
      </c>
      <c r="N17" s="86" t="str">
        <f t="shared" si="0"/>
        <v>合理範圍</v>
      </c>
    </row>
    <row r="18" spans="6:14">
      <c r="F18" s="87">
        <v>548</v>
      </c>
      <c r="G18" s="86" t="str">
        <f t="shared" si="1"/>
        <v>超出範圍</v>
      </c>
      <c r="M18" s="87">
        <v>548</v>
      </c>
      <c r="N18" s="86" t="str">
        <f t="shared" si="0"/>
        <v>超出範圍</v>
      </c>
    </row>
    <row r="19" spans="6:14">
      <c r="F19" s="87">
        <v>571</v>
      </c>
      <c r="G19" s="86" t="str">
        <f t="shared" si="1"/>
        <v>超出範圍</v>
      </c>
      <c r="M19" s="87">
        <v>571</v>
      </c>
      <c r="N19" s="86" t="str">
        <f t="shared" si="0"/>
        <v>超出範圍</v>
      </c>
    </row>
    <row r="20" spans="6:14">
      <c r="F20" s="86"/>
      <c r="G20" s="86"/>
    </row>
  </sheetData>
  <mergeCells count="1">
    <mergeCell ref="P8:Q8"/>
  </mergeCells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3839-4D3D-4A7B-84AC-494FBED20FBF}">
  <dimension ref="B2:E10"/>
  <sheetViews>
    <sheetView zoomScale="115" zoomScaleNormal="115" workbookViewId="0">
      <selection activeCell="U15" sqref="U15"/>
    </sheetView>
  </sheetViews>
  <sheetFormatPr defaultRowHeight="16.5"/>
  <cols>
    <col min="1" max="1" width="9" style="77" bestFit="1" customWidth="1"/>
    <col min="2" max="2" width="8" style="77" customWidth="1"/>
    <col min="3" max="3" width="25.75" style="77" bestFit="1" customWidth="1"/>
    <col min="4" max="16384" width="9" style="77"/>
  </cols>
  <sheetData>
    <row r="2" spans="2:5">
      <c r="B2" s="80" t="b">
        <f>OR(TRUE,TRUE)</f>
        <v>1</v>
      </c>
      <c r="C2" s="81" t="s">
        <v>158</v>
      </c>
      <c r="E2" s="78" t="s">
        <v>2</v>
      </c>
    </row>
    <row r="3" spans="2:5">
      <c r="B3" s="79" t="b">
        <f>OR(TRUE,FALSE)</f>
        <v>1</v>
      </c>
      <c r="C3" s="82" t="s">
        <v>159</v>
      </c>
      <c r="E3" s="79">
        <v>50</v>
      </c>
    </row>
    <row r="4" spans="2:5">
      <c r="B4" s="80" t="b">
        <f>OR(TRUE,TRUE,FALSE)</f>
        <v>1</v>
      </c>
      <c r="C4" s="81" t="s">
        <v>160</v>
      </c>
      <c r="E4" s="79">
        <v>100</v>
      </c>
    </row>
    <row r="5" spans="2:5">
      <c r="B5" s="79" t="b">
        <f>OR(FALSE,FALSE)</f>
        <v>0</v>
      </c>
      <c r="C5" s="82" t="s">
        <v>161</v>
      </c>
    </row>
    <row r="6" spans="2:5">
      <c r="B6" s="80" t="b">
        <f>OR(1=1,2=2)</f>
        <v>1</v>
      </c>
      <c r="C6" s="81" t="s">
        <v>162</v>
      </c>
    </row>
    <row r="7" spans="2:5">
      <c r="B7" s="79" t="b">
        <f>OR(1=2,2=2,3=3)</f>
        <v>1</v>
      </c>
      <c r="C7" s="82" t="s">
        <v>163</v>
      </c>
    </row>
    <row r="8" spans="2:5">
      <c r="B8" s="80" t="b">
        <f>OR(E3&gt;=50,E4&gt;=50)</f>
        <v>1</v>
      </c>
      <c r="C8" s="81" t="s">
        <v>187</v>
      </c>
    </row>
    <row r="9" spans="2:5">
      <c r="B9" s="79" t="b">
        <f t="array" ref="B9">OR(B2:B8)</f>
        <v>1</v>
      </c>
      <c r="C9" s="82" t="s">
        <v>164</v>
      </c>
    </row>
    <row r="10" spans="2:5">
      <c r="B10" s="80" t="b">
        <f>OR(B8,B6,B2)</f>
        <v>1</v>
      </c>
      <c r="C10" s="81" t="s">
        <v>165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CC17-26B0-4CE3-A371-C84C92567004}">
  <dimension ref="B3:R19"/>
  <sheetViews>
    <sheetView topLeftCell="G4" workbookViewId="0">
      <selection activeCell="U15" sqref="U15"/>
    </sheetView>
  </sheetViews>
  <sheetFormatPr defaultRowHeight="16.5"/>
  <cols>
    <col min="1" max="1" width="1.375" customWidth="1"/>
    <col min="3" max="3" width="1.625" customWidth="1"/>
    <col min="4" max="4" width="10.75" customWidth="1"/>
    <col min="5" max="5" width="34.125" customWidth="1"/>
    <col min="6" max="6" width="21.625" customWidth="1"/>
    <col min="7" max="7" width="9.125" customWidth="1"/>
    <col min="8" max="10" width="10.5" bestFit="1" customWidth="1"/>
    <col min="11" max="11" width="10.375" customWidth="1"/>
    <col min="18" max="18" width="13.25" customWidth="1"/>
  </cols>
  <sheetData>
    <row r="3" spans="2:18">
      <c r="B3" s="78" t="s">
        <v>2</v>
      </c>
      <c r="D3" s="80" t="b">
        <f>OR(B4&gt;1,B5&lt;100)</f>
        <v>1</v>
      </c>
      <c r="E3" s="81" t="s">
        <v>169</v>
      </c>
      <c r="F3" s="81" t="s">
        <v>174</v>
      </c>
    </row>
    <row r="4" spans="2:18">
      <c r="B4" s="1">
        <v>50</v>
      </c>
      <c r="D4" s="94">
        <f>IF(OR(B4&gt;1,B5&lt;100),B5,"值超出範圍")</f>
        <v>100</v>
      </c>
      <c r="E4" s="95" t="s">
        <v>170</v>
      </c>
      <c r="F4" s="94" t="s">
        <v>175</v>
      </c>
    </row>
    <row r="5" spans="2:18">
      <c r="B5" s="1">
        <v>100</v>
      </c>
      <c r="D5" s="80" t="str">
        <f>IF(OR(B4&lt;0,B4&gt;50),B4,"值超出範圍")</f>
        <v>值超出範圍</v>
      </c>
      <c r="E5" s="81" t="s">
        <v>171</v>
      </c>
      <c r="F5" s="81" t="s">
        <v>176</v>
      </c>
    </row>
    <row r="6" spans="2:18" ht="17.25" thickBot="1"/>
    <row r="7" spans="2:18" ht="19.5">
      <c r="G7" s="204" t="s">
        <v>178</v>
      </c>
      <c r="H7" s="205"/>
      <c r="I7" s="205"/>
      <c r="J7" s="205"/>
      <c r="K7" s="206"/>
      <c r="N7" s="204" t="s">
        <v>178</v>
      </c>
      <c r="O7" s="205"/>
      <c r="P7" s="205"/>
      <c r="Q7" s="205"/>
      <c r="R7" s="206"/>
    </row>
    <row r="8" spans="2:18">
      <c r="G8" s="77" t="s">
        <v>116</v>
      </c>
      <c r="H8" s="77" t="s">
        <v>181</v>
      </c>
      <c r="I8" s="77" t="s">
        <v>182</v>
      </c>
      <c r="J8" s="77" t="s">
        <v>183</v>
      </c>
      <c r="K8" s="77" t="s">
        <v>179</v>
      </c>
      <c r="N8" s="77" t="s">
        <v>116</v>
      </c>
      <c r="O8" s="77" t="s">
        <v>181</v>
      </c>
      <c r="P8" s="77" t="s">
        <v>182</v>
      </c>
      <c r="Q8" s="77" t="s">
        <v>183</v>
      </c>
      <c r="R8" s="77" t="s">
        <v>179</v>
      </c>
    </row>
    <row r="9" spans="2:18">
      <c r="G9" s="85" t="s">
        <v>120</v>
      </c>
      <c r="H9" s="96">
        <v>45</v>
      </c>
      <c r="I9" s="96">
        <v>66</v>
      </c>
      <c r="J9" s="96">
        <v>87</v>
      </c>
      <c r="K9" s="77" t="str">
        <f>IF(OR(H9&gt;=55,I9&gt;=55,J9&gt;=55),"給予獎金","未達標準")</f>
        <v>給予獎金</v>
      </c>
      <c r="N9" s="85" t="s">
        <v>120</v>
      </c>
      <c r="O9" s="96">
        <v>45</v>
      </c>
      <c r="P9" s="96">
        <v>66</v>
      </c>
      <c r="Q9" s="96">
        <v>87</v>
      </c>
      <c r="R9" s="77"/>
    </row>
    <row r="10" spans="2:18">
      <c r="G10" s="85" t="s">
        <v>121</v>
      </c>
      <c r="H10" s="96">
        <v>65</v>
      </c>
      <c r="I10" s="96">
        <v>68</v>
      </c>
      <c r="J10" s="96">
        <v>69</v>
      </c>
      <c r="K10" t="str">
        <f t="shared" ref="K10:K19" si="0">IF(OR(H10&gt;=55,I10&gt;=55,J10&gt;=55),"給予獎金","未達標準")</f>
        <v>給予獎金</v>
      </c>
      <c r="N10" s="85" t="s">
        <v>121</v>
      </c>
      <c r="O10" s="96">
        <v>65</v>
      </c>
      <c r="P10" s="96">
        <v>68</v>
      </c>
      <c r="Q10" s="96">
        <v>69</v>
      </c>
    </row>
    <row r="11" spans="2:18">
      <c r="G11" s="85" t="s">
        <v>122</v>
      </c>
      <c r="H11" s="96">
        <v>36</v>
      </c>
      <c r="I11" s="96">
        <v>59</v>
      </c>
      <c r="J11" s="96">
        <v>98</v>
      </c>
      <c r="K11" t="str">
        <f t="shared" si="0"/>
        <v>給予獎金</v>
      </c>
      <c r="N11" s="85" t="s">
        <v>122</v>
      </c>
      <c r="O11" s="96">
        <v>36</v>
      </c>
      <c r="P11" s="96">
        <v>59</v>
      </c>
      <c r="Q11" s="96">
        <v>98</v>
      </c>
    </row>
    <row r="12" spans="2:18">
      <c r="G12" s="85" t="s">
        <v>123</v>
      </c>
      <c r="H12" s="96">
        <v>54</v>
      </c>
      <c r="I12" s="96">
        <v>32</v>
      </c>
      <c r="J12" s="96">
        <v>50</v>
      </c>
      <c r="K12" t="str">
        <f t="shared" si="0"/>
        <v>未達標準</v>
      </c>
      <c r="N12" s="85" t="s">
        <v>123</v>
      </c>
      <c r="O12" s="96">
        <v>54</v>
      </c>
      <c r="P12" s="96">
        <v>32</v>
      </c>
      <c r="Q12" s="96">
        <v>50</v>
      </c>
    </row>
    <row r="13" spans="2:18">
      <c r="G13" s="85" t="s">
        <v>124</v>
      </c>
      <c r="H13" s="96">
        <v>89</v>
      </c>
      <c r="I13" s="96">
        <v>45</v>
      </c>
      <c r="J13" s="96">
        <v>88</v>
      </c>
      <c r="K13" t="str">
        <f t="shared" si="0"/>
        <v>給予獎金</v>
      </c>
      <c r="N13" s="85" t="s">
        <v>124</v>
      </c>
      <c r="O13" s="96">
        <v>89</v>
      </c>
      <c r="P13" s="96">
        <v>45</v>
      </c>
      <c r="Q13" s="96">
        <v>88</v>
      </c>
    </row>
    <row r="14" spans="2:18">
      <c r="G14" s="85" t="s">
        <v>125</v>
      </c>
      <c r="H14" s="96">
        <v>65</v>
      </c>
      <c r="I14" s="96">
        <v>98</v>
      </c>
      <c r="J14" s="96">
        <v>87</v>
      </c>
      <c r="K14" t="str">
        <f t="shared" si="0"/>
        <v>給予獎金</v>
      </c>
      <c r="N14" s="85" t="s">
        <v>125</v>
      </c>
      <c r="O14" s="96">
        <v>65</v>
      </c>
      <c r="P14" s="96">
        <v>98</v>
      </c>
      <c r="Q14" s="96">
        <v>87</v>
      </c>
    </row>
    <row r="15" spans="2:18">
      <c r="G15" s="85" t="s">
        <v>126</v>
      </c>
      <c r="H15" s="96">
        <v>32</v>
      </c>
      <c r="I15" s="96">
        <v>65</v>
      </c>
      <c r="J15" s="96">
        <v>56</v>
      </c>
      <c r="K15" t="str">
        <f t="shared" si="0"/>
        <v>給予獎金</v>
      </c>
      <c r="N15" s="85" t="s">
        <v>126</v>
      </c>
      <c r="O15" s="96">
        <v>32</v>
      </c>
      <c r="P15" s="96">
        <v>65</v>
      </c>
      <c r="Q15" s="96">
        <v>56</v>
      </c>
    </row>
    <row r="16" spans="2:18">
      <c r="G16" s="85" t="s">
        <v>127</v>
      </c>
      <c r="H16" s="96">
        <v>55</v>
      </c>
      <c r="I16" s="96">
        <v>89</v>
      </c>
      <c r="J16" s="96">
        <v>99</v>
      </c>
      <c r="K16" t="str">
        <f t="shared" si="0"/>
        <v>給予獎金</v>
      </c>
      <c r="N16" s="85" t="s">
        <v>127</v>
      </c>
      <c r="O16" s="96">
        <v>55</v>
      </c>
      <c r="P16" s="96">
        <v>89</v>
      </c>
      <c r="Q16" s="96">
        <v>99</v>
      </c>
    </row>
    <row r="17" spans="7:17">
      <c r="G17" s="85" t="s">
        <v>128</v>
      </c>
      <c r="H17" s="96">
        <v>23</v>
      </c>
      <c r="I17" s="96">
        <v>12</v>
      </c>
      <c r="J17" s="96">
        <v>50</v>
      </c>
      <c r="K17" t="str">
        <f t="shared" si="0"/>
        <v>未達標準</v>
      </c>
      <c r="N17" s="85" t="s">
        <v>128</v>
      </c>
      <c r="O17" s="96">
        <v>23</v>
      </c>
      <c r="P17" s="96">
        <v>12</v>
      </c>
      <c r="Q17" s="96">
        <v>50</v>
      </c>
    </row>
    <row r="18" spans="7:17">
      <c r="G18" s="85" t="s">
        <v>129</v>
      </c>
      <c r="H18" s="96">
        <v>69</v>
      </c>
      <c r="I18" s="96">
        <v>66</v>
      </c>
      <c r="J18" s="96">
        <v>89</v>
      </c>
      <c r="K18" t="str">
        <f t="shared" si="0"/>
        <v>給予獎金</v>
      </c>
      <c r="N18" s="85" t="s">
        <v>129</v>
      </c>
      <c r="O18" s="96">
        <v>69</v>
      </c>
      <c r="P18" s="96">
        <v>66</v>
      </c>
      <c r="Q18" s="96">
        <v>89</v>
      </c>
    </row>
    <row r="19" spans="7:17">
      <c r="G19" s="85" t="s">
        <v>180</v>
      </c>
      <c r="H19" s="96">
        <v>54</v>
      </c>
      <c r="I19" s="96">
        <v>53</v>
      </c>
      <c r="J19" s="96">
        <v>52</v>
      </c>
      <c r="K19" t="str">
        <f t="shared" si="0"/>
        <v>未達標準</v>
      </c>
      <c r="N19" s="85" t="s">
        <v>180</v>
      </c>
      <c r="O19" s="96">
        <v>54</v>
      </c>
      <c r="P19" s="96">
        <v>53</v>
      </c>
      <c r="Q19" s="96">
        <v>52</v>
      </c>
    </row>
  </sheetData>
  <mergeCells count="2">
    <mergeCell ref="G7:K7"/>
    <mergeCell ref="N7:R7"/>
  </mergeCells>
  <phoneticPr fontId="2" type="noConversion"/>
  <pageMargins left="0.7" right="0.7" top="0.75" bottom="0.75" header="0.3" footer="0.3"/>
  <legacy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BFA6-94FE-4638-A4C4-C23AD88FCA9D}">
  <dimension ref="A1:E15"/>
  <sheetViews>
    <sheetView workbookViewId="0">
      <selection activeCell="D2" sqref="D2"/>
    </sheetView>
  </sheetViews>
  <sheetFormatPr defaultColWidth="8.875" defaultRowHeight="16.5"/>
  <cols>
    <col min="1" max="1" width="13.125" style="108" customWidth="1"/>
    <col min="2" max="5" width="15.75" style="4" customWidth="1"/>
    <col min="6" max="16384" width="8.875" style="4"/>
  </cols>
  <sheetData>
    <row r="1" spans="1:5" ht="25.15" customHeight="1" thickTop="1" thickBot="1">
      <c r="A1" s="99" t="s">
        <v>191</v>
      </c>
      <c r="B1" s="100" t="s">
        <v>192</v>
      </c>
      <c r="C1" s="100" t="s">
        <v>193</v>
      </c>
      <c r="D1" s="100" t="s">
        <v>194</v>
      </c>
      <c r="E1" s="101" t="s">
        <v>195</v>
      </c>
    </row>
    <row r="2" spans="1:5" ht="25.15" customHeight="1" thickTop="1" thickBot="1">
      <c r="A2" s="102" t="s">
        <v>196</v>
      </c>
      <c r="B2" s="103">
        <f t="array" aca="1" ref="B2" ca="1">SUM(IF(NOT(ISNA(MATCH(INDIRECT($A2),國定假日,0))),1,0))</f>
        <v>4</v>
      </c>
      <c r="C2" s="103">
        <f t="array" aca="1" ref="C2:E13" ca="1">SUM(IF(INDIRECT($A13)&lt;&gt;"",IF(WEEKDAY(INDIRECT($A13),2)=6,1,0),0))</f>
        <v>4</v>
      </c>
      <c r="D2" s="103">
        <f ca="1"/>
        <v>4</v>
      </c>
      <c r="E2" s="104">
        <f ca="1"/>
        <v>4</v>
      </c>
    </row>
    <row r="3" spans="1:5" ht="25.15" customHeight="1" thickTop="1" thickBot="1">
      <c r="A3" s="102" t="s">
        <v>197</v>
      </c>
      <c r="B3" s="103">
        <f t="array" aca="1" ref="B3" ca="1">SUM(IF(NOT(ISNA(MATCH(INDIRECT($A3),國定假日,0))),1,0))</f>
        <v>0</v>
      </c>
      <c r="C3" s="103">
        <f ca="1"/>
        <v>4</v>
      </c>
      <c r="D3" s="103">
        <f ca="1"/>
        <v>4</v>
      </c>
      <c r="E3" s="104">
        <f ca="1"/>
        <v>4</v>
      </c>
    </row>
    <row r="4" spans="1:5" ht="25.15" customHeight="1" thickTop="1" thickBot="1">
      <c r="A4" s="102" t="s">
        <v>198</v>
      </c>
      <c r="B4" s="103">
        <f t="array" aca="1" ref="B4" ca="1">SUM(IF(NOT(ISNA(MATCH(INDIRECT($A4),國定假日,0))),1,0))</f>
        <v>0</v>
      </c>
      <c r="C4" s="103">
        <f ca="1"/>
        <v>4</v>
      </c>
      <c r="D4" s="103">
        <f ca="1"/>
        <v>4</v>
      </c>
      <c r="E4" s="104">
        <f ca="1"/>
        <v>4</v>
      </c>
    </row>
    <row r="5" spans="1:5" ht="25.15" customHeight="1" thickTop="1" thickBot="1">
      <c r="A5" s="102" t="s">
        <v>199</v>
      </c>
      <c r="B5" s="103">
        <f t="array" aca="1" ref="B5" ca="1">SUM(IF(NOT(ISNA(MATCH(INDIRECT($A5),國定假日,0))),1,0))</f>
        <v>1</v>
      </c>
      <c r="C5" s="103">
        <f ca="1"/>
        <v>4</v>
      </c>
      <c r="D5" s="103">
        <f ca="1"/>
        <v>4</v>
      </c>
      <c r="E5" s="104">
        <f ca="1"/>
        <v>4</v>
      </c>
    </row>
    <row r="6" spans="1:5" ht="25.15" customHeight="1" thickTop="1" thickBot="1">
      <c r="A6" s="102" t="s">
        <v>200</v>
      </c>
      <c r="B6" s="103">
        <f t="array" aca="1" ref="B6" ca="1">SUM(IF(NOT(ISNA(MATCH(INDIRECT($A6),國定假日,0))),1,0))</f>
        <v>0</v>
      </c>
      <c r="C6" s="103">
        <f ca="1"/>
        <v>4</v>
      </c>
      <c r="D6" s="103">
        <f ca="1"/>
        <v>4</v>
      </c>
      <c r="E6" s="104">
        <f ca="1"/>
        <v>4</v>
      </c>
    </row>
    <row r="7" spans="1:5" ht="25.15" customHeight="1" thickTop="1" thickBot="1">
      <c r="A7" s="102" t="s">
        <v>201</v>
      </c>
      <c r="B7" s="103">
        <f t="array" aca="1" ref="B7" ca="1">SUM(IF(NOT(ISNA(MATCH(INDIRECT($A7),國定假日,0))),1,0))</f>
        <v>1</v>
      </c>
      <c r="C7" s="103">
        <f ca="1"/>
        <v>4</v>
      </c>
      <c r="D7" s="103">
        <f ca="1"/>
        <v>4</v>
      </c>
      <c r="E7" s="104">
        <f ca="1"/>
        <v>4</v>
      </c>
    </row>
    <row r="8" spans="1:5" ht="25.15" customHeight="1" thickTop="1" thickBot="1">
      <c r="A8" s="102" t="s">
        <v>202</v>
      </c>
      <c r="B8" s="103">
        <f t="array" aca="1" ref="B8" ca="1">SUM(IF(NOT(ISNA(MATCH(INDIRECT($A8),國定假日,0))),1,0))</f>
        <v>0</v>
      </c>
      <c r="C8" s="103">
        <f ca="1"/>
        <v>4</v>
      </c>
      <c r="D8" s="103">
        <f ca="1"/>
        <v>4</v>
      </c>
      <c r="E8" s="104">
        <f ca="1"/>
        <v>4</v>
      </c>
    </row>
    <row r="9" spans="1:5" ht="25.15" customHeight="1" thickTop="1" thickBot="1">
      <c r="A9" s="102" t="s">
        <v>203</v>
      </c>
      <c r="B9" s="103">
        <f t="array" aca="1" ref="B9" ca="1">SUM(IF(NOT(ISNA(MATCH(INDIRECT($A9),國定假日,0))),1,0))</f>
        <v>0</v>
      </c>
      <c r="C9" s="103">
        <f ca="1"/>
        <v>4</v>
      </c>
      <c r="D9" s="103">
        <f ca="1"/>
        <v>4</v>
      </c>
      <c r="E9" s="104">
        <f ca="1"/>
        <v>4</v>
      </c>
    </row>
    <row r="10" spans="1:5" ht="25.15" customHeight="1" thickTop="1" thickBot="1">
      <c r="A10" s="102" t="s">
        <v>204</v>
      </c>
      <c r="B10" s="103">
        <f t="array" aca="1" ref="B10" ca="1">SUM(IF(NOT(ISNA(MATCH(INDIRECT($A10),國定假日,0))),1,0))</f>
        <v>1</v>
      </c>
      <c r="C10" s="103">
        <f ca="1"/>
        <v>4</v>
      </c>
      <c r="D10" s="103">
        <f ca="1"/>
        <v>4</v>
      </c>
      <c r="E10" s="104">
        <f ca="1"/>
        <v>4</v>
      </c>
    </row>
    <row r="11" spans="1:5" ht="25.15" customHeight="1" thickTop="1" thickBot="1">
      <c r="A11" s="102" t="s">
        <v>205</v>
      </c>
      <c r="B11" s="103">
        <f t="array" aca="1" ref="B11" ca="1">SUM(IF(NOT(ISNA(MATCH(INDIRECT($A11),國定假日,0))),1,0))</f>
        <v>1</v>
      </c>
      <c r="C11" s="103">
        <f ca="1"/>
        <v>4</v>
      </c>
      <c r="D11" s="103">
        <f ca="1"/>
        <v>4</v>
      </c>
      <c r="E11" s="104">
        <f ca="1"/>
        <v>4</v>
      </c>
    </row>
    <row r="12" spans="1:5" ht="25.15" customHeight="1" thickTop="1" thickBot="1">
      <c r="A12" s="102" t="s">
        <v>206</v>
      </c>
      <c r="B12" s="103">
        <f t="array" aca="1" ref="B12" ca="1">SUM(IF(NOT(ISNA(MATCH(INDIRECT($A12),國定假日,0))),1,0))</f>
        <v>0</v>
      </c>
      <c r="C12" s="103">
        <f ca="1"/>
        <v>4</v>
      </c>
      <c r="D12" s="103">
        <f ca="1"/>
        <v>4</v>
      </c>
      <c r="E12" s="104">
        <f ca="1"/>
        <v>4</v>
      </c>
    </row>
    <row r="13" spans="1:5" ht="25.15" customHeight="1" thickTop="1" thickBot="1">
      <c r="A13" s="102" t="s">
        <v>207</v>
      </c>
      <c r="B13" s="103">
        <f t="array" aca="1" ref="B13" ca="1">SUM(IF(NOT(ISNA(MATCH(INDIRECT($A13),國定假日,0))),1,0))</f>
        <v>0</v>
      </c>
      <c r="C13" s="103">
        <f ca="1"/>
        <v>4</v>
      </c>
      <c r="D13" s="103">
        <f ca="1"/>
        <v>4</v>
      </c>
      <c r="E13" s="104">
        <f ca="1"/>
        <v>4</v>
      </c>
    </row>
    <row r="14" spans="1:5" ht="25.15" customHeight="1" thickTop="1" thickBot="1">
      <c r="A14" s="105" t="s">
        <v>17</v>
      </c>
      <c r="B14" s="106">
        <f ca="1">SUM(B2:B13)</f>
        <v>8</v>
      </c>
      <c r="C14" s="106">
        <f ca="1">SUM(C2:C13)</f>
        <v>48</v>
      </c>
      <c r="D14" s="106">
        <f ca="1">SUM(D2:D13)</f>
        <v>48</v>
      </c>
      <c r="E14" s="107">
        <f ca="1">SUM(E2:E13)</f>
        <v>48</v>
      </c>
    </row>
    <row r="15" spans="1:5" ht="17.25" thickTop="1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8DA3-9D59-4247-8754-BCD3313614E3}">
  <dimension ref="A1:N33"/>
  <sheetViews>
    <sheetView tabSelected="1" workbookViewId="0">
      <selection activeCell="B2" sqref="B2"/>
    </sheetView>
  </sheetViews>
  <sheetFormatPr defaultColWidth="8.875" defaultRowHeight="16.5"/>
  <cols>
    <col min="1" max="1" width="13.125" style="108" customWidth="1"/>
    <col min="2" max="6" width="15.75" style="4" customWidth="1"/>
    <col min="7" max="7" width="8.875" style="4"/>
    <col min="8" max="8" width="15.5" style="4" bestFit="1" customWidth="1"/>
    <col min="9" max="16384" width="8.875" style="4"/>
  </cols>
  <sheetData>
    <row r="1" spans="1:14" ht="25.15" customHeight="1" thickTop="1" thickBot="1">
      <c r="A1" s="99" t="s">
        <v>191</v>
      </c>
      <c r="B1" s="100" t="s">
        <v>192</v>
      </c>
      <c r="C1" s="100" t="s">
        <v>193</v>
      </c>
      <c r="D1" s="100" t="s">
        <v>194</v>
      </c>
      <c r="E1" s="101" t="s">
        <v>195</v>
      </c>
      <c r="F1" s="109" t="s">
        <v>208</v>
      </c>
      <c r="H1" s="101" t="s">
        <v>209</v>
      </c>
      <c r="I1" s="108" t="s">
        <v>334</v>
      </c>
      <c r="J1" s="108" t="s">
        <v>335</v>
      </c>
      <c r="L1" s="207" t="s">
        <v>194</v>
      </c>
      <c r="M1" s="207"/>
      <c r="N1" s="207"/>
    </row>
    <row r="2" spans="1:14" ht="25.15" customHeight="1" thickTop="1" thickBot="1">
      <c r="A2" s="102" t="s">
        <v>196</v>
      </c>
      <c r="B2" s="103">
        <f t="array" aca="1" ref="B2" ca="1">SUM(IF(NOT(ISNA(MATCH(INDIRECT($A2),國定假日,0))),1,0))</f>
        <v>4</v>
      </c>
      <c r="C2" s="103">
        <f t="array" aca="1" ref="C2" ca="1">COUNT(IF(WEEKDAY(INDIRECT($A2),2)=6,1,""))</f>
        <v>5</v>
      </c>
      <c r="D2" s="103">
        <f t="array" aca="1" ref="D2" ca="1">SUM(IF(INDIRECT($A2)&lt;&gt;"",IF(WEEKDAY(INDIRECT($A2),2)=7,1,0),0))</f>
        <v>4</v>
      </c>
      <c r="E2" s="110">
        <f ca="1">COUNT(INDIRECT($A2))-SUM(B2:D2)</f>
        <v>18</v>
      </c>
      <c r="F2" s="111">
        <f ca="1">SUM(B2:E2)</f>
        <v>31</v>
      </c>
      <c r="H2" s="4">
        <f t="array" aca="1" ref="H2" ca="1">COUNT(INDIRECT(A2:A13))-SUM(B2:D2)</f>
        <v>18</v>
      </c>
      <c r="I2" s="4">
        <f t="array" aca="1" ref="I2" ca="1">COUNT(INDIRECT(A2:$A$13))-SUM(B2:D2)</f>
        <v>18</v>
      </c>
      <c r="J2" s="4">
        <f t="shared" ref="J2:J13" ca="1" si="0">COUNT(INDIRECT(A2))-SUM(B2:D2)</f>
        <v>18</v>
      </c>
      <c r="L2" s="4" cm="1">
        <f t="array" aca="1" ref="L2:L32" ca="1">INDIRECT(A2)</f>
        <v>37987</v>
      </c>
      <c r="M2" s="4">
        <f ca="1">WEEKDAY(L2,2)</f>
        <v>4</v>
      </c>
      <c r="N2" s="4">
        <f ca="1">IF(M2=7,1,0)</f>
        <v>0</v>
      </c>
    </row>
    <row r="3" spans="1:14" ht="25.15" customHeight="1" thickTop="1" thickBot="1">
      <c r="A3" s="102" t="s">
        <v>197</v>
      </c>
      <c r="B3" s="103">
        <f t="array" aca="1" ref="B3" ca="1">SUM(IF(NOT(ISNA(MATCH(INDIRECT($A3),國定假日,0))),1,0))</f>
        <v>0</v>
      </c>
      <c r="C3" s="103">
        <f t="array" aca="1" ref="C3" ca="1">COUNT(IF(WEEKDAY(INDIRECT($A3),2)=6,1,""))</f>
        <v>4</v>
      </c>
      <c r="D3" s="103">
        <f t="array" aca="1" ref="D3" ca="1">SUM(IF(INDIRECT($A3)&lt;&gt;"",IF(WEEKDAY(INDIRECT($A3),2)=7,1,0),0))</f>
        <v>5</v>
      </c>
      <c r="E3" s="104">
        <f t="shared" ref="E3:E13" ca="1" si="1">COUNT(INDIRECT($A3))-SUM(B3:D3)</f>
        <v>20</v>
      </c>
      <c r="F3" s="111">
        <f ca="1">SUM(B3:E3)</f>
        <v>29</v>
      </c>
      <c r="H3" s="4">
        <f t="array" aca="1" ref="H3" ca="1">COUNT(INDIRECT(A3:A14))-SUM(B3:D3)</f>
        <v>20</v>
      </c>
      <c r="I3" s="4">
        <f t="array" aca="1" ref="I3" ca="1">COUNT(INDIRECT(A3:$A$13))-SUM(B3:D3)</f>
        <v>20</v>
      </c>
      <c r="J3" s="4">
        <f t="shared" ca="1" si="0"/>
        <v>20</v>
      </c>
      <c r="L3" s="4">
        <f ca="1"/>
        <v>37988</v>
      </c>
      <c r="M3" s="4">
        <f t="shared" ref="M3:M32" ca="1" si="2">WEEKDAY(L3,2)</f>
        <v>5</v>
      </c>
      <c r="N3" s="4">
        <f t="shared" ref="N3:N32" ca="1" si="3">IF(M3=7,1,0)</f>
        <v>0</v>
      </c>
    </row>
    <row r="4" spans="1:14" ht="25.15" customHeight="1" thickTop="1" thickBot="1">
      <c r="A4" s="102" t="s">
        <v>198</v>
      </c>
      <c r="B4" s="103">
        <f t="array" aca="1" ref="B4" ca="1">SUM(IF(NOT(ISNA(MATCH(INDIRECT($A4),國定假日,0))),1,0))</f>
        <v>0</v>
      </c>
      <c r="C4" s="103">
        <f t="array" aca="1" ref="C4" ca="1">COUNT(IF(WEEKDAY(INDIRECT($A4),2)=6,1,""))</f>
        <v>4</v>
      </c>
      <c r="D4" s="103">
        <f t="array" aca="1" ref="D4" ca="1">SUM(IF(INDIRECT($A4)&lt;&gt;"",IF(WEEKDAY(INDIRECT($A4),2)=7,1,0),0))</f>
        <v>4</v>
      </c>
      <c r="E4" s="104">
        <f t="shared" ca="1" si="1"/>
        <v>23</v>
      </c>
      <c r="F4" s="111">
        <f t="shared" ref="F4:F13" ca="1" si="4">SUM(B4:E4)</f>
        <v>31</v>
      </c>
      <c r="H4" s="4">
        <f t="array" aca="1" ref="H4" ca="1">COUNT(INDIRECT(A4:A15))-SUM(B4:D4)</f>
        <v>23</v>
      </c>
      <c r="I4" s="4">
        <f t="array" aca="1" ref="I4" ca="1">COUNT(INDIRECT(A4:$A$13))-SUM(B4:D4)</f>
        <v>23</v>
      </c>
      <c r="J4" s="4">
        <f t="shared" ca="1" si="0"/>
        <v>23</v>
      </c>
      <c r="L4" s="4">
        <f ca="1"/>
        <v>37989</v>
      </c>
      <c r="M4" s="4">
        <f t="shared" ca="1" si="2"/>
        <v>6</v>
      </c>
      <c r="N4" s="4">
        <f t="shared" ca="1" si="3"/>
        <v>0</v>
      </c>
    </row>
    <row r="5" spans="1:14" ht="25.15" customHeight="1" thickTop="1" thickBot="1">
      <c r="A5" s="102" t="s">
        <v>199</v>
      </c>
      <c r="B5" s="103">
        <f t="array" aca="1" ref="B5" ca="1">SUM(IF(NOT(ISNA(MATCH(INDIRECT($A5),國定假日,0))),1,0))</f>
        <v>1</v>
      </c>
      <c r="C5" s="103">
        <f t="array" aca="1" ref="C5" ca="1">COUNT(IF(WEEKDAY(INDIRECT($A5),2)=6,1,""))</f>
        <v>4</v>
      </c>
      <c r="D5" s="103">
        <f t="array" aca="1" ref="D5" ca="1">SUM(IF(INDIRECT($A5)&lt;&gt;"",IF(WEEKDAY(INDIRECT($A5),2)=7,1,0),0))</f>
        <v>4</v>
      </c>
      <c r="E5" s="104">
        <f t="shared" ca="1" si="1"/>
        <v>21</v>
      </c>
      <c r="F5" s="111">
        <f t="shared" ca="1" si="4"/>
        <v>30</v>
      </c>
      <c r="H5" s="4">
        <f t="array" aca="1" ref="H5" ca="1">COUNT(INDIRECT(A5:A16))-SUM(B5:D5)</f>
        <v>21</v>
      </c>
      <c r="I5" s="4">
        <f t="array" aca="1" ref="I5" ca="1">COUNT(INDIRECT(A5:$A$13))-SUM(B5:D5)</f>
        <v>21</v>
      </c>
      <c r="J5" s="4">
        <f t="shared" ca="1" si="0"/>
        <v>21</v>
      </c>
      <c r="L5" s="4">
        <f ca="1"/>
        <v>37990</v>
      </c>
      <c r="M5" s="4">
        <f t="shared" ca="1" si="2"/>
        <v>7</v>
      </c>
      <c r="N5" s="4">
        <f t="shared" ca="1" si="3"/>
        <v>1</v>
      </c>
    </row>
    <row r="6" spans="1:14" ht="25.15" customHeight="1" thickTop="1" thickBot="1">
      <c r="A6" s="102" t="s">
        <v>200</v>
      </c>
      <c r="B6" s="103">
        <f t="array" aca="1" ref="B6" ca="1">SUM(IF(NOT(ISNA(MATCH(INDIRECT($A6),國定假日,0))),1,0))</f>
        <v>0</v>
      </c>
      <c r="C6" s="103">
        <f t="array" aca="1" ref="C6" ca="1">COUNT(IF(WEEKDAY(INDIRECT($A6),2)=6,1,""))</f>
        <v>5</v>
      </c>
      <c r="D6" s="103">
        <f t="array" aca="1" ref="D6" ca="1">SUM(IF(INDIRECT($A6)&lt;&gt;"",IF(WEEKDAY(INDIRECT($A6),2)=7,1,0),0))</f>
        <v>5</v>
      </c>
      <c r="E6" s="104">
        <f t="shared" ca="1" si="1"/>
        <v>21</v>
      </c>
      <c r="F6" s="111">
        <f t="shared" ca="1" si="4"/>
        <v>31</v>
      </c>
      <c r="H6" s="4">
        <f t="array" aca="1" ref="H6" ca="1">COUNT(INDIRECT(A6:A17))-SUM(B6:D6)</f>
        <v>21</v>
      </c>
      <c r="I6" s="4">
        <f t="array" aca="1" ref="I6" ca="1">COUNT(INDIRECT(A6:$A$13))-SUM(B6:D6)</f>
        <v>21</v>
      </c>
      <c r="J6" s="4">
        <f t="shared" ca="1" si="0"/>
        <v>21</v>
      </c>
      <c r="L6" s="4">
        <f ca="1"/>
        <v>37991</v>
      </c>
      <c r="M6" s="4">
        <f t="shared" ca="1" si="2"/>
        <v>1</v>
      </c>
      <c r="N6" s="4">
        <f t="shared" ca="1" si="3"/>
        <v>0</v>
      </c>
    </row>
    <row r="7" spans="1:14" ht="25.15" customHeight="1" thickTop="1" thickBot="1">
      <c r="A7" s="102" t="s">
        <v>201</v>
      </c>
      <c r="B7" s="103">
        <f t="array" aca="1" ref="B7" ca="1">SUM(IF(NOT(ISNA(MATCH(INDIRECT($A7),國定假日,0))),1,0))</f>
        <v>1</v>
      </c>
      <c r="C7" s="103">
        <f t="array" aca="1" ref="C7" ca="1">COUNT(IF(WEEKDAY(INDIRECT($A7),2)=6,1,""))</f>
        <v>4</v>
      </c>
      <c r="D7" s="103">
        <f t="array" aca="1" ref="D7" ca="1">SUM(IF(INDIRECT($A7)&lt;&gt;"",IF(WEEKDAY(INDIRECT($A7),2)=7,1,0),0))</f>
        <v>4</v>
      </c>
      <c r="E7" s="104">
        <f t="shared" ca="1" si="1"/>
        <v>21</v>
      </c>
      <c r="F7" s="111">
        <f t="shared" ca="1" si="4"/>
        <v>30</v>
      </c>
      <c r="H7" s="4">
        <f t="array" aca="1" ref="H7" ca="1">COUNT(INDIRECT(A7:A18))-SUM(B7:D7)</f>
        <v>21</v>
      </c>
      <c r="I7" s="4">
        <f t="array" aca="1" ref="I7" ca="1">COUNT(INDIRECT(A7:$A$13))-SUM(B7:D7)</f>
        <v>21</v>
      </c>
      <c r="J7" s="4">
        <f t="shared" ca="1" si="0"/>
        <v>21</v>
      </c>
      <c r="L7" s="4">
        <f ca="1"/>
        <v>37992</v>
      </c>
      <c r="M7" s="4">
        <f t="shared" ca="1" si="2"/>
        <v>2</v>
      </c>
      <c r="N7" s="4">
        <f t="shared" ca="1" si="3"/>
        <v>0</v>
      </c>
    </row>
    <row r="8" spans="1:14" ht="25.15" customHeight="1" thickTop="1" thickBot="1">
      <c r="A8" s="102" t="s">
        <v>202</v>
      </c>
      <c r="B8" s="103">
        <f t="array" aca="1" ref="B8" ca="1">SUM(IF(NOT(ISNA(MATCH(INDIRECT($A8),國定假日,0))),1,0))</f>
        <v>0</v>
      </c>
      <c r="C8" s="103">
        <f t="array" aca="1" ref="C8" ca="1">COUNT(IF(WEEKDAY(INDIRECT($A8),2)=6,1,""))</f>
        <v>5</v>
      </c>
      <c r="D8" s="103">
        <f t="array" aca="1" ref="D8" ca="1">SUM(IF(INDIRECT($A8)&lt;&gt;"",IF(WEEKDAY(INDIRECT($A8),2)=7,1,0),0))</f>
        <v>4</v>
      </c>
      <c r="E8" s="104">
        <f t="shared" ca="1" si="1"/>
        <v>22</v>
      </c>
      <c r="F8" s="111">
        <f t="shared" ca="1" si="4"/>
        <v>31</v>
      </c>
      <c r="H8" s="4">
        <f t="array" aca="1" ref="H8" ca="1">COUNT(INDIRECT(A8:A19))-SUM(B8:D8)</f>
        <v>22</v>
      </c>
      <c r="I8" s="4">
        <f t="array" aca="1" ref="I8" ca="1">COUNT(INDIRECT(A8:$A$13))-SUM(B8:D8)</f>
        <v>22</v>
      </c>
      <c r="J8" s="4">
        <f t="shared" ca="1" si="0"/>
        <v>22</v>
      </c>
      <c r="L8" s="4">
        <f ca="1"/>
        <v>37993</v>
      </c>
      <c r="M8" s="4">
        <f t="shared" ca="1" si="2"/>
        <v>3</v>
      </c>
      <c r="N8" s="4">
        <f t="shared" ca="1" si="3"/>
        <v>0</v>
      </c>
    </row>
    <row r="9" spans="1:14" ht="25.15" customHeight="1" thickTop="1" thickBot="1">
      <c r="A9" s="102" t="s">
        <v>203</v>
      </c>
      <c r="B9" s="103">
        <f t="array" aca="1" ref="B9" ca="1">SUM(IF(NOT(ISNA(MATCH(INDIRECT($A9),國定假日,0))),1,0))</f>
        <v>0</v>
      </c>
      <c r="C9" s="103">
        <f t="array" aca="1" ref="C9" ca="1">COUNT(IF(WEEKDAY(INDIRECT($A9),2)=6,1,""))</f>
        <v>4</v>
      </c>
      <c r="D9" s="103">
        <f t="array" aca="1" ref="D9" ca="1">SUM(IF(INDIRECT($A9)&lt;&gt;"",IF(WEEKDAY(INDIRECT($A9),2)=7,1,0),0))</f>
        <v>5</v>
      </c>
      <c r="E9" s="104">
        <f t="shared" ca="1" si="1"/>
        <v>22</v>
      </c>
      <c r="F9" s="111">
        <f t="shared" ca="1" si="4"/>
        <v>31</v>
      </c>
      <c r="H9" s="4">
        <f t="array" aca="1" ref="H9" ca="1">COUNT(INDIRECT(A9:A20))-SUM(B9:D9)</f>
        <v>22</v>
      </c>
      <c r="I9" s="4">
        <f t="array" aca="1" ref="I9" ca="1">COUNT(INDIRECT(A9:$A$13))-SUM(B9:D9)</f>
        <v>22</v>
      </c>
      <c r="J9" s="4">
        <f t="shared" ca="1" si="0"/>
        <v>22</v>
      </c>
      <c r="L9" s="4">
        <f ca="1"/>
        <v>37994</v>
      </c>
      <c r="M9" s="4">
        <f t="shared" ca="1" si="2"/>
        <v>4</v>
      </c>
      <c r="N9" s="4">
        <f t="shared" ca="1" si="3"/>
        <v>0</v>
      </c>
    </row>
    <row r="10" spans="1:14" ht="25.15" customHeight="1" thickTop="1" thickBot="1">
      <c r="A10" s="102" t="s">
        <v>204</v>
      </c>
      <c r="B10" s="103">
        <f t="array" aca="1" ref="B10" ca="1">SUM(IF(NOT(ISNA(MATCH(INDIRECT($A10),國定假日,0))),1,0))</f>
        <v>1</v>
      </c>
      <c r="C10" s="103">
        <f t="array" aca="1" ref="C10" ca="1">COUNT(IF(WEEKDAY(INDIRECT($A10),2)=6,1,""))</f>
        <v>4</v>
      </c>
      <c r="D10" s="103">
        <f t="array" aca="1" ref="D10" ca="1">SUM(IF(INDIRECT($A10)&lt;&gt;"",IF(WEEKDAY(INDIRECT($A10),2)=7,1,0),0))</f>
        <v>4</v>
      </c>
      <c r="E10" s="104">
        <f t="shared" ca="1" si="1"/>
        <v>21</v>
      </c>
      <c r="F10" s="111">
        <f t="shared" ca="1" si="4"/>
        <v>30</v>
      </c>
      <c r="H10" s="4">
        <f t="array" aca="1" ref="H10" ca="1">COUNT(INDIRECT(A10:A21))-SUM(B10:D10)</f>
        <v>21</v>
      </c>
      <c r="I10" s="4">
        <f t="array" aca="1" ref="I10" ca="1">COUNT(INDIRECT(A10:$A$13))-SUM(B10:D10)</f>
        <v>21</v>
      </c>
      <c r="J10" s="4">
        <f t="shared" ca="1" si="0"/>
        <v>21</v>
      </c>
      <c r="L10" s="4">
        <f ca="1"/>
        <v>37995</v>
      </c>
      <c r="M10" s="4">
        <f t="shared" ca="1" si="2"/>
        <v>5</v>
      </c>
      <c r="N10" s="4">
        <f t="shared" ca="1" si="3"/>
        <v>0</v>
      </c>
    </row>
    <row r="11" spans="1:14" ht="25.15" customHeight="1" thickTop="1" thickBot="1">
      <c r="A11" s="102" t="s">
        <v>205</v>
      </c>
      <c r="B11" s="103">
        <f t="array" aca="1" ref="B11" ca="1">SUM(IF(NOT(ISNA(MATCH(INDIRECT($A11),國定假日,0))),1,0))</f>
        <v>1</v>
      </c>
      <c r="C11" s="103">
        <f t="array" aca="1" ref="C11" ca="1">COUNT(IF(WEEKDAY(INDIRECT($A11),2)=6,1,""))</f>
        <v>5</v>
      </c>
      <c r="D11" s="103">
        <f t="array" aca="1" ref="D11" ca="1">SUM(IF(INDIRECT($A11)&lt;&gt;"",IF(WEEKDAY(INDIRECT($A11),2)=7,1,0),0))</f>
        <v>5</v>
      </c>
      <c r="E11" s="104">
        <f t="shared" ca="1" si="1"/>
        <v>20</v>
      </c>
      <c r="F11" s="111">
        <f t="shared" ca="1" si="4"/>
        <v>31</v>
      </c>
      <c r="H11" s="4">
        <f t="array" aca="1" ref="H11" ca="1">COUNT(INDIRECT(A11:A22))-SUM(B11:D11)</f>
        <v>20</v>
      </c>
      <c r="I11" s="4">
        <f t="array" aca="1" ref="I11" ca="1">COUNT(INDIRECT(A11:$A$13))-SUM(B11:D11)</f>
        <v>20</v>
      </c>
      <c r="J11" s="4">
        <f t="shared" ca="1" si="0"/>
        <v>20</v>
      </c>
      <c r="L11" s="4">
        <f ca="1"/>
        <v>37996</v>
      </c>
      <c r="M11" s="4">
        <f t="shared" ca="1" si="2"/>
        <v>6</v>
      </c>
      <c r="N11" s="4">
        <f t="shared" ca="1" si="3"/>
        <v>0</v>
      </c>
    </row>
    <row r="12" spans="1:14" ht="25.15" customHeight="1" thickTop="1" thickBot="1">
      <c r="A12" s="102" t="s">
        <v>206</v>
      </c>
      <c r="B12" s="103">
        <f t="array" aca="1" ref="B12" ca="1">SUM(IF(NOT(ISNA(MATCH(INDIRECT($A12),國定假日,0))),1,0))</f>
        <v>0</v>
      </c>
      <c r="C12" s="103">
        <f t="array" aca="1" ref="C12" ca="1">COUNT(IF(WEEKDAY(INDIRECT($A12),2)=6,1,""))</f>
        <v>4</v>
      </c>
      <c r="D12" s="103">
        <f t="array" aca="1" ref="D12" ca="1">SUM(IF(INDIRECT($A12)&lt;&gt;"",IF(WEEKDAY(INDIRECT($A12),2)=7,1,0),0))</f>
        <v>4</v>
      </c>
      <c r="E12" s="104">
        <f t="shared" ca="1" si="1"/>
        <v>22</v>
      </c>
      <c r="F12" s="111">
        <f t="shared" ca="1" si="4"/>
        <v>30</v>
      </c>
      <c r="H12" s="4">
        <f t="array" aca="1" ref="H12" ca="1">COUNT(INDIRECT(A12:A23))-SUM(B12:D12)</f>
        <v>22</v>
      </c>
      <c r="I12" s="4">
        <f t="array" aca="1" ref="I12" ca="1">COUNT(INDIRECT(A12:$A$13))-SUM(B12:D12)</f>
        <v>22</v>
      </c>
      <c r="J12" s="4">
        <f t="shared" ca="1" si="0"/>
        <v>22</v>
      </c>
      <c r="L12" s="4">
        <f ca="1"/>
        <v>37997</v>
      </c>
      <c r="M12" s="4">
        <f t="shared" ca="1" si="2"/>
        <v>7</v>
      </c>
      <c r="N12" s="4">
        <f t="shared" ca="1" si="3"/>
        <v>1</v>
      </c>
    </row>
    <row r="13" spans="1:14" ht="25.15" customHeight="1" thickTop="1" thickBot="1">
      <c r="A13" s="102" t="s">
        <v>207</v>
      </c>
      <c r="B13" s="103">
        <f t="array" aca="1" ref="B13" ca="1">SUM(IF(NOT(ISNA(MATCH(INDIRECT($A13),國定假日,0))),1,0))</f>
        <v>0</v>
      </c>
      <c r="C13" s="103">
        <f t="array" aca="1" ref="C13" ca="1">COUNT(IF(WEEKDAY(INDIRECT($A13),2)=6,1,""))</f>
        <v>4</v>
      </c>
      <c r="D13" s="103">
        <f t="array" aca="1" ref="D13" ca="1">SUM(IF(INDIRECT($A13)&lt;&gt;"",IF(WEEKDAY(INDIRECT($A13),2)=7,1,0),0))</f>
        <v>4</v>
      </c>
      <c r="E13" s="104">
        <f t="shared" ca="1" si="1"/>
        <v>23</v>
      </c>
      <c r="F13" s="111">
        <f t="shared" ca="1" si="4"/>
        <v>31</v>
      </c>
      <c r="H13" s="4">
        <f t="array" aca="1" ref="H13" ca="1">COUNT(INDIRECT(A13:A24))-SUM(B13:D13)</f>
        <v>23</v>
      </c>
      <c r="I13" s="4">
        <f t="array" aca="1" ref="I13" ca="1">COUNT(INDIRECT(A13:$A$13))-SUM(B13:D13)</f>
        <v>23</v>
      </c>
      <c r="J13" s="4">
        <f t="shared" ca="1" si="0"/>
        <v>23</v>
      </c>
      <c r="L13" s="4">
        <f ca="1"/>
        <v>37998</v>
      </c>
      <c r="M13" s="4">
        <f t="shared" ca="1" si="2"/>
        <v>1</v>
      </c>
      <c r="N13" s="4">
        <f t="shared" ca="1" si="3"/>
        <v>0</v>
      </c>
    </row>
    <row r="14" spans="1:14" ht="25.15" customHeight="1" thickTop="1" thickBot="1">
      <c r="A14" s="105" t="s">
        <v>17</v>
      </c>
      <c r="B14" s="106">
        <f ca="1">SUM(B2:B13)</f>
        <v>8</v>
      </c>
      <c r="C14" s="106">
        <f ca="1">SUM(C2:C13)</f>
        <v>52</v>
      </c>
      <c r="D14" s="106">
        <f ca="1">SUM(D2:D13)</f>
        <v>52</v>
      </c>
      <c r="E14" s="107">
        <f ca="1">SUM(E2:E13)</f>
        <v>254</v>
      </c>
      <c r="F14" s="112"/>
      <c r="L14" s="4">
        <f ca="1"/>
        <v>37999</v>
      </c>
      <c r="M14" s="4">
        <f t="shared" ca="1" si="2"/>
        <v>2</v>
      </c>
      <c r="N14" s="4">
        <f t="shared" ca="1" si="3"/>
        <v>0</v>
      </c>
    </row>
    <row r="15" spans="1:14" ht="17.25" thickTop="1">
      <c r="L15" s="4">
        <f ca="1"/>
        <v>38000</v>
      </c>
      <c r="M15" s="4">
        <f t="shared" ca="1" si="2"/>
        <v>3</v>
      </c>
      <c r="N15" s="4">
        <f t="shared" ca="1" si="3"/>
        <v>0</v>
      </c>
    </row>
    <row r="16" spans="1:14">
      <c r="L16" s="4">
        <f ca="1"/>
        <v>38001</v>
      </c>
      <c r="M16" s="4">
        <f t="shared" ca="1" si="2"/>
        <v>4</v>
      </c>
      <c r="N16" s="4">
        <f t="shared" ca="1" si="3"/>
        <v>0</v>
      </c>
    </row>
    <row r="17" spans="12:14">
      <c r="L17" s="4">
        <f ca="1"/>
        <v>38002</v>
      </c>
      <c r="M17" s="4">
        <f t="shared" ca="1" si="2"/>
        <v>5</v>
      </c>
      <c r="N17" s="4">
        <f t="shared" ca="1" si="3"/>
        <v>0</v>
      </c>
    </row>
    <row r="18" spans="12:14">
      <c r="L18" s="4">
        <f ca="1"/>
        <v>38003</v>
      </c>
      <c r="M18" s="4">
        <f t="shared" ca="1" si="2"/>
        <v>6</v>
      </c>
      <c r="N18" s="4">
        <f t="shared" ca="1" si="3"/>
        <v>0</v>
      </c>
    </row>
    <row r="19" spans="12:14">
      <c r="L19" s="4">
        <f ca="1"/>
        <v>38004</v>
      </c>
      <c r="M19" s="4">
        <f t="shared" ca="1" si="2"/>
        <v>7</v>
      </c>
      <c r="N19" s="4">
        <f t="shared" ca="1" si="3"/>
        <v>1</v>
      </c>
    </row>
    <row r="20" spans="12:14">
      <c r="L20" s="4">
        <f ca="1"/>
        <v>38005</v>
      </c>
      <c r="M20" s="4">
        <f t="shared" ca="1" si="2"/>
        <v>1</v>
      </c>
      <c r="N20" s="4">
        <f t="shared" ca="1" si="3"/>
        <v>0</v>
      </c>
    </row>
    <row r="21" spans="12:14">
      <c r="L21" s="4">
        <f ca="1"/>
        <v>38006</v>
      </c>
      <c r="M21" s="4">
        <f t="shared" ca="1" si="2"/>
        <v>2</v>
      </c>
      <c r="N21" s="4">
        <f t="shared" ca="1" si="3"/>
        <v>0</v>
      </c>
    </row>
    <row r="22" spans="12:14">
      <c r="L22" s="4">
        <f ca="1"/>
        <v>38007</v>
      </c>
      <c r="M22" s="4">
        <f t="shared" ca="1" si="2"/>
        <v>3</v>
      </c>
      <c r="N22" s="4">
        <f t="shared" ca="1" si="3"/>
        <v>0</v>
      </c>
    </row>
    <row r="23" spans="12:14">
      <c r="L23" s="4">
        <f ca="1"/>
        <v>38008</v>
      </c>
      <c r="M23" s="4">
        <f t="shared" ca="1" si="2"/>
        <v>4</v>
      </c>
      <c r="N23" s="4">
        <f t="shared" ca="1" si="3"/>
        <v>0</v>
      </c>
    </row>
    <row r="24" spans="12:14">
      <c r="L24" s="4">
        <f ca="1"/>
        <v>38009</v>
      </c>
      <c r="M24" s="4">
        <f t="shared" ca="1" si="2"/>
        <v>5</v>
      </c>
      <c r="N24" s="4">
        <f t="shared" ca="1" si="3"/>
        <v>0</v>
      </c>
    </row>
    <row r="25" spans="12:14">
      <c r="L25" s="4">
        <f ca="1"/>
        <v>38010</v>
      </c>
      <c r="M25" s="4">
        <f t="shared" ca="1" si="2"/>
        <v>6</v>
      </c>
      <c r="N25" s="4">
        <f t="shared" ca="1" si="3"/>
        <v>0</v>
      </c>
    </row>
    <row r="26" spans="12:14">
      <c r="L26" s="4">
        <f ca="1"/>
        <v>38011</v>
      </c>
      <c r="M26" s="4">
        <f t="shared" ca="1" si="2"/>
        <v>7</v>
      </c>
      <c r="N26" s="4">
        <f t="shared" ca="1" si="3"/>
        <v>1</v>
      </c>
    </row>
    <row r="27" spans="12:14">
      <c r="L27" s="4">
        <f ca="1"/>
        <v>38012</v>
      </c>
      <c r="M27" s="4">
        <f t="shared" ca="1" si="2"/>
        <v>1</v>
      </c>
      <c r="N27" s="4">
        <f t="shared" ca="1" si="3"/>
        <v>0</v>
      </c>
    </row>
    <row r="28" spans="12:14">
      <c r="L28" s="4">
        <f ca="1"/>
        <v>38013</v>
      </c>
      <c r="M28" s="4">
        <f t="shared" ca="1" si="2"/>
        <v>2</v>
      </c>
      <c r="N28" s="4">
        <f t="shared" ca="1" si="3"/>
        <v>0</v>
      </c>
    </row>
    <row r="29" spans="12:14">
      <c r="L29" s="4">
        <f ca="1"/>
        <v>38014</v>
      </c>
      <c r="M29" s="4">
        <f t="shared" ca="1" si="2"/>
        <v>3</v>
      </c>
      <c r="N29" s="4">
        <f t="shared" ca="1" si="3"/>
        <v>0</v>
      </c>
    </row>
    <row r="30" spans="12:14">
      <c r="L30" s="4">
        <f ca="1"/>
        <v>38015</v>
      </c>
      <c r="M30" s="4">
        <f t="shared" ca="1" si="2"/>
        <v>4</v>
      </c>
      <c r="N30" s="4">
        <f t="shared" ca="1" si="3"/>
        <v>0</v>
      </c>
    </row>
    <row r="31" spans="12:14">
      <c r="L31" s="4">
        <f ca="1"/>
        <v>38016</v>
      </c>
      <c r="M31" s="4">
        <f t="shared" ca="1" si="2"/>
        <v>5</v>
      </c>
      <c r="N31" s="4">
        <f t="shared" ca="1" si="3"/>
        <v>0</v>
      </c>
    </row>
    <row r="32" spans="12:14">
      <c r="L32" s="4">
        <f ca="1"/>
        <v>38017</v>
      </c>
      <c r="M32" s="4">
        <f t="shared" ca="1" si="2"/>
        <v>6</v>
      </c>
      <c r="N32" s="4">
        <f t="shared" ca="1" si="3"/>
        <v>0</v>
      </c>
    </row>
    <row r="33" spans="14:14">
      <c r="N33" s="4">
        <f ca="1">SUM(N2:N32)</f>
        <v>4</v>
      </c>
    </row>
  </sheetData>
  <mergeCells count="1">
    <mergeCell ref="L1:N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EE3D-258B-4F9D-BCAB-878E96F5DC10}">
  <dimension ref="A1:E14"/>
  <sheetViews>
    <sheetView workbookViewId="0">
      <selection activeCell="E2" sqref="E2"/>
    </sheetView>
  </sheetViews>
  <sheetFormatPr defaultRowHeight="16.5"/>
  <cols>
    <col min="1" max="2" width="16.625" style="5" customWidth="1"/>
    <col min="3" max="3" width="9" style="5"/>
    <col min="4" max="4" width="24" style="5" bestFit="1" customWidth="1"/>
    <col min="5" max="5" width="28.5" style="5" bestFit="1" customWidth="1"/>
    <col min="6" max="6" width="64.75" style="5" bestFit="1" customWidth="1"/>
    <col min="7" max="16384" width="9" style="5"/>
  </cols>
  <sheetData>
    <row r="1" spans="1:5" ht="25.15" customHeight="1" thickTop="1" thickBot="1">
      <c r="A1" s="99" t="s">
        <v>210</v>
      </c>
      <c r="B1" s="101" t="s">
        <v>6</v>
      </c>
    </row>
    <row r="2" spans="1:5" ht="25.15" customHeight="1" thickTop="1" thickBot="1">
      <c r="A2" s="113" t="s">
        <v>211</v>
      </c>
      <c r="B2" s="114">
        <v>37987</v>
      </c>
      <c r="D2" s="102">
        <v>1</v>
      </c>
      <c r="E2" s="5">
        <f t="array" ref="E2">SUM(IF(MONTH($B$2:$B$9)=D2,1,0))</f>
        <v>4</v>
      </c>
    </row>
    <row r="3" spans="1:5" ht="25.15" customHeight="1" thickTop="1" thickBot="1">
      <c r="A3" s="113" t="s">
        <v>212</v>
      </c>
      <c r="B3" s="114">
        <v>38007</v>
      </c>
      <c r="D3" s="102">
        <v>2</v>
      </c>
      <c r="E3" s="5">
        <f t="array" ref="E3">SUM(IF(MONTH($B$2:$B$9)=D3,1,0))</f>
        <v>0</v>
      </c>
    </row>
    <row r="4" spans="1:5" ht="25.15" customHeight="1" thickTop="1" thickBot="1">
      <c r="A4" s="113" t="s">
        <v>213</v>
      </c>
      <c r="B4" s="114">
        <v>38008</v>
      </c>
      <c r="D4" s="102">
        <v>3</v>
      </c>
      <c r="E4" s="5">
        <f t="array" ref="E4">SUM(IF(MONTH($B$2:$B$9)=D4,1,0))</f>
        <v>0</v>
      </c>
    </row>
    <row r="5" spans="1:5" ht="25.15" customHeight="1" thickTop="1" thickBot="1">
      <c r="A5" s="113" t="s">
        <v>214</v>
      </c>
      <c r="B5" s="114">
        <v>38009</v>
      </c>
      <c r="D5" s="102">
        <v>4</v>
      </c>
      <c r="E5" s="5">
        <f t="array" ref="E5">SUM(IF(MONTH($B$2:$B$9)=D5,1,0))</f>
        <v>1</v>
      </c>
    </row>
    <row r="6" spans="1:5" ht="25.15" customHeight="1" thickTop="1" thickBot="1">
      <c r="A6" s="113" t="s">
        <v>215</v>
      </c>
      <c r="B6" s="114">
        <v>38082</v>
      </c>
      <c r="D6" s="102">
        <v>5</v>
      </c>
      <c r="E6" s="5">
        <f t="array" ref="E6">SUM(IF(MONTH($B$2:$B$9)=D6,1,0))</f>
        <v>0</v>
      </c>
    </row>
    <row r="7" spans="1:5" ht="25.15" customHeight="1" thickTop="1" thickBot="1">
      <c r="A7" s="113" t="s">
        <v>216</v>
      </c>
      <c r="B7" s="114">
        <v>38160</v>
      </c>
      <c r="D7" s="102">
        <v>6</v>
      </c>
      <c r="E7" s="5">
        <f t="array" ref="E7">SUM(IF(MONTH($B$2:$B$9)=D7,1,0))</f>
        <v>1</v>
      </c>
    </row>
    <row r="8" spans="1:5" ht="25.15" customHeight="1" thickTop="1" thickBot="1">
      <c r="A8" s="113" t="s">
        <v>217</v>
      </c>
      <c r="B8" s="114">
        <v>38258</v>
      </c>
      <c r="D8" s="102">
        <v>7</v>
      </c>
      <c r="E8" s="5">
        <f t="array" ref="E8">SUM(IF(MONTH($B$2:$B$9)=D8,1,0))</f>
        <v>0</v>
      </c>
    </row>
    <row r="9" spans="1:5" ht="25.15" customHeight="1" thickTop="1" thickBot="1">
      <c r="A9" s="115" t="s">
        <v>218</v>
      </c>
      <c r="B9" s="116">
        <v>38270</v>
      </c>
      <c r="D9" s="102">
        <v>8</v>
      </c>
      <c r="E9" s="5">
        <f t="array" ref="E9">SUM(IF(MONTH($B$2:$B$9)=D9,1,0))</f>
        <v>0</v>
      </c>
    </row>
    <row r="10" spans="1:5" ht="18" thickTop="1" thickBot="1">
      <c r="D10" s="102">
        <v>9</v>
      </c>
      <c r="E10" s="5">
        <f t="array" ref="E10">SUM(IF(MONTH($B$2:$B$9)=D10,1,0))</f>
        <v>1</v>
      </c>
    </row>
    <row r="11" spans="1:5" ht="18" thickTop="1" thickBot="1">
      <c r="D11" s="102">
        <v>10</v>
      </c>
      <c r="E11" s="5">
        <f t="array" ref="E11">SUM(IF(MONTH($B$2:$B$9)=D11,1,0))</f>
        <v>1</v>
      </c>
    </row>
    <row r="12" spans="1:5" ht="18" thickTop="1" thickBot="1">
      <c r="D12" s="102">
        <v>11</v>
      </c>
      <c r="E12" s="5">
        <f t="array" ref="E12">SUM(IF(MONTH($B$2:$B$9)=D12,1,0))</f>
        <v>0</v>
      </c>
    </row>
    <row r="13" spans="1:5" ht="18" thickTop="1" thickBot="1">
      <c r="D13" s="102">
        <v>12</v>
      </c>
      <c r="E13" s="5">
        <f t="array" ref="E13">SUM(IF(MONTH($B$2:$B$9)=D13,1,0))</f>
        <v>0</v>
      </c>
    </row>
    <row r="14" spans="1:5" ht="17.25" thickTop="1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786E-BFDD-49F2-AE4A-8E98A13C5E7E}">
  <sheetPr>
    <pageSetUpPr fitToPage="1"/>
  </sheetPr>
  <dimension ref="A1:L35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defaultRowHeight="16.5"/>
  <cols>
    <col min="1" max="12" width="17.625" style="126" customWidth="1"/>
    <col min="13" max="16384" width="9" style="5"/>
  </cols>
  <sheetData>
    <row r="1" spans="1:12" ht="23.45" customHeight="1" thickTop="1">
      <c r="A1" s="117" t="s">
        <v>196</v>
      </c>
      <c r="B1" s="118" t="s">
        <v>197</v>
      </c>
      <c r="C1" s="118" t="s">
        <v>198</v>
      </c>
      <c r="D1" s="118" t="s">
        <v>199</v>
      </c>
      <c r="E1" s="118" t="s">
        <v>200</v>
      </c>
      <c r="F1" s="118" t="s">
        <v>201</v>
      </c>
      <c r="G1" s="118" t="s">
        <v>202</v>
      </c>
      <c r="H1" s="118" t="s">
        <v>203</v>
      </c>
      <c r="I1" s="118" t="s">
        <v>204</v>
      </c>
      <c r="J1" s="118" t="s">
        <v>205</v>
      </c>
      <c r="K1" s="118" t="s">
        <v>206</v>
      </c>
      <c r="L1" s="119" t="s">
        <v>219</v>
      </c>
    </row>
    <row r="2" spans="1:12" ht="25.15" customHeight="1">
      <c r="A2" s="120">
        <v>37987</v>
      </c>
      <c r="B2" s="121">
        <f t="shared" ref="B2:L2" si="0">EDATE(A2,1)</f>
        <v>38018</v>
      </c>
      <c r="C2" s="121">
        <f t="shared" si="0"/>
        <v>38047</v>
      </c>
      <c r="D2" s="121">
        <f t="shared" si="0"/>
        <v>38078</v>
      </c>
      <c r="E2" s="121">
        <f t="shared" si="0"/>
        <v>38108</v>
      </c>
      <c r="F2" s="121">
        <f t="shared" si="0"/>
        <v>38139</v>
      </c>
      <c r="G2" s="121">
        <f t="shared" si="0"/>
        <v>38169</v>
      </c>
      <c r="H2" s="121">
        <f t="shared" si="0"/>
        <v>38200</v>
      </c>
      <c r="I2" s="121">
        <f t="shared" si="0"/>
        <v>38231</v>
      </c>
      <c r="J2" s="121">
        <f t="shared" si="0"/>
        <v>38261</v>
      </c>
      <c r="K2" s="121">
        <f t="shared" si="0"/>
        <v>38292</v>
      </c>
      <c r="L2" s="122">
        <f t="shared" si="0"/>
        <v>38322</v>
      </c>
    </row>
    <row r="3" spans="1:12" ht="25.15" customHeight="1">
      <c r="A3" s="120">
        <f t="shared" ref="A3:L18" si="1">IF(ISERROR(A2+1),"",IF(MONTH(A2+1)&lt;&gt;MONTH(A2),"",A2+1))</f>
        <v>37988</v>
      </c>
      <c r="B3" s="121">
        <f t="shared" si="1"/>
        <v>38019</v>
      </c>
      <c r="C3" s="121">
        <f t="shared" si="1"/>
        <v>38048</v>
      </c>
      <c r="D3" s="121">
        <f t="shared" si="1"/>
        <v>38079</v>
      </c>
      <c r="E3" s="121">
        <f t="shared" si="1"/>
        <v>38109</v>
      </c>
      <c r="F3" s="121">
        <f t="shared" si="1"/>
        <v>38140</v>
      </c>
      <c r="G3" s="121">
        <f t="shared" si="1"/>
        <v>38170</v>
      </c>
      <c r="H3" s="121">
        <f t="shared" si="1"/>
        <v>38201</v>
      </c>
      <c r="I3" s="121">
        <f t="shared" si="1"/>
        <v>38232</v>
      </c>
      <c r="J3" s="121">
        <f t="shared" si="1"/>
        <v>38262</v>
      </c>
      <c r="K3" s="121">
        <f t="shared" si="1"/>
        <v>38293</v>
      </c>
      <c r="L3" s="122">
        <f t="shared" si="1"/>
        <v>38323</v>
      </c>
    </row>
    <row r="4" spans="1:12" ht="25.15" customHeight="1">
      <c r="A4" s="120">
        <f t="shared" si="1"/>
        <v>37989</v>
      </c>
      <c r="B4" s="121">
        <f t="shared" si="1"/>
        <v>38020</v>
      </c>
      <c r="C4" s="121">
        <f t="shared" si="1"/>
        <v>38049</v>
      </c>
      <c r="D4" s="121">
        <f t="shared" si="1"/>
        <v>38080</v>
      </c>
      <c r="E4" s="121">
        <f t="shared" si="1"/>
        <v>38110</v>
      </c>
      <c r="F4" s="121">
        <f t="shared" si="1"/>
        <v>38141</v>
      </c>
      <c r="G4" s="121">
        <f t="shared" si="1"/>
        <v>38171</v>
      </c>
      <c r="H4" s="121">
        <f t="shared" si="1"/>
        <v>38202</v>
      </c>
      <c r="I4" s="121">
        <f t="shared" si="1"/>
        <v>38233</v>
      </c>
      <c r="J4" s="121">
        <f t="shared" si="1"/>
        <v>38263</v>
      </c>
      <c r="K4" s="121">
        <f t="shared" si="1"/>
        <v>38294</v>
      </c>
      <c r="L4" s="122">
        <f t="shared" si="1"/>
        <v>38324</v>
      </c>
    </row>
    <row r="5" spans="1:12" ht="25.15" customHeight="1">
      <c r="A5" s="120">
        <f t="shared" si="1"/>
        <v>37990</v>
      </c>
      <c r="B5" s="121">
        <f t="shared" si="1"/>
        <v>38021</v>
      </c>
      <c r="C5" s="121">
        <f t="shared" si="1"/>
        <v>38050</v>
      </c>
      <c r="D5" s="121">
        <f t="shared" si="1"/>
        <v>38081</v>
      </c>
      <c r="E5" s="121">
        <f t="shared" si="1"/>
        <v>38111</v>
      </c>
      <c r="F5" s="121">
        <f t="shared" si="1"/>
        <v>38142</v>
      </c>
      <c r="G5" s="121">
        <f t="shared" si="1"/>
        <v>38172</v>
      </c>
      <c r="H5" s="121">
        <f t="shared" si="1"/>
        <v>38203</v>
      </c>
      <c r="I5" s="121">
        <f t="shared" si="1"/>
        <v>38234</v>
      </c>
      <c r="J5" s="121">
        <f t="shared" si="1"/>
        <v>38264</v>
      </c>
      <c r="K5" s="121">
        <f t="shared" si="1"/>
        <v>38295</v>
      </c>
      <c r="L5" s="122">
        <f t="shared" si="1"/>
        <v>38325</v>
      </c>
    </row>
    <row r="6" spans="1:12" ht="25.15" customHeight="1">
      <c r="A6" s="120">
        <f t="shared" si="1"/>
        <v>37991</v>
      </c>
      <c r="B6" s="121">
        <f t="shared" si="1"/>
        <v>38022</v>
      </c>
      <c r="C6" s="121">
        <f t="shared" si="1"/>
        <v>38051</v>
      </c>
      <c r="D6" s="121">
        <f t="shared" si="1"/>
        <v>38082</v>
      </c>
      <c r="E6" s="121">
        <f t="shared" si="1"/>
        <v>38112</v>
      </c>
      <c r="F6" s="121">
        <f t="shared" si="1"/>
        <v>38143</v>
      </c>
      <c r="G6" s="121">
        <f t="shared" si="1"/>
        <v>38173</v>
      </c>
      <c r="H6" s="121">
        <f t="shared" si="1"/>
        <v>38204</v>
      </c>
      <c r="I6" s="121">
        <f t="shared" si="1"/>
        <v>38235</v>
      </c>
      <c r="J6" s="121">
        <f t="shared" si="1"/>
        <v>38265</v>
      </c>
      <c r="K6" s="121">
        <f t="shared" si="1"/>
        <v>38296</v>
      </c>
      <c r="L6" s="122">
        <f t="shared" si="1"/>
        <v>38326</v>
      </c>
    </row>
    <row r="7" spans="1:12" ht="25.15" customHeight="1">
      <c r="A7" s="120">
        <f t="shared" si="1"/>
        <v>37992</v>
      </c>
      <c r="B7" s="121">
        <f t="shared" si="1"/>
        <v>38023</v>
      </c>
      <c r="C7" s="121">
        <f t="shared" si="1"/>
        <v>38052</v>
      </c>
      <c r="D7" s="121">
        <f t="shared" si="1"/>
        <v>38083</v>
      </c>
      <c r="E7" s="121">
        <f t="shared" si="1"/>
        <v>38113</v>
      </c>
      <c r="F7" s="121">
        <f t="shared" si="1"/>
        <v>38144</v>
      </c>
      <c r="G7" s="121">
        <f t="shared" si="1"/>
        <v>38174</v>
      </c>
      <c r="H7" s="121">
        <f t="shared" si="1"/>
        <v>38205</v>
      </c>
      <c r="I7" s="121">
        <f t="shared" si="1"/>
        <v>38236</v>
      </c>
      <c r="J7" s="121">
        <f t="shared" si="1"/>
        <v>38266</v>
      </c>
      <c r="K7" s="121">
        <f t="shared" si="1"/>
        <v>38297</v>
      </c>
      <c r="L7" s="122">
        <f t="shared" si="1"/>
        <v>38327</v>
      </c>
    </row>
    <row r="8" spans="1:12" ht="25.15" customHeight="1">
      <c r="A8" s="120">
        <f t="shared" si="1"/>
        <v>37993</v>
      </c>
      <c r="B8" s="121">
        <f t="shared" si="1"/>
        <v>38024</v>
      </c>
      <c r="C8" s="121">
        <f t="shared" si="1"/>
        <v>38053</v>
      </c>
      <c r="D8" s="121">
        <f t="shared" si="1"/>
        <v>38084</v>
      </c>
      <c r="E8" s="121">
        <f t="shared" si="1"/>
        <v>38114</v>
      </c>
      <c r="F8" s="121">
        <f t="shared" si="1"/>
        <v>38145</v>
      </c>
      <c r="G8" s="121">
        <f t="shared" si="1"/>
        <v>38175</v>
      </c>
      <c r="H8" s="121">
        <f t="shared" si="1"/>
        <v>38206</v>
      </c>
      <c r="I8" s="121">
        <f t="shared" si="1"/>
        <v>38237</v>
      </c>
      <c r="J8" s="121">
        <f t="shared" si="1"/>
        <v>38267</v>
      </c>
      <c r="K8" s="121">
        <f t="shared" si="1"/>
        <v>38298</v>
      </c>
      <c r="L8" s="122">
        <f t="shared" si="1"/>
        <v>38328</v>
      </c>
    </row>
    <row r="9" spans="1:12" ht="25.15" customHeight="1">
      <c r="A9" s="120">
        <f t="shared" si="1"/>
        <v>37994</v>
      </c>
      <c r="B9" s="121">
        <f t="shared" si="1"/>
        <v>38025</v>
      </c>
      <c r="C9" s="121">
        <f t="shared" si="1"/>
        <v>38054</v>
      </c>
      <c r="D9" s="121">
        <f t="shared" si="1"/>
        <v>38085</v>
      </c>
      <c r="E9" s="121">
        <f t="shared" si="1"/>
        <v>38115</v>
      </c>
      <c r="F9" s="121">
        <f t="shared" si="1"/>
        <v>38146</v>
      </c>
      <c r="G9" s="121">
        <f t="shared" si="1"/>
        <v>38176</v>
      </c>
      <c r="H9" s="121">
        <f t="shared" si="1"/>
        <v>38207</v>
      </c>
      <c r="I9" s="121">
        <f t="shared" si="1"/>
        <v>38238</v>
      </c>
      <c r="J9" s="121">
        <f t="shared" si="1"/>
        <v>38268</v>
      </c>
      <c r="K9" s="121">
        <f t="shared" si="1"/>
        <v>38299</v>
      </c>
      <c r="L9" s="122">
        <f t="shared" si="1"/>
        <v>38329</v>
      </c>
    </row>
    <row r="10" spans="1:12" ht="25.15" customHeight="1">
      <c r="A10" s="120">
        <f t="shared" si="1"/>
        <v>37995</v>
      </c>
      <c r="B10" s="121">
        <f t="shared" si="1"/>
        <v>38026</v>
      </c>
      <c r="C10" s="121">
        <f t="shared" si="1"/>
        <v>38055</v>
      </c>
      <c r="D10" s="121">
        <f t="shared" si="1"/>
        <v>38086</v>
      </c>
      <c r="E10" s="121">
        <f t="shared" si="1"/>
        <v>38116</v>
      </c>
      <c r="F10" s="121">
        <f t="shared" si="1"/>
        <v>38147</v>
      </c>
      <c r="G10" s="121">
        <f t="shared" si="1"/>
        <v>38177</v>
      </c>
      <c r="H10" s="121">
        <f t="shared" si="1"/>
        <v>38208</v>
      </c>
      <c r="I10" s="121">
        <f t="shared" si="1"/>
        <v>38239</v>
      </c>
      <c r="J10" s="121">
        <f t="shared" si="1"/>
        <v>38269</v>
      </c>
      <c r="K10" s="121">
        <f t="shared" si="1"/>
        <v>38300</v>
      </c>
      <c r="L10" s="122">
        <f t="shared" si="1"/>
        <v>38330</v>
      </c>
    </row>
    <row r="11" spans="1:12" ht="25.15" customHeight="1">
      <c r="A11" s="120">
        <f t="shared" si="1"/>
        <v>37996</v>
      </c>
      <c r="B11" s="121">
        <f t="shared" si="1"/>
        <v>38027</v>
      </c>
      <c r="C11" s="121">
        <f t="shared" si="1"/>
        <v>38056</v>
      </c>
      <c r="D11" s="121">
        <f t="shared" si="1"/>
        <v>38087</v>
      </c>
      <c r="E11" s="121">
        <f t="shared" si="1"/>
        <v>38117</v>
      </c>
      <c r="F11" s="121">
        <f t="shared" si="1"/>
        <v>38148</v>
      </c>
      <c r="G11" s="121">
        <f t="shared" si="1"/>
        <v>38178</v>
      </c>
      <c r="H11" s="121">
        <f t="shared" si="1"/>
        <v>38209</v>
      </c>
      <c r="I11" s="121">
        <f t="shared" si="1"/>
        <v>38240</v>
      </c>
      <c r="J11" s="121">
        <f t="shared" si="1"/>
        <v>38270</v>
      </c>
      <c r="K11" s="121">
        <f t="shared" si="1"/>
        <v>38301</v>
      </c>
      <c r="L11" s="122">
        <f t="shared" si="1"/>
        <v>38331</v>
      </c>
    </row>
    <row r="12" spans="1:12" ht="25.15" customHeight="1">
      <c r="A12" s="120">
        <f t="shared" si="1"/>
        <v>37997</v>
      </c>
      <c r="B12" s="121">
        <f t="shared" si="1"/>
        <v>38028</v>
      </c>
      <c r="C12" s="121">
        <f t="shared" si="1"/>
        <v>38057</v>
      </c>
      <c r="D12" s="121">
        <f t="shared" si="1"/>
        <v>38088</v>
      </c>
      <c r="E12" s="121">
        <f t="shared" si="1"/>
        <v>38118</v>
      </c>
      <c r="F12" s="121">
        <f t="shared" si="1"/>
        <v>38149</v>
      </c>
      <c r="G12" s="121">
        <f t="shared" si="1"/>
        <v>38179</v>
      </c>
      <c r="H12" s="121">
        <f t="shared" si="1"/>
        <v>38210</v>
      </c>
      <c r="I12" s="121">
        <f t="shared" si="1"/>
        <v>38241</v>
      </c>
      <c r="J12" s="121">
        <f t="shared" si="1"/>
        <v>38271</v>
      </c>
      <c r="K12" s="121">
        <f t="shared" si="1"/>
        <v>38302</v>
      </c>
      <c r="L12" s="122">
        <f t="shared" si="1"/>
        <v>38332</v>
      </c>
    </row>
    <row r="13" spans="1:12" ht="25.15" customHeight="1">
      <c r="A13" s="120">
        <f t="shared" si="1"/>
        <v>37998</v>
      </c>
      <c r="B13" s="121">
        <f t="shared" si="1"/>
        <v>38029</v>
      </c>
      <c r="C13" s="121">
        <f t="shared" si="1"/>
        <v>38058</v>
      </c>
      <c r="D13" s="121">
        <f t="shared" si="1"/>
        <v>38089</v>
      </c>
      <c r="E13" s="121">
        <f t="shared" si="1"/>
        <v>38119</v>
      </c>
      <c r="F13" s="121">
        <f t="shared" si="1"/>
        <v>38150</v>
      </c>
      <c r="G13" s="121">
        <f t="shared" si="1"/>
        <v>38180</v>
      </c>
      <c r="H13" s="121">
        <f t="shared" si="1"/>
        <v>38211</v>
      </c>
      <c r="I13" s="121">
        <f t="shared" si="1"/>
        <v>38242</v>
      </c>
      <c r="J13" s="121">
        <f t="shared" si="1"/>
        <v>38272</v>
      </c>
      <c r="K13" s="121">
        <f t="shared" si="1"/>
        <v>38303</v>
      </c>
      <c r="L13" s="122">
        <f t="shared" si="1"/>
        <v>38333</v>
      </c>
    </row>
    <row r="14" spans="1:12" ht="25.15" customHeight="1">
      <c r="A14" s="120">
        <f t="shared" si="1"/>
        <v>37999</v>
      </c>
      <c r="B14" s="121">
        <f t="shared" si="1"/>
        <v>38030</v>
      </c>
      <c r="C14" s="121">
        <f t="shared" si="1"/>
        <v>38059</v>
      </c>
      <c r="D14" s="121">
        <f t="shared" si="1"/>
        <v>38090</v>
      </c>
      <c r="E14" s="121">
        <f t="shared" si="1"/>
        <v>38120</v>
      </c>
      <c r="F14" s="121">
        <f t="shared" si="1"/>
        <v>38151</v>
      </c>
      <c r="G14" s="121">
        <f t="shared" si="1"/>
        <v>38181</v>
      </c>
      <c r="H14" s="121">
        <f t="shared" si="1"/>
        <v>38212</v>
      </c>
      <c r="I14" s="121">
        <f t="shared" si="1"/>
        <v>38243</v>
      </c>
      <c r="J14" s="121">
        <f t="shared" si="1"/>
        <v>38273</v>
      </c>
      <c r="K14" s="121">
        <f t="shared" si="1"/>
        <v>38304</v>
      </c>
      <c r="L14" s="122">
        <f t="shared" si="1"/>
        <v>38334</v>
      </c>
    </row>
    <row r="15" spans="1:12" ht="25.15" customHeight="1">
      <c r="A15" s="120">
        <f t="shared" si="1"/>
        <v>38000</v>
      </c>
      <c r="B15" s="121">
        <f t="shared" si="1"/>
        <v>38031</v>
      </c>
      <c r="C15" s="121">
        <f t="shared" si="1"/>
        <v>38060</v>
      </c>
      <c r="D15" s="121">
        <f t="shared" si="1"/>
        <v>38091</v>
      </c>
      <c r="E15" s="121">
        <f t="shared" si="1"/>
        <v>38121</v>
      </c>
      <c r="F15" s="121">
        <f t="shared" si="1"/>
        <v>38152</v>
      </c>
      <c r="G15" s="121">
        <f t="shared" si="1"/>
        <v>38182</v>
      </c>
      <c r="H15" s="121">
        <f t="shared" si="1"/>
        <v>38213</v>
      </c>
      <c r="I15" s="121">
        <f t="shared" si="1"/>
        <v>38244</v>
      </c>
      <c r="J15" s="121">
        <f t="shared" si="1"/>
        <v>38274</v>
      </c>
      <c r="K15" s="121">
        <f t="shared" si="1"/>
        <v>38305</v>
      </c>
      <c r="L15" s="122">
        <f t="shared" si="1"/>
        <v>38335</v>
      </c>
    </row>
    <row r="16" spans="1:12" ht="25.15" customHeight="1">
      <c r="A16" s="120">
        <f t="shared" si="1"/>
        <v>38001</v>
      </c>
      <c r="B16" s="121">
        <f t="shared" si="1"/>
        <v>38032</v>
      </c>
      <c r="C16" s="121">
        <f t="shared" si="1"/>
        <v>38061</v>
      </c>
      <c r="D16" s="121">
        <f t="shared" si="1"/>
        <v>38092</v>
      </c>
      <c r="E16" s="121">
        <f t="shared" si="1"/>
        <v>38122</v>
      </c>
      <c r="F16" s="121">
        <f t="shared" si="1"/>
        <v>38153</v>
      </c>
      <c r="G16" s="121">
        <f t="shared" si="1"/>
        <v>38183</v>
      </c>
      <c r="H16" s="121">
        <f t="shared" si="1"/>
        <v>38214</v>
      </c>
      <c r="I16" s="121">
        <f t="shared" si="1"/>
        <v>38245</v>
      </c>
      <c r="J16" s="121">
        <f t="shared" si="1"/>
        <v>38275</v>
      </c>
      <c r="K16" s="121">
        <f t="shared" si="1"/>
        <v>38306</v>
      </c>
      <c r="L16" s="122">
        <f t="shared" si="1"/>
        <v>38336</v>
      </c>
    </row>
    <row r="17" spans="1:12" ht="25.15" customHeight="1">
      <c r="A17" s="120">
        <f t="shared" si="1"/>
        <v>38002</v>
      </c>
      <c r="B17" s="121">
        <f t="shared" si="1"/>
        <v>38033</v>
      </c>
      <c r="C17" s="121">
        <f t="shared" si="1"/>
        <v>38062</v>
      </c>
      <c r="D17" s="121">
        <f t="shared" si="1"/>
        <v>38093</v>
      </c>
      <c r="E17" s="121">
        <f t="shared" si="1"/>
        <v>38123</v>
      </c>
      <c r="F17" s="121">
        <f t="shared" si="1"/>
        <v>38154</v>
      </c>
      <c r="G17" s="121">
        <f t="shared" si="1"/>
        <v>38184</v>
      </c>
      <c r="H17" s="121">
        <f t="shared" si="1"/>
        <v>38215</v>
      </c>
      <c r="I17" s="121">
        <f t="shared" si="1"/>
        <v>38246</v>
      </c>
      <c r="J17" s="121">
        <f t="shared" si="1"/>
        <v>38276</v>
      </c>
      <c r="K17" s="121">
        <f t="shared" si="1"/>
        <v>38307</v>
      </c>
      <c r="L17" s="122">
        <f t="shared" si="1"/>
        <v>38337</v>
      </c>
    </row>
    <row r="18" spans="1:12" ht="25.15" customHeight="1">
      <c r="A18" s="120">
        <f t="shared" si="1"/>
        <v>38003</v>
      </c>
      <c r="B18" s="121">
        <f t="shared" si="1"/>
        <v>38034</v>
      </c>
      <c r="C18" s="121">
        <f t="shared" si="1"/>
        <v>38063</v>
      </c>
      <c r="D18" s="121">
        <f t="shared" si="1"/>
        <v>38094</v>
      </c>
      <c r="E18" s="121">
        <f t="shared" si="1"/>
        <v>38124</v>
      </c>
      <c r="F18" s="121">
        <f t="shared" si="1"/>
        <v>38155</v>
      </c>
      <c r="G18" s="121">
        <f t="shared" si="1"/>
        <v>38185</v>
      </c>
      <c r="H18" s="121">
        <f t="shared" si="1"/>
        <v>38216</v>
      </c>
      <c r="I18" s="121">
        <f t="shared" si="1"/>
        <v>38247</v>
      </c>
      <c r="J18" s="121">
        <f t="shared" si="1"/>
        <v>38277</v>
      </c>
      <c r="K18" s="121">
        <f t="shared" si="1"/>
        <v>38308</v>
      </c>
      <c r="L18" s="122">
        <f t="shared" si="1"/>
        <v>38338</v>
      </c>
    </row>
    <row r="19" spans="1:12" ht="25.15" customHeight="1">
      <c r="A19" s="120">
        <f t="shared" ref="A19:L32" si="2">IF(ISERROR(A18+1),"",IF(MONTH(A18+1)&lt;&gt;MONTH(A18),"",A18+1))</f>
        <v>38004</v>
      </c>
      <c r="B19" s="121">
        <f t="shared" si="2"/>
        <v>38035</v>
      </c>
      <c r="C19" s="121">
        <f t="shared" si="2"/>
        <v>38064</v>
      </c>
      <c r="D19" s="121">
        <f t="shared" si="2"/>
        <v>38095</v>
      </c>
      <c r="E19" s="121">
        <f t="shared" si="2"/>
        <v>38125</v>
      </c>
      <c r="F19" s="121">
        <f t="shared" si="2"/>
        <v>38156</v>
      </c>
      <c r="G19" s="121">
        <f t="shared" si="2"/>
        <v>38186</v>
      </c>
      <c r="H19" s="121">
        <f t="shared" si="2"/>
        <v>38217</v>
      </c>
      <c r="I19" s="121">
        <f t="shared" si="2"/>
        <v>38248</v>
      </c>
      <c r="J19" s="121">
        <f t="shared" si="2"/>
        <v>38278</v>
      </c>
      <c r="K19" s="121">
        <f t="shared" si="2"/>
        <v>38309</v>
      </c>
      <c r="L19" s="122">
        <f t="shared" si="2"/>
        <v>38339</v>
      </c>
    </row>
    <row r="20" spans="1:12" ht="25.15" customHeight="1">
      <c r="A20" s="120">
        <f t="shared" si="2"/>
        <v>38005</v>
      </c>
      <c r="B20" s="121">
        <f t="shared" si="2"/>
        <v>38036</v>
      </c>
      <c r="C20" s="121">
        <f t="shared" si="2"/>
        <v>38065</v>
      </c>
      <c r="D20" s="121">
        <f t="shared" si="2"/>
        <v>38096</v>
      </c>
      <c r="E20" s="121">
        <f t="shared" si="2"/>
        <v>38126</v>
      </c>
      <c r="F20" s="121">
        <f t="shared" si="2"/>
        <v>38157</v>
      </c>
      <c r="G20" s="121">
        <f t="shared" si="2"/>
        <v>38187</v>
      </c>
      <c r="H20" s="121">
        <f t="shared" si="2"/>
        <v>38218</v>
      </c>
      <c r="I20" s="121">
        <f t="shared" si="2"/>
        <v>38249</v>
      </c>
      <c r="J20" s="121">
        <f t="shared" si="2"/>
        <v>38279</v>
      </c>
      <c r="K20" s="121">
        <f t="shared" si="2"/>
        <v>38310</v>
      </c>
      <c r="L20" s="122">
        <f t="shared" si="2"/>
        <v>38340</v>
      </c>
    </row>
    <row r="21" spans="1:12" ht="25.15" customHeight="1">
      <c r="A21" s="120">
        <f t="shared" si="2"/>
        <v>38006</v>
      </c>
      <c r="B21" s="121">
        <f t="shared" si="2"/>
        <v>38037</v>
      </c>
      <c r="C21" s="121">
        <f t="shared" si="2"/>
        <v>38066</v>
      </c>
      <c r="D21" s="121">
        <f t="shared" si="2"/>
        <v>38097</v>
      </c>
      <c r="E21" s="121">
        <f t="shared" si="2"/>
        <v>38127</v>
      </c>
      <c r="F21" s="121">
        <f t="shared" si="2"/>
        <v>38158</v>
      </c>
      <c r="G21" s="121">
        <f t="shared" si="2"/>
        <v>38188</v>
      </c>
      <c r="H21" s="121">
        <f t="shared" si="2"/>
        <v>38219</v>
      </c>
      <c r="I21" s="121">
        <f t="shared" si="2"/>
        <v>38250</v>
      </c>
      <c r="J21" s="121">
        <f t="shared" si="2"/>
        <v>38280</v>
      </c>
      <c r="K21" s="121">
        <f t="shared" si="2"/>
        <v>38311</v>
      </c>
      <c r="L21" s="122">
        <f t="shared" si="2"/>
        <v>38341</v>
      </c>
    </row>
    <row r="22" spans="1:12" ht="25.15" customHeight="1">
      <c r="A22" s="120">
        <f t="shared" si="2"/>
        <v>38007</v>
      </c>
      <c r="B22" s="121">
        <f t="shared" si="2"/>
        <v>38038</v>
      </c>
      <c r="C22" s="121">
        <f t="shared" si="2"/>
        <v>38067</v>
      </c>
      <c r="D22" s="121">
        <f t="shared" si="2"/>
        <v>38098</v>
      </c>
      <c r="E22" s="121">
        <f t="shared" si="2"/>
        <v>38128</v>
      </c>
      <c r="F22" s="121">
        <f t="shared" si="2"/>
        <v>38159</v>
      </c>
      <c r="G22" s="121">
        <f t="shared" si="2"/>
        <v>38189</v>
      </c>
      <c r="H22" s="121">
        <f t="shared" si="2"/>
        <v>38220</v>
      </c>
      <c r="I22" s="121">
        <f t="shared" si="2"/>
        <v>38251</v>
      </c>
      <c r="J22" s="121">
        <f t="shared" si="2"/>
        <v>38281</v>
      </c>
      <c r="K22" s="121">
        <f t="shared" si="2"/>
        <v>38312</v>
      </c>
      <c r="L22" s="122">
        <f t="shared" si="2"/>
        <v>38342</v>
      </c>
    </row>
    <row r="23" spans="1:12" ht="25.15" customHeight="1">
      <c r="A23" s="120">
        <f t="shared" si="2"/>
        <v>38008</v>
      </c>
      <c r="B23" s="121">
        <f t="shared" si="2"/>
        <v>38039</v>
      </c>
      <c r="C23" s="121">
        <f t="shared" si="2"/>
        <v>38068</v>
      </c>
      <c r="D23" s="121">
        <f t="shared" si="2"/>
        <v>38099</v>
      </c>
      <c r="E23" s="121">
        <f t="shared" si="2"/>
        <v>38129</v>
      </c>
      <c r="F23" s="121">
        <f t="shared" si="2"/>
        <v>38160</v>
      </c>
      <c r="G23" s="121">
        <f t="shared" si="2"/>
        <v>38190</v>
      </c>
      <c r="H23" s="121">
        <f t="shared" si="2"/>
        <v>38221</v>
      </c>
      <c r="I23" s="121">
        <f t="shared" si="2"/>
        <v>38252</v>
      </c>
      <c r="J23" s="121">
        <f t="shared" si="2"/>
        <v>38282</v>
      </c>
      <c r="K23" s="121">
        <f t="shared" si="2"/>
        <v>38313</v>
      </c>
      <c r="L23" s="122">
        <f t="shared" si="2"/>
        <v>38343</v>
      </c>
    </row>
    <row r="24" spans="1:12" ht="25.15" customHeight="1">
      <c r="A24" s="120">
        <f t="shared" si="2"/>
        <v>38009</v>
      </c>
      <c r="B24" s="121">
        <f t="shared" si="2"/>
        <v>38040</v>
      </c>
      <c r="C24" s="121">
        <f t="shared" si="2"/>
        <v>38069</v>
      </c>
      <c r="D24" s="121">
        <f t="shared" si="2"/>
        <v>38100</v>
      </c>
      <c r="E24" s="121">
        <f t="shared" si="2"/>
        <v>38130</v>
      </c>
      <c r="F24" s="121">
        <f t="shared" si="2"/>
        <v>38161</v>
      </c>
      <c r="G24" s="121">
        <f t="shared" si="2"/>
        <v>38191</v>
      </c>
      <c r="H24" s="121">
        <f t="shared" si="2"/>
        <v>38222</v>
      </c>
      <c r="I24" s="121">
        <f t="shared" si="2"/>
        <v>38253</v>
      </c>
      <c r="J24" s="121">
        <f t="shared" si="2"/>
        <v>38283</v>
      </c>
      <c r="K24" s="121">
        <f t="shared" si="2"/>
        <v>38314</v>
      </c>
      <c r="L24" s="122">
        <f t="shared" si="2"/>
        <v>38344</v>
      </c>
    </row>
    <row r="25" spans="1:12" ht="25.15" customHeight="1">
      <c r="A25" s="120">
        <f t="shared" si="2"/>
        <v>38010</v>
      </c>
      <c r="B25" s="121">
        <f t="shared" si="2"/>
        <v>38041</v>
      </c>
      <c r="C25" s="121">
        <f t="shared" si="2"/>
        <v>38070</v>
      </c>
      <c r="D25" s="121">
        <f t="shared" si="2"/>
        <v>38101</v>
      </c>
      <c r="E25" s="121">
        <f t="shared" si="2"/>
        <v>38131</v>
      </c>
      <c r="F25" s="121">
        <f t="shared" si="2"/>
        <v>38162</v>
      </c>
      <c r="G25" s="121">
        <f t="shared" si="2"/>
        <v>38192</v>
      </c>
      <c r="H25" s="121">
        <f t="shared" si="2"/>
        <v>38223</v>
      </c>
      <c r="I25" s="121">
        <f t="shared" si="2"/>
        <v>38254</v>
      </c>
      <c r="J25" s="121">
        <f t="shared" si="2"/>
        <v>38284</v>
      </c>
      <c r="K25" s="121">
        <f t="shared" si="2"/>
        <v>38315</v>
      </c>
      <c r="L25" s="122">
        <f t="shared" si="2"/>
        <v>38345</v>
      </c>
    </row>
    <row r="26" spans="1:12" ht="25.15" customHeight="1">
      <c r="A26" s="120">
        <f t="shared" si="2"/>
        <v>38011</v>
      </c>
      <c r="B26" s="121">
        <f t="shared" si="2"/>
        <v>38042</v>
      </c>
      <c r="C26" s="121">
        <f t="shared" si="2"/>
        <v>38071</v>
      </c>
      <c r="D26" s="121">
        <f t="shared" si="2"/>
        <v>38102</v>
      </c>
      <c r="E26" s="121">
        <f t="shared" si="2"/>
        <v>38132</v>
      </c>
      <c r="F26" s="121">
        <f t="shared" si="2"/>
        <v>38163</v>
      </c>
      <c r="G26" s="121">
        <f t="shared" si="2"/>
        <v>38193</v>
      </c>
      <c r="H26" s="121">
        <f t="shared" si="2"/>
        <v>38224</v>
      </c>
      <c r="I26" s="121">
        <f t="shared" si="2"/>
        <v>38255</v>
      </c>
      <c r="J26" s="121">
        <f t="shared" si="2"/>
        <v>38285</v>
      </c>
      <c r="K26" s="121">
        <f t="shared" si="2"/>
        <v>38316</v>
      </c>
      <c r="L26" s="122">
        <f t="shared" si="2"/>
        <v>38346</v>
      </c>
    </row>
    <row r="27" spans="1:12" ht="25.15" customHeight="1">
      <c r="A27" s="120">
        <f t="shared" si="2"/>
        <v>38012</v>
      </c>
      <c r="B27" s="121">
        <f t="shared" si="2"/>
        <v>38043</v>
      </c>
      <c r="C27" s="121">
        <f t="shared" si="2"/>
        <v>38072</v>
      </c>
      <c r="D27" s="121">
        <f t="shared" si="2"/>
        <v>38103</v>
      </c>
      <c r="E27" s="121">
        <f t="shared" si="2"/>
        <v>38133</v>
      </c>
      <c r="F27" s="121">
        <f t="shared" si="2"/>
        <v>38164</v>
      </c>
      <c r="G27" s="121">
        <f t="shared" si="2"/>
        <v>38194</v>
      </c>
      <c r="H27" s="121">
        <f t="shared" si="2"/>
        <v>38225</v>
      </c>
      <c r="I27" s="121">
        <f t="shared" si="2"/>
        <v>38256</v>
      </c>
      <c r="J27" s="121">
        <f t="shared" si="2"/>
        <v>38286</v>
      </c>
      <c r="K27" s="121">
        <f t="shared" si="2"/>
        <v>38317</v>
      </c>
      <c r="L27" s="122">
        <f t="shared" si="2"/>
        <v>38347</v>
      </c>
    </row>
    <row r="28" spans="1:12" ht="25.15" customHeight="1">
      <c r="A28" s="120">
        <f t="shared" si="2"/>
        <v>38013</v>
      </c>
      <c r="B28" s="121">
        <f t="shared" si="2"/>
        <v>38044</v>
      </c>
      <c r="C28" s="121">
        <f t="shared" si="2"/>
        <v>38073</v>
      </c>
      <c r="D28" s="121">
        <f t="shared" si="2"/>
        <v>38104</v>
      </c>
      <c r="E28" s="121">
        <f t="shared" si="2"/>
        <v>38134</v>
      </c>
      <c r="F28" s="121">
        <f t="shared" si="2"/>
        <v>38165</v>
      </c>
      <c r="G28" s="121">
        <f t="shared" si="2"/>
        <v>38195</v>
      </c>
      <c r="H28" s="121">
        <f t="shared" si="2"/>
        <v>38226</v>
      </c>
      <c r="I28" s="121">
        <f t="shared" si="2"/>
        <v>38257</v>
      </c>
      <c r="J28" s="121">
        <f t="shared" si="2"/>
        <v>38287</v>
      </c>
      <c r="K28" s="121">
        <f t="shared" si="2"/>
        <v>38318</v>
      </c>
      <c r="L28" s="122">
        <f t="shared" si="2"/>
        <v>38348</v>
      </c>
    </row>
    <row r="29" spans="1:12" ht="25.15" customHeight="1">
      <c r="A29" s="120">
        <f t="shared" si="2"/>
        <v>38014</v>
      </c>
      <c r="B29" s="121">
        <f t="shared" si="2"/>
        <v>38045</v>
      </c>
      <c r="C29" s="121">
        <f t="shared" si="2"/>
        <v>38074</v>
      </c>
      <c r="D29" s="121">
        <f t="shared" si="2"/>
        <v>38105</v>
      </c>
      <c r="E29" s="121">
        <f t="shared" si="2"/>
        <v>38135</v>
      </c>
      <c r="F29" s="121">
        <f t="shared" si="2"/>
        <v>38166</v>
      </c>
      <c r="G29" s="121">
        <f t="shared" si="2"/>
        <v>38196</v>
      </c>
      <c r="H29" s="121">
        <f t="shared" si="2"/>
        <v>38227</v>
      </c>
      <c r="I29" s="121">
        <f t="shared" si="2"/>
        <v>38258</v>
      </c>
      <c r="J29" s="121">
        <f t="shared" si="2"/>
        <v>38288</v>
      </c>
      <c r="K29" s="121">
        <f t="shared" si="2"/>
        <v>38319</v>
      </c>
      <c r="L29" s="122">
        <f t="shared" si="2"/>
        <v>38349</v>
      </c>
    </row>
    <row r="30" spans="1:12" ht="25.15" customHeight="1">
      <c r="A30" s="120">
        <f t="shared" si="2"/>
        <v>38015</v>
      </c>
      <c r="B30" s="121">
        <f t="shared" si="2"/>
        <v>38046</v>
      </c>
      <c r="C30" s="121">
        <f t="shared" si="2"/>
        <v>38075</v>
      </c>
      <c r="D30" s="121">
        <f t="shared" si="2"/>
        <v>38106</v>
      </c>
      <c r="E30" s="121">
        <f t="shared" si="2"/>
        <v>38136</v>
      </c>
      <c r="F30" s="121">
        <f t="shared" si="2"/>
        <v>38167</v>
      </c>
      <c r="G30" s="121">
        <f t="shared" si="2"/>
        <v>38197</v>
      </c>
      <c r="H30" s="121">
        <f t="shared" si="2"/>
        <v>38228</v>
      </c>
      <c r="I30" s="121">
        <f t="shared" si="2"/>
        <v>38259</v>
      </c>
      <c r="J30" s="121">
        <f t="shared" si="2"/>
        <v>38289</v>
      </c>
      <c r="K30" s="121">
        <f t="shared" si="2"/>
        <v>38320</v>
      </c>
      <c r="L30" s="122">
        <f t="shared" si="2"/>
        <v>38350</v>
      </c>
    </row>
    <row r="31" spans="1:12" ht="25.15" customHeight="1">
      <c r="A31" s="120">
        <f t="shared" si="2"/>
        <v>38016</v>
      </c>
      <c r="B31" s="121" t="str">
        <f t="shared" si="2"/>
        <v/>
      </c>
      <c r="C31" s="121">
        <f t="shared" si="2"/>
        <v>38076</v>
      </c>
      <c r="D31" s="121">
        <f t="shared" si="2"/>
        <v>38107</v>
      </c>
      <c r="E31" s="121">
        <f t="shared" si="2"/>
        <v>38137</v>
      </c>
      <c r="F31" s="121">
        <f t="shared" si="2"/>
        <v>38168</v>
      </c>
      <c r="G31" s="121">
        <f t="shared" si="2"/>
        <v>38198</v>
      </c>
      <c r="H31" s="121">
        <f t="shared" si="2"/>
        <v>38229</v>
      </c>
      <c r="I31" s="121">
        <f t="shared" si="2"/>
        <v>38260</v>
      </c>
      <c r="J31" s="121">
        <f t="shared" si="2"/>
        <v>38290</v>
      </c>
      <c r="K31" s="121">
        <f t="shared" si="2"/>
        <v>38321</v>
      </c>
      <c r="L31" s="122">
        <f t="shared" si="2"/>
        <v>38351</v>
      </c>
    </row>
    <row r="32" spans="1:12" ht="25.15" customHeight="1" thickBot="1">
      <c r="A32" s="123">
        <f t="shared" si="2"/>
        <v>38017</v>
      </c>
      <c r="B32" s="124" t="str">
        <f>IF(ISERROR(B31+1),"",IF(MONTH(B31+1)&lt;&gt;MONTH(B31),"",B31+1))</f>
        <v/>
      </c>
      <c r="C32" s="124">
        <f t="shared" si="2"/>
        <v>38077</v>
      </c>
      <c r="D32" s="124" t="str">
        <f t="shared" si="2"/>
        <v/>
      </c>
      <c r="E32" s="124">
        <f t="shared" si="2"/>
        <v>38138</v>
      </c>
      <c r="F32" s="124" t="str">
        <f t="shared" si="2"/>
        <v/>
      </c>
      <c r="G32" s="124">
        <f t="shared" si="2"/>
        <v>38199</v>
      </c>
      <c r="H32" s="124">
        <f t="shared" si="2"/>
        <v>38230</v>
      </c>
      <c r="I32" s="124" t="str">
        <f t="shared" si="2"/>
        <v/>
      </c>
      <c r="J32" s="124">
        <f t="shared" si="2"/>
        <v>38291</v>
      </c>
      <c r="K32" s="124" t="str">
        <f t="shared" si="2"/>
        <v/>
      </c>
      <c r="L32" s="125">
        <f t="shared" si="2"/>
        <v>38352</v>
      </c>
    </row>
    <row r="33" spans="2:2" ht="17.25" thickTop="1"/>
    <row r="35" spans="2:2">
      <c r="B35" s="127"/>
    </row>
  </sheetData>
  <phoneticPr fontId="2" type="noConversion"/>
  <conditionalFormatting sqref="A2:L32">
    <cfRule type="expression" dxfId="2" priority="1" stopIfTrue="1">
      <formula>MATCH(A2,國定假日,0)&gt;0</formula>
    </cfRule>
    <cfRule type="expression" dxfId="1" priority="2" stopIfTrue="1">
      <formula>IF(ISBLANK(A2),FALSE,WEEKDAY(A2,2)=6)</formula>
    </cfRule>
    <cfRule type="expression" dxfId="0" priority="3" stopIfTrue="1">
      <formula>IF(ISBLANK(A2),FALSE,WEEKDAY(A2,2)=7)</formula>
    </cfRule>
  </conditionalFormatting>
  <pageMargins left="0.75" right="0.75" top="1" bottom="1" header="0.5" footer="0.5"/>
  <pageSetup paperSize="9" scale="58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79B6-ECC2-4275-9717-001F16E995FE}">
  <dimension ref="A1:BE60"/>
  <sheetViews>
    <sheetView workbookViewId="0">
      <selection activeCell="B2" sqref="B2"/>
    </sheetView>
  </sheetViews>
  <sheetFormatPr defaultRowHeight="16.5"/>
  <cols>
    <col min="2" max="22" width="4.375" customWidth="1"/>
    <col min="24" max="24" width="24" bestFit="1" customWidth="1"/>
    <col min="25" max="25" width="28.5" bestFit="1" customWidth="1"/>
    <col min="26" max="26" width="64.75" bestFit="1" customWidth="1"/>
    <col min="27" max="27" width="6.75" bestFit="1" customWidth="1"/>
    <col min="28" max="28" width="8.75" bestFit="1" customWidth="1"/>
  </cols>
  <sheetData>
    <row r="1" spans="1:28">
      <c r="A1" s="128"/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</row>
    <row r="2" spans="1:28" ht="20.25" thickBot="1">
      <c r="A2" s="128"/>
      <c r="B2" s="208" t="s">
        <v>220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128"/>
      <c r="V2" s="128"/>
      <c r="W2" s="128"/>
      <c r="X2" s="128"/>
    </row>
    <row r="3" spans="1:28" ht="20.25" thickTop="1" thickBot="1">
      <c r="A3" s="128"/>
      <c r="B3" s="129"/>
      <c r="C3" s="130"/>
      <c r="D3" s="131" t="s">
        <v>221</v>
      </c>
      <c r="E3" s="132"/>
      <c r="F3" s="132" t="s">
        <v>222</v>
      </c>
      <c r="G3" s="132"/>
      <c r="H3" s="133"/>
      <c r="I3" s="134"/>
      <c r="J3" s="132"/>
      <c r="K3" s="132" t="s">
        <v>223</v>
      </c>
      <c r="L3" s="132"/>
      <c r="M3" s="132" t="s">
        <v>222</v>
      </c>
      <c r="N3" s="132"/>
      <c r="O3" s="132"/>
      <c r="P3" s="134"/>
      <c r="Q3" s="132"/>
      <c r="R3" s="132" t="s">
        <v>224</v>
      </c>
      <c r="S3" s="132"/>
      <c r="T3" s="132" t="s">
        <v>222</v>
      </c>
      <c r="U3" s="132"/>
      <c r="V3" s="133"/>
      <c r="W3" s="128"/>
      <c r="X3" s="135" t="s">
        <v>225</v>
      </c>
      <c r="Y3" s="135" t="s">
        <v>226</v>
      </c>
      <c r="Z3" s="135" t="s">
        <v>227</v>
      </c>
      <c r="AA3" s="135" t="s">
        <v>228</v>
      </c>
      <c r="AB3" s="136" t="s">
        <v>191</v>
      </c>
    </row>
    <row r="4" spans="1:28" ht="19.5" thickBot="1">
      <c r="A4" s="128"/>
      <c r="B4" s="137" t="s">
        <v>229</v>
      </c>
      <c r="C4" s="138" t="s">
        <v>221</v>
      </c>
      <c r="D4" s="138" t="s">
        <v>223</v>
      </c>
      <c r="E4" s="138" t="s">
        <v>224</v>
      </c>
      <c r="F4" s="138" t="s">
        <v>230</v>
      </c>
      <c r="G4" s="138" t="s">
        <v>231</v>
      </c>
      <c r="H4" s="139" t="s">
        <v>232</v>
      </c>
      <c r="I4" s="137" t="s">
        <v>229</v>
      </c>
      <c r="J4" s="138" t="s">
        <v>221</v>
      </c>
      <c r="K4" s="138" t="s">
        <v>223</v>
      </c>
      <c r="L4" s="138" t="s">
        <v>224</v>
      </c>
      <c r="M4" s="138" t="s">
        <v>230</v>
      </c>
      <c r="N4" s="138" t="s">
        <v>231</v>
      </c>
      <c r="O4" s="138" t="s">
        <v>232</v>
      </c>
      <c r="P4" s="137" t="s">
        <v>229</v>
      </c>
      <c r="Q4" s="138" t="s">
        <v>221</v>
      </c>
      <c r="R4" s="138" t="s">
        <v>223</v>
      </c>
      <c r="S4" s="138" t="s">
        <v>224</v>
      </c>
      <c r="T4" s="138" t="s">
        <v>230</v>
      </c>
      <c r="U4" s="138" t="s">
        <v>231</v>
      </c>
      <c r="V4" s="139" t="s">
        <v>232</v>
      </c>
      <c r="W4" s="128"/>
      <c r="X4" s="140" t="s">
        <v>233</v>
      </c>
      <c r="Y4" s="140" t="s">
        <v>234</v>
      </c>
      <c r="Z4" s="140" t="s">
        <v>235</v>
      </c>
      <c r="AA4" s="141" t="s">
        <v>236</v>
      </c>
      <c r="AB4" s="142" t="s">
        <v>196</v>
      </c>
    </row>
    <row r="5" spans="1:28" ht="19.5" thickBot="1">
      <c r="A5" s="128"/>
      <c r="B5" s="143"/>
      <c r="C5" s="144"/>
      <c r="D5" s="145">
        <v>1</v>
      </c>
      <c r="E5" s="144">
        <v>2</v>
      </c>
      <c r="F5" s="144">
        <v>3</v>
      </c>
      <c r="G5" s="144">
        <v>4</v>
      </c>
      <c r="H5" s="146">
        <v>5</v>
      </c>
      <c r="I5" s="147"/>
      <c r="J5" s="144"/>
      <c r="K5" s="144"/>
      <c r="L5" s="144"/>
      <c r="M5" s="144"/>
      <c r="N5" s="144">
        <v>1</v>
      </c>
      <c r="O5" s="145">
        <v>2</v>
      </c>
      <c r="P5" s="147"/>
      <c r="Q5" s="144"/>
      <c r="R5" s="144"/>
      <c r="S5" s="144"/>
      <c r="T5" s="144"/>
      <c r="U5" s="145">
        <v>1</v>
      </c>
      <c r="V5" s="146">
        <v>2</v>
      </c>
      <c r="W5" s="128"/>
      <c r="X5" s="148" t="s">
        <v>237</v>
      </c>
      <c r="Y5" s="148" t="s">
        <v>238</v>
      </c>
      <c r="Z5" s="148" t="s">
        <v>239</v>
      </c>
      <c r="AA5" s="149" t="s">
        <v>240</v>
      </c>
      <c r="AB5" s="142" t="s">
        <v>197</v>
      </c>
    </row>
    <row r="6" spans="1:28" ht="19.5" thickBot="1">
      <c r="A6" s="150"/>
      <c r="B6" s="151"/>
      <c r="C6" s="152"/>
      <c r="D6" s="153" t="s">
        <v>241</v>
      </c>
      <c r="E6" s="154" t="s">
        <v>242</v>
      </c>
      <c r="F6" s="154" t="s">
        <v>243</v>
      </c>
      <c r="G6" s="154" t="s">
        <v>244</v>
      </c>
      <c r="H6" s="155" t="s">
        <v>245</v>
      </c>
      <c r="I6" s="156"/>
      <c r="J6" s="154"/>
      <c r="K6" s="154"/>
      <c r="L6" s="154"/>
      <c r="M6" s="152"/>
      <c r="N6" s="154" t="s">
        <v>242</v>
      </c>
      <c r="O6" s="153" t="s">
        <v>243</v>
      </c>
      <c r="P6" s="156"/>
      <c r="Q6" s="157"/>
      <c r="R6" s="154"/>
      <c r="S6" s="154"/>
      <c r="T6" s="154"/>
      <c r="U6" s="153" t="s">
        <v>246</v>
      </c>
      <c r="V6" s="155" t="s">
        <v>241</v>
      </c>
      <c r="W6" s="150"/>
      <c r="X6" s="140" t="s">
        <v>247</v>
      </c>
      <c r="Y6" s="140" t="s">
        <v>248</v>
      </c>
      <c r="Z6" s="140"/>
      <c r="AA6" s="141" t="s">
        <v>249</v>
      </c>
      <c r="AB6" s="142" t="s">
        <v>197</v>
      </c>
    </row>
    <row r="7" spans="1:28" ht="19.5" thickBot="1">
      <c r="A7" s="128"/>
      <c r="B7" s="158">
        <v>6</v>
      </c>
      <c r="C7" s="144">
        <v>7</v>
      </c>
      <c r="D7" s="144">
        <v>8</v>
      </c>
      <c r="E7" s="144">
        <v>9</v>
      </c>
      <c r="F7" s="144">
        <v>10</v>
      </c>
      <c r="G7" s="144">
        <v>11</v>
      </c>
      <c r="H7" s="146">
        <v>12</v>
      </c>
      <c r="I7" s="158">
        <v>3</v>
      </c>
      <c r="J7" s="145">
        <v>4</v>
      </c>
      <c r="K7" s="145">
        <v>5</v>
      </c>
      <c r="L7" s="145">
        <v>6</v>
      </c>
      <c r="M7" s="145">
        <v>7</v>
      </c>
      <c r="N7" s="145">
        <v>8</v>
      </c>
      <c r="O7" s="145">
        <v>9</v>
      </c>
      <c r="P7" s="158">
        <v>3</v>
      </c>
      <c r="Q7" s="144">
        <v>4</v>
      </c>
      <c r="R7" s="144">
        <v>5</v>
      </c>
      <c r="S7" s="144">
        <v>6</v>
      </c>
      <c r="T7" s="144">
        <v>7</v>
      </c>
      <c r="U7" s="144">
        <v>8</v>
      </c>
      <c r="V7" s="146">
        <v>9</v>
      </c>
      <c r="W7" s="128"/>
      <c r="X7" s="148" t="s">
        <v>250</v>
      </c>
      <c r="Y7" s="148" t="s">
        <v>251</v>
      </c>
      <c r="Z7" s="148" t="s">
        <v>252</v>
      </c>
      <c r="AA7" s="149" t="s">
        <v>236</v>
      </c>
      <c r="AB7" s="142" t="s">
        <v>199</v>
      </c>
    </row>
    <row r="8" spans="1:28" ht="19.5" thickBot="1">
      <c r="A8" s="150"/>
      <c r="B8" s="159" t="s">
        <v>253</v>
      </c>
      <c r="C8" s="154" t="s">
        <v>254</v>
      </c>
      <c r="D8" s="154" t="s">
        <v>255</v>
      </c>
      <c r="E8" s="154" t="s">
        <v>256</v>
      </c>
      <c r="F8" s="154" t="s">
        <v>257</v>
      </c>
      <c r="G8" s="154" t="s">
        <v>258</v>
      </c>
      <c r="H8" s="155" t="s">
        <v>259</v>
      </c>
      <c r="I8" s="160" t="s">
        <v>244</v>
      </c>
      <c r="J8" s="161" t="s">
        <v>260</v>
      </c>
      <c r="K8" s="162" t="s">
        <v>261</v>
      </c>
      <c r="L8" s="153" t="s">
        <v>254</v>
      </c>
      <c r="M8" s="153" t="s">
        <v>255</v>
      </c>
      <c r="N8" s="153" t="s">
        <v>256</v>
      </c>
      <c r="O8" s="153" t="s">
        <v>257</v>
      </c>
      <c r="P8" s="160" t="s">
        <v>242</v>
      </c>
      <c r="Q8" s="154" t="s">
        <v>243</v>
      </c>
      <c r="R8" s="154" t="s">
        <v>244</v>
      </c>
      <c r="S8" s="154" t="s">
        <v>262</v>
      </c>
      <c r="T8" s="163" t="s">
        <v>263</v>
      </c>
      <c r="U8" s="154" t="s">
        <v>254</v>
      </c>
      <c r="V8" s="155" t="s">
        <v>255</v>
      </c>
      <c r="W8" s="150"/>
      <c r="X8" s="140" t="s">
        <v>264</v>
      </c>
      <c r="Y8" s="140" t="s">
        <v>265</v>
      </c>
      <c r="Z8" s="140" t="s">
        <v>266</v>
      </c>
      <c r="AA8" s="141" t="s">
        <v>249</v>
      </c>
      <c r="AB8" s="142" t="s">
        <v>200</v>
      </c>
    </row>
    <row r="9" spans="1:28" ht="19.5" thickBot="1">
      <c r="A9" s="128"/>
      <c r="B9" s="158">
        <v>13</v>
      </c>
      <c r="C9" s="144">
        <v>14</v>
      </c>
      <c r="D9" s="144">
        <v>15</v>
      </c>
      <c r="E9" s="144">
        <v>16</v>
      </c>
      <c r="F9" s="144">
        <v>17</v>
      </c>
      <c r="G9" s="144">
        <v>18</v>
      </c>
      <c r="H9" s="164">
        <v>19</v>
      </c>
      <c r="I9" s="158">
        <v>10</v>
      </c>
      <c r="J9" s="144">
        <v>11</v>
      </c>
      <c r="K9" s="144">
        <v>12</v>
      </c>
      <c r="L9" s="144">
        <v>13</v>
      </c>
      <c r="M9" s="144">
        <v>14</v>
      </c>
      <c r="N9" s="144">
        <v>15</v>
      </c>
      <c r="O9" s="145">
        <v>16</v>
      </c>
      <c r="P9" s="158">
        <v>10</v>
      </c>
      <c r="Q9" s="144">
        <v>11</v>
      </c>
      <c r="R9" s="144">
        <v>12</v>
      </c>
      <c r="S9" s="144">
        <v>13</v>
      </c>
      <c r="T9" s="144">
        <v>14</v>
      </c>
      <c r="U9" s="144">
        <v>15</v>
      </c>
      <c r="V9" s="146">
        <v>16</v>
      </c>
      <c r="W9" s="128"/>
      <c r="X9" s="148" t="s">
        <v>267</v>
      </c>
      <c r="Y9" s="148" t="s">
        <v>268</v>
      </c>
      <c r="Z9" s="148"/>
      <c r="AA9" s="149" t="s">
        <v>269</v>
      </c>
      <c r="AB9" s="142" t="s">
        <v>201</v>
      </c>
    </row>
    <row r="10" spans="1:28" ht="19.5" thickBot="1">
      <c r="A10" s="150"/>
      <c r="B10" s="160" t="s">
        <v>270</v>
      </c>
      <c r="C10" s="154" t="s">
        <v>271</v>
      </c>
      <c r="D10" s="154" t="s">
        <v>272</v>
      </c>
      <c r="E10" s="154" t="s">
        <v>273</v>
      </c>
      <c r="F10" s="154" t="s">
        <v>274</v>
      </c>
      <c r="G10" s="154" t="s">
        <v>275</v>
      </c>
      <c r="H10" s="165" t="s">
        <v>276</v>
      </c>
      <c r="I10" s="160" t="s">
        <v>258</v>
      </c>
      <c r="J10" s="154" t="s">
        <v>259</v>
      </c>
      <c r="K10" s="154" t="s">
        <v>270</v>
      </c>
      <c r="L10" s="154" t="s">
        <v>271</v>
      </c>
      <c r="M10" s="154" t="s">
        <v>272</v>
      </c>
      <c r="N10" s="154" t="s">
        <v>273</v>
      </c>
      <c r="O10" s="153" t="s">
        <v>274</v>
      </c>
      <c r="P10" s="160" t="s">
        <v>256</v>
      </c>
      <c r="Q10" s="154" t="s">
        <v>257</v>
      </c>
      <c r="R10" s="154" t="s">
        <v>258</v>
      </c>
      <c r="S10" s="154" t="s">
        <v>259</v>
      </c>
      <c r="T10" s="154" t="s">
        <v>270</v>
      </c>
      <c r="U10" s="154" t="s">
        <v>271</v>
      </c>
      <c r="V10" s="155" t="s">
        <v>272</v>
      </c>
      <c r="W10" s="150"/>
      <c r="X10" s="140" t="s">
        <v>277</v>
      </c>
      <c r="Y10" s="140" t="s">
        <v>278</v>
      </c>
      <c r="Z10" s="140"/>
      <c r="AA10" s="141" t="s">
        <v>269</v>
      </c>
      <c r="AB10" s="142" t="s">
        <v>204</v>
      </c>
    </row>
    <row r="11" spans="1:28" ht="19.5" thickBot="1">
      <c r="A11" s="128"/>
      <c r="B11" s="158">
        <v>20</v>
      </c>
      <c r="C11" s="144">
        <v>21</v>
      </c>
      <c r="D11" s="144">
        <v>22</v>
      </c>
      <c r="E11" s="144">
        <v>23</v>
      </c>
      <c r="F11" s="144">
        <v>24</v>
      </c>
      <c r="G11" s="144">
        <v>25</v>
      </c>
      <c r="H11" s="146">
        <v>26</v>
      </c>
      <c r="I11" s="158">
        <v>17</v>
      </c>
      <c r="J11" s="144">
        <v>18</v>
      </c>
      <c r="K11" s="144">
        <v>19</v>
      </c>
      <c r="L11" s="144">
        <v>20</v>
      </c>
      <c r="M11" s="144">
        <v>21</v>
      </c>
      <c r="N11" s="144">
        <v>22</v>
      </c>
      <c r="O11" s="144">
        <v>23</v>
      </c>
      <c r="P11" s="158">
        <v>17</v>
      </c>
      <c r="Q11" s="144">
        <v>18</v>
      </c>
      <c r="R11" s="144">
        <v>19</v>
      </c>
      <c r="S11" s="144">
        <v>20</v>
      </c>
      <c r="T11" s="144">
        <v>21</v>
      </c>
      <c r="U11" s="144">
        <v>22</v>
      </c>
      <c r="V11" s="146">
        <v>23</v>
      </c>
      <c r="W11" s="128"/>
      <c r="X11" s="148" t="s">
        <v>279</v>
      </c>
      <c r="Y11" s="148" t="s">
        <v>280</v>
      </c>
      <c r="Z11" s="148" t="s">
        <v>281</v>
      </c>
      <c r="AA11" s="149" t="s">
        <v>236</v>
      </c>
      <c r="AB11" s="142" t="s">
        <v>205</v>
      </c>
    </row>
    <row r="12" spans="1:28">
      <c r="A12" s="150"/>
      <c r="B12" s="160" t="s">
        <v>282</v>
      </c>
      <c r="C12" s="152" t="s">
        <v>283</v>
      </c>
      <c r="D12" s="152" t="s">
        <v>284</v>
      </c>
      <c r="E12" s="152" t="s">
        <v>285</v>
      </c>
      <c r="F12" s="154" t="s">
        <v>286</v>
      </c>
      <c r="G12" s="154" t="s">
        <v>287</v>
      </c>
      <c r="H12" s="155" t="s">
        <v>288</v>
      </c>
      <c r="I12" s="160" t="s">
        <v>275</v>
      </c>
      <c r="J12" s="154" t="s">
        <v>276</v>
      </c>
      <c r="K12" s="154" t="s">
        <v>289</v>
      </c>
      <c r="L12" s="154" t="s">
        <v>283</v>
      </c>
      <c r="M12" s="154" t="s">
        <v>284</v>
      </c>
      <c r="N12" s="154" t="s">
        <v>285</v>
      </c>
      <c r="O12" s="154" t="s">
        <v>286</v>
      </c>
      <c r="P12" s="160" t="s">
        <v>273</v>
      </c>
      <c r="Q12" s="154" t="s">
        <v>274</v>
      </c>
      <c r="R12" s="154" t="s">
        <v>275</v>
      </c>
      <c r="S12" s="154" t="s">
        <v>276</v>
      </c>
      <c r="T12" s="154" t="s">
        <v>290</v>
      </c>
      <c r="U12" s="154" t="s">
        <v>283</v>
      </c>
      <c r="V12" s="155" t="s">
        <v>284</v>
      </c>
      <c r="W12" s="150"/>
      <c r="X12" s="166"/>
    </row>
    <row r="13" spans="1:28">
      <c r="A13" s="128"/>
      <c r="B13" s="158">
        <v>27</v>
      </c>
      <c r="C13" s="144">
        <v>28</v>
      </c>
      <c r="D13" s="144">
        <v>29</v>
      </c>
      <c r="E13" s="144">
        <v>30</v>
      </c>
      <c r="F13" s="144">
        <v>31</v>
      </c>
      <c r="G13" s="144"/>
      <c r="H13" s="167"/>
      <c r="I13" s="158">
        <v>24</v>
      </c>
      <c r="J13" s="144">
        <v>25</v>
      </c>
      <c r="K13" s="144">
        <v>26</v>
      </c>
      <c r="L13" s="144">
        <v>27</v>
      </c>
      <c r="M13" s="145">
        <v>28</v>
      </c>
      <c r="N13" s="144"/>
      <c r="O13" s="144"/>
      <c r="P13" s="158">
        <v>24</v>
      </c>
      <c r="Q13" s="144">
        <v>25</v>
      </c>
      <c r="R13" s="144">
        <v>26</v>
      </c>
      <c r="S13" s="144">
        <v>27</v>
      </c>
      <c r="T13" s="144">
        <v>28</v>
      </c>
      <c r="U13" s="144">
        <v>29</v>
      </c>
      <c r="V13" s="146">
        <v>30</v>
      </c>
      <c r="W13" s="128"/>
      <c r="X13" s="128"/>
    </row>
    <row r="14" spans="1:28">
      <c r="A14" s="150"/>
      <c r="B14" s="160" t="s">
        <v>291</v>
      </c>
      <c r="C14" s="154" t="s">
        <v>292</v>
      </c>
      <c r="D14" s="154" t="s">
        <v>293</v>
      </c>
      <c r="E14" s="154" t="s">
        <v>246</v>
      </c>
      <c r="F14" s="154" t="s">
        <v>241</v>
      </c>
      <c r="G14" s="154"/>
      <c r="H14" s="168"/>
      <c r="I14" s="160" t="s">
        <v>287</v>
      </c>
      <c r="J14" s="154" t="s">
        <v>288</v>
      </c>
      <c r="K14" s="154" t="s">
        <v>291</v>
      </c>
      <c r="L14" s="154" t="s">
        <v>292</v>
      </c>
      <c r="M14" s="153" t="s">
        <v>293</v>
      </c>
      <c r="N14" s="157"/>
      <c r="O14" s="157"/>
      <c r="P14" s="160" t="s">
        <v>285</v>
      </c>
      <c r="Q14" s="154" t="s">
        <v>286</v>
      </c>
      <c r="R14" s="154" t="s">
        <v>287</v>
      </c>
      <c r="S14" s="154" t="s">
        <v>288</v>
      </c>
      <c r="T14" s="154" t="s">
        <v>291</v>
      </c>
      <c r="U14" s="154" t="s">
        <v>292</v>
      </c>
      <c r="V14" s="155" t="s">
        <v>293</v>
      </c>
      <c r="W14" s="150"/>
      <c r="X14" s="128"/>
    </row>
    <row r="15" spans="1:28">
      <c r="A15" s="128"/>
      <c r="B15" s="147"/>
      <c r="C15" s="144"/>
      <c r="D15" s="144"/>
      <c r="E15" s="144"/>
      <c r="F15" s="144"/>
      <c r="G15" s="144"/>
      <c r="H15" s="167"/>
      <c r="I15" s="147"/>
      <c r="J15" s="144"/>
      <c r="K15" s="144"/>
      <c r="L15" s="144"/>
      <c r="M15" s="144"/>
      <c r="N15" s="144"/>
      <c r="O15" s="144"/>
      <c r="P15" s="158">
        <v>31</v>
      </c>
      <c r="Q15" s="144"/>
      <c r="R15" s="144"/>
      <c r="S15" s="144"/>
      <c r="T15" s="144"/>
      <c r="U15" s="144"/>
      <c r="V15" s="167"/>
      <c r="W15" s="128"/>
      <c r="X15" s="128"/>
    </row>
    <row r="16" spans="1:28" ht="17.25" thickBot="1">
      <c r="A16" s="128"/>
      <c r="B16" s="169"/>
      <c r="C16" s="170"/>
      <c r="D16" s="171"/>
      <c r="E16" s="171"/>
      <c r="F16" s="171"/>
      <c r="G16" s="171"/>
      <c r="H16" s="172"/>
      <c r="I16" s="169"/>
      <c r="J16" s="171"/>
      <c r="K16" s="171"/>
      <c r="L16" s="171"/>
      <c r="M16" s="171"/>
      <c r="N16" s="171"/>
      <c r="O16" s="171"/>
      <c r="P16" s="173" t="s">
        <v>246</v>
      </c>
      <c r="Q16" s="174"/>
      <c r="R16" s="171"/>
      <c r="S16" s="171"/>
      <c r="T16" s="171"/>
      <c r="U16" s="171"/>
      <c r="V16" s="172"/>
      <c r="W16" s="128"/>
      <c r="X16" s="128"/>
    </row>
    <row r="17" spans="1:57" ht="17.25" thickTop="1">
      <c r="A17" s="150"/>
      <c r="B17" s="134"/>
      <c r="C17" s="132"/>
      <c r="D17" s="131" t="s">
        <v>230</v>
      </c>
      <c r="E17" s="131"/>
      <c r="F17" s="131" t="s">
        <v>222</v>
      </c>
      <c r="G17" s="131"/>
      <c r="H17" s="175"/>
      <c r="I17" s="176"/>
      <c r="J17" s="131"/>
      <c r="K17" s="131" t="s">
        <v>231</v>
      </c>
      <c r="L17" s="131"/>
      <c r="M17" s="131" t="s">
        <v>222</v>
      </c>
      <c r="N17" s="131"/>
      <c r="O17" s="131"/>
      <c r="P17" s="176"/>
      <c r="Q17" s="131"/>
      <c r="R17" s="131" t="s">
        <v>232</v>
      </c>
      <c r="S17" s="131"/>
      <c r="T17" s="131" t="s">
        <v>222</v>
      </c>
      <c r="U17" s="132"/>
      <c r="V17" s="133"/>
      <c r="W17" s="150"/>
      <c r="X17" s="128"/>
      <c r="Y17" s="128"/>
      <c r="Z17" s="128"/>
      <c r="AA17" s="128"/>
      <c r="AB17" s="128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</row>
    <row r="18" spans="1:57">
      <c r="A18" s="128"/>
      <c r="B18" s="137" t="s">
        <v>229</v>
      </c>
      <c r="C18" s="138" t="s">
        <v>221</v>
      </c>
      <c r="D18" s="138" t="s">
        <v>223</v>
      </c>
      <c r="E18" s="138" t="s">
        <v>224</v>
      </c>
      <c r="F18" s="138" t="s">
        <v>230</v>
      </c>
      <c r="G18" s="138" t="s">
        <v>231</v>
      </c>
      <c r="H18" s="139" t="s">
        <v>232</v>
      </c>
      <c r="I18" s="137" t="s">
        <v>229</v>
      </c>
      <c r="J18" s="138" t="s">
        <v>221</v>
      </c>
      <c r="K18" s="138" t="s">
        <v>223</v>
      </c>
      <c r="L18" s="138" t="s">
        <v>224</v>
      </c>
      <c r="M18" s="138" t="s">
        <v>230</v>
      </c>
      <c r="N18" s="138" t="s">
        <v>231</v>
      </c>
      <c r="O18" s="138" t="s">
        <v>232</v>
      </c>
      <c r="P18" s="137" t="s">
        <v>229</v>
      </c>
      <c r="Q18" s="138" t="s">
        <v>221</v>
      </c>
      <c r="R18" s="138" t="s">
        <v>223</v>
      </c>
      <c r="S18" s="138" t="s">
        <v>224</v>
      </c>
      <c r="T18" s="138" t="s">
        <v>230</v>
      </c>
      <c r="U18" s="138" t="s">
        <v>231</v>
      </c>
      <c r="V18" s="139" t="s">
        <v>232</v>
      </c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</row>
    <row r="19" spans="1:57">
      <c r="A19" s="150"/>
      <c r="B19" s="147"/>
      <c r="C19" s="177">
        <v>1</v>
      </c>
      <c r="D19" s="177">
        <v>2</v>
      </c>
      <c r="E19" s="177">
        <v>3</v>
      </c>
      <c r="F19" s="145">
        <v>4</v>
      </c>
      <c r="G19" s="145">
        <v>5</v>
      </c>
      <c r="H19" s="146">
        <v>6</v>
      </c>
      <c r="I19" s="147"/>
      <c r="J19" s="144"/>
      <c r="K19" s="144"/>
      <c r="L19" s="144">
        <v>1</v>
      </c>
      <c r="M19" s="144">
        <v>2</v>
      </c>
      <c r="N19" s="144">
        <v>3</v>
      </c>
      <c r="O19" s="145">
        <v>4</v>
      </c>
      <c r="P19" s="147"/>
      <c r="Q19" s="144"/>
      <c r="R19" s="144"/>
      <c r="S19" s="144"/>
      <c r="T19" s="144"/>
      <c r="U19" s="144"/>
      <c r="V19" s="146">
        <v>1</v>
      </c>
      <c r="W19" s="150"/>
      <c r="X19" s="128"/>
      <c r="Y19" s="128"/>
      <c r="Z19" s="128"/>
      <c r="AA19" s="128"/>
      <c r="AB19" s="128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</row>
    <row r="20" spans="1:57">
      <c r="A20" s="128"/>
      <c r="B20" s="178"/>
      <c r="C20" s="154" t="s">
        <v>241</v>
      </c>
      <c r="D20" s="154" t="s">
        <v>242</v>
      </c>
      <c r="E20" s="154" t="s">
        <v>243</v>
      </c>
      <c r="F20" s="179" t="s">
        <v>294</v>
      </c>
      <c r="G20" s="161" t="s">
        <v>295</v>
      </c>
      <c r="H20" s="155" t="s">
        <v>254</v>
      </c>
      <c r="I20" s="178"/>
      <c r="J20" s="154"/>
      <c r="K20" s="154"/>
      <c r="L20" s="154" t="s">
        <v>242</v>
      </c>
      <c r="M20" s="154" t="s">
        <v>243</v>
      </c>
      <c r="N20" s="154" t="s">
        <v>244</v>
      </c>
      <c r="O20" s="153" t="s">
        <v>296</v>
      </c>
      <c r="P20" s="156"/>
      <c r="Q20" s="157"/>
      <c r="R20" s="157"/>
      <c r="S20" s="154"/>
      <c r="T20" s="154"/>
      <c r="U20" s="154"/>
      <c r="V20" s="155" t="s">
        <v>243</v>
      </c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</row>
    <row r="21" spans="1:57">
      <c r="A21" s="150"/>
      <c r="B21" s="158">
        <v>7</v>
      </c>
      <c r="C21" s="144">
        <v>8</v>
      </c>
      <c r="D21" s="144">
        <v>9</v>
      </c>
      <c r="E21" s="144">
        <v>10</v>
      </c>
      <c r="F21" s="144">
        <v>11</v>
      </c>
      <c r="G21" s="144">
        <v>12</v>
      </c>
      <c r="H21" s="146">
        <v>13</v>
      </c>
      <c r="I21" s="158">
        <v>5</v>
      </c>
      <c r="J21" s="144">
        <v>6</v>
      </c>
      <c r="K21" s="144">
        <v>7</v>
      </c>
      <c r="L21" s="144">
        <v>8</v>
      </c>
      <c r="M21" s="144">
        <v>9</v>
      </c>
      <c r="N21" s="144">
        <v>10</v>
      </c>
      <c r="O21" s="145">
        <v>11</v>
      </c>
      <c r="P21" s="158">
        <v>2</v>
      </c>
      <c r="Q21" s="144">
        <v>3</v>
      </c>
      <c r="R21" s="144">
        <v>4</v>
      </c>
      <c r="S21" s="144">
        <v>5</v>
      </c>
      <c r="T21" s="144">
        <v>6</v>
      </c>
      <c r="U21" s="145">
        <v>7</v>
      </c>
      <c r="V21" s="146">
        <v>8</v>
      </c>
      <c r="W21" s="150"/>
      <c r="X21" s="128"/>
      <c r="Y21" s="128"/>
      <c r="Z21" s="128"/>
      <c r="AA21" s="128"/>
      <c r="AB21" s="128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</row>
    <row r="22" spans="1:57">
      <c r="A22" s="128"/>
      <c r="B22" s="160" t="s">
        <v>255</v>
      </c>
      <c r="C22" s="154" t="s">
        <v>256</v>
      </c>
      <c r="D22" s="154" t="s">
        <v>257</v>
      </c>
      <c r="E22" s="154" t="s">
        <v>258</v>
      </c>
      <c r="F22" s="154" t="s">
        <v>259</v>
      </c>
      <c r="G22" s="154" t="s">
        <v>270</v>
      </c>
      <c r="H22" s="155" t="s">
        <v>271</v>
      </c>
      <c r="I22" s="180" t="s">
        <v>297</v>
      </c>
      <c r="J22" s="154" t="s">
        <v>298</v>
      </c>
      <c r="K22" s="154" t="s">
        <v>255</v>
      </c>
      <c r="L22" s="154" t="s">
        <v>256</v>
      </c>
      <c r="M22" s="154" t="s">
        <v>257</v>
      </c>
      <c r="N22" s="154" t="s">
        <v>258</v>
      </c>
      <c r="O22" s="153" t="s">
        <v>259</v>
      </c>
      <c r="P22" s="160" t="s">
        <v>244</v>
      </c>
      <c r="Q22" s="163" t="s">
        <v>299</v>
      </c>
      <c r="R22" s="154" t="s">
        <v>254</v>
      </c>
      <c r="S22" s="154" t="s">
        <v>255</v>
      </c>
      <c r="T22" s="154" t="s">
        <v>300</v>
      </c>
      <c r="U22" s="161" t="s">
        <v>301</v>
      </c>
      <c r="V22" s="155" t="s">
        <v>258</v>
      </c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</row>
    <row r="23" spans="1:57">
      <c r="A23" s="150"/>
      <c r="B23" s="158">
        <v>14</v>
      </c>
      <c r="C23" s="144">
        <v>15</v>
      </c>
      <c r="D23" s="144">
        <v>16</v>
      </c>
      <c r="E23" s="144">
        <v>17</v>
      </c>
      <c r="F23" s="144">
        <v>18</v>
      </c>
      <c r="G23" s="144">
        <v>19</v>
      </c>
      <c r="H23" s="146">
        <v>20</v>
      </c>
      <c r="I23" s="158">
        <v>12</v>
      </c>
      <c r="J23" s="144">
        <v>13</v>
      </c>
      <c r="K23" s="144">
        <v>14</v>
      </c>
      <c r="L23" s="144">
        <v>15</v>
      </c>
      <c r="M23" s="144">
        <v>16</v>
      </c>
      <c r="N23" s="144">
        <v>17</v>
      </c>
      <c r="O23" s="145">
        <v>18</v>
      </c>
      <c r="P23" s="158">
        <v>9</v>
      </c>
      <c r="Q23" s="144">
        <v>10</v>
      </c>
      <c r="R23" s="144">
        <v>11</v>
      </c>
      <c r="S23" s="144">
        <v>12</v>
      </c>
      <c r="T23" s="144">
        <v>13</v>
      </c>
      <c r="U23" s="144">
        <v>14</v>
      </c>
      <c r="V23" s="146">
        <v>15</v>
      </c>
      <c r="W23" s="150"/>
      <c r="X23" s="128"/>
      <c r="Y23" s="128"/>
      <c r="Z23" s="128"/>
      <c r="AA23" s="128"/>
      <c r="AB23" s="128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</row>
    <row r="24" spans="1:57">
      <c r="A24" s="128"/>
      <c r="B24" s="160" t="s">
        <v>272</v>
      </c>
      <c r="C24" s="154" t="s">
        <v>273</v>
      </c>
      <c r="D24" s="154" t="s">
        <v>274</v>
      </c>
      <c r="E24" s="154" t="s">
        <v>275</v>
      </c>
      <c r="F24" s="154" t="s">
        <v>276</v>
      </c>
      <c r="G24" s="154" t="s">
        <v>302</v>
      </c>
      <c r="H24" s="155" t="s">
        <v>303</v>
      </c>
      <c r="I24" s="160" t="s">
        <v>270</v>
      </c>
      <c r="J24" s="154" t="s">
        <v>271</v>
      </c>
      <c r="K24" s="154" t="s">
        <v>272</v>
      </c>
      <c r="L24" s="154" t="s">
        <v>273</v>
      </c>
      <c r="M24" s="154" t="s">
        <v>274</v>
      </c>
      <c r="N24" s="154" t="s">
        <v>275</v>
      </c>
      <c r="O24" s="153" t="s">
        <v>276</v>
      </c>
      <c r="P24" s="160" t="s">
        <v>259</v>
      </c>
      <c r="Q24" s="154" t="s">
        <v>270</v>
      </c>
      <c r="R24" s="154" t="s">
        <v>271</v>
      </c>
      <c r="S24" s="154" t="s">
        <v>272</v>
      </c>
      <c r="T24" s="154" t="s">
        <v>273</v>
      </c>
      <c r="U24" s="154" t="s">
        <v>274</v>
      </c>
      <c r="V24" s="155" t="s">
        <v>275</v>
      </c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</row>
    <row r="25" spans="1:57">
      <c r="A25" s="128"/>
      <c r="B25" s="158">
        <v>21</v>
      </c>
      <c r="C25" s="144">
        <v>22</v>
      </c>
      <c r="D25" s="144">
        <v>23</v>
      </c>
      <c r="E25" s="144">
        <v>24</v>
      </c>
      <c r="F25" s="144">
        <v>25</v>
      </c>
      <c r="G25" s="144">
        <v>26</v>
      </c>
      <c r="H25" s="146">
        <v>27</v>
      </c>
      <c r="I25" s="158">
        <v>19</v>
      </c>
      <c r="J25" s="144">
        <v>20</v>
      </c>
      <c r="K25" s="144">
        <v>21</v>
      </c>
      <c r="L25" s="144">
        <v>22</v>
      </c>
      <c r="M25" s="144">
        <v>23</v>
      </c>
      <c r="N25" s="144">
        <v>24</v>
      </c>
      <c r="O25" s="145">
        <v>25</v>
      </c>
      <c r="P25" s="158">
        <v>16</v>
      </c>
      <c r="Q25" s="144">
        <v>17</v>
      </c>
      <c r="R25" s="144">
        <v>18</v>
      </c>
      <c r="S25" s="144">
        <v>19</v>
      </c>
      <c r="T25" s="144">
        <v>20</v>
      </c>
      <c r="U25" s="144">
        <v>21</v>
      </c>
      <c r="V25" s="146">
        <v>22</v>
      </c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</row>
    <row r="26" spans="1:57">
      <c r="A26" s="128"/>
      <c r="B26" s="160" t="s">
        <v>284</v>
      </c>
      <c r="C26" s="154" t="s">
        <v>285</v>
      </c>
      <c r="D26" s="154" t="s">
        <v>286</v>
      </c>
      <c r="E26" s="154" t="s">
        <v>287</v>
      </c>
      <c r="F26" s="154" t="s">
        <v>288</v>
      </c>
      <c r="G26" s="154" t="s">
        <v>291</v>
      </c>
      <c r="H26" s="155" t="s">
        <v>292</v>
      </c>
      <c r="I26" s="160" t="s">
        <v>302</v>
      </c>
      <c r="J26" s="154" t="s">
        <v>283</v>
      </c>
      <c r="K26" s="154" t="s">
        <v>304</v>
      </c>
      <c r="L26" s="154" t="s">
        <v>285</v>
      </c>
      <c r="M26" s="154" t="s">
        <v>286</v>
      </c>
      <c r="N26" s="154" t="s">
        <v>287</v>
      </c>
      <c r="O26" s="153" t="s">
        <v>288</v>
      </c>
      <c r="P26" s="160" t="s">
        <v>276</v>
      </c>
      <c r="Q26" s="154" t="s">
        <v>302</v>
      </c>
      <c r="R26" s="154" t="s">
        <v>283</v>
      </c>
      <c r="S26" s="154" t="s">
        <v>284</v>
      </c>
      <c r="T26" s="154" t="s">
        <v>285</v>
      </c>
      <c r="U26" s="154" t="s">
        <v>305</v>
      </c>
      <c r="V26" s="155" t="s">
        <v>287</v>
      </c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</row>
    <row r="27" spans="1:57">
      <c r="A27" s="128"/>
      <c r="B27" s="158">
        <v>28</v>
      </c>
      <c r="C27" s="144">
        <v>29</v>
      </c>
      <c r="D27" s="144">
        <v>30</v>
      </c>
      <c r="E27" s="144"/>
      <c r="F27" s="144"/>
      <c r="G27" s="144"/>
      <c r="H27" s="167"/>
      <c r="I27" s="158">
        <v>26</v>
      </c>
      <c r="J27" s="144">
        <v>27</v>
      </c>
      <c r="K27" s="144">
        <v>28</v>
      </c>
      <c r="L27" s="144">
        <v>29</v>
      </c>
      <c r="M27" s="144">
        <v>30</v>
      </c>
      <c r="N27" s="144">
        <v>31</v>
      </c>
      <c r="O27" s="144"/>
      <c r="P27" s="158">
        <v>23</v>
      </c>
      <c r="Q27" s="144">
        <v>24</v>
      </c>
      <c r="R27" s="144">
        <v>25</v>
      </c>
      <c r="S27" s="144">
        <v>26</v>
      </c>
      <c r="T27" s="144">
        <v>27</v>
      </c>
      <c r="U27" s="144">
        <v>28</v>
      </c>
      <c r="V27" s="146">
        <v>29</v>
      </c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</row>
    <row r="28" spans="1:57">
      <c r="A28" s="128"/>
      <c r="B28" s="160" t="s">
        <v>293</v>
      </c>
      <c r="C28" s="154" t="s">
        <v>246</v>
      </c>
      <c r="D28" s="154" t="s">
        <v>241</v>
      </c>
      <c r="E28" s="154"/>
      <c r="F28" s="154"/>
      <c r="G28" s="154"/>
      <c r="H28" s="168"/>
      <c r="I28" s="160" t="s">
        <v>291</v>
      </c>
      <c r="J28" s="154" t="s">
        <v>292</v>
      </c>
      <c r="K28" s="154" t="s">
        <v>293</v>
      </c>
      <c r="L28" s="154" t="s">
        <v>246</v>
      </c>
      <c r="M28" s="154" t="s">
        <v>241</v>
      </c>
      <c r="N28" s="154" t="s">
        <v>242</v>
      </c>
      <c r="O28" s="144"/>
      <c r="P28" s="160" t="s">
        <v>288</v>
      </c>
      <c r="Q28" s="154" t="s">
        <v>291</v>
      </c>
      <c r="R28" s="154" t="s">
        <v>292</v>
      </c>
      <c r="S28" s="154" t="s">
        <v>293</v>
      </c>
      <c r="T28" s="154" t="s">
        <v>246</v>
      </c>
      <c r="U28" s="154" t="s">
        <v>241</v>
      </c>
      <c r="V28" s="155" t="s">
        <v>242</v>
      </c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</row>
    <row r="29" spans="1:57">
      <c r="A29" s="128"/>
      <c r="B29" s="147"/>
      <c r="C29" s="144"/>
      <c r="D29" s="144"/>
      <c r="E29" s="144"/>
      <c r="F29" s="144"/>
      <c r="G29" s="144"/>
      <c r="H29" s="167"/>
      <c r="I29" s="147"/>
      <c r="J29" s="144"/>
      <c r="K29" s="144"/>
      <c r="L29" s="144"/>
      <c r="M29" s="144"/>
      <c r="N29" s="144"/>
      <c r="O29" s="144"/>
      <c r="P29" s="158">
        <v>30</v>
      </c>
      <c r="Q29" s="144"/>
      <c r="R29" s="144"/>
      <c r="S29" s="144"/>
      <c r="T29" s="144"/>
      <c r="U29" s="144"/>
      <c r="V29" s="167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</row>
    <row r="30" spans="1:57" ht="17.25" thickBot="1">
      <c r="A30" s="128"/>
      <c r="B30" s="169"/>
      <c r="C30" s="170"/>
      <c r="D30" s="171"/>
      <c r="E30" s="171"/>
      <c r="F30" s="171"/>
      <c r="G30" s="171"/>
      <c r="H30" s="172"/>
      <c r="I30" s="169"/>
      <c r="J30" s="171"/>
      <c r="K30" s="171"/>
      <c r="L30" s="171"/>
      <c r="M30" s="171"/>
      <c r="N30" s="171"/>
      <c r="O30" s="171"/>
      <c r="P30" s="173" t="s">
        <v>243</v>
      </c>
      <c r="Q30" s="174"/>
      <c r="R30" s="171"/>
      <c r="S30" s="171"/>
      <c r="T30" s="171"/>
      <c r="U30" s="171"/>
      <c r="V30" s="172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</row>
    <row r="31" spans="1:57" ht="17.25" thickTop="1">
      <c r="A31" s="128"/>
      <c r="B31" s="134"/>
      <c r="C31" s="132"/>
      <c r="D31" s="131" t="s">
        <v>306</v>
      </c>
      <c r="E31" s="131"/>
      <c r="F31" s="131" t="s">
        <v>222</v>
      </c>
      <c r="G31" s="131"/>
      <c r="H31" s="175"/>
      <c r="I31" s="176"/>
      <c r="J31" s="131"/>
      <c r="K31" s="131" t="s">
        <v>307</v>
      </c>
      <c r="L31" s="131"/>
      <c r="M31" s="131" t="s">
        <v>222</v>
      </c>
      <c r="N31" s="131"/>
      <c r="O31" s="131"/>
      <c r="P31" s="176"/>
      <c r="Q31" s="131"/>
      <c r="R31" s="131" t="s">
        <v>308</v>
      </c>
      <c r="S31" s="131"/>
      <c r="T31" s="131" t="s">
        <v>222</v>
      </c>
      <c r="U31" s="181"/>
      <c r="V31" s="182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83"/>
      <c r="AS31" s="183"/>
      <c r="AT31" s="183"/>
      <c r="AU31" s="183"/>
      <c r="AV31" s="183"/>
      <c r="AW31" s="183"/>
      <c r="AX31" s="184"/>
      <c r="AY31" s="183"/>
      <c r="AZ31" s="183"/>
      <c r="BA31" s="183"/>
      <c r="BB31" s="183"/>
      <c r="BC31" s="183"/>
      <c r="BD31" s="183"/>
      <c r="BE31" s="183"/>
    </row>
    <row r="32" spans="1:57">
      <c r="A32" s="150"/>
      <c r="B32" s="137" t="s">
        <v>229</v>
      </c>
      <c r="C32" s="138" t="s">
        <v>221</v>
      </c>
      <c r="D32" s="138" t="s">
        <v>223</v>
      </c>
      <c r="E32" s="138" t="s">
        <v>224</v>
      </c>
      <c r="F32" s="138" t="s">
        <v>230</v>
      </c>
      <c r="G32" s="138" t="s">
        <v>231</v>
      </c>
      <c r="H32" s="139" t="s">
        <v>232</v>
      </c>
      <c r="I32" s="137" t="s">
        <v>229</v>
      </c>
      <c r="J32" s="138" t="s">
        <v>221</v>
      </c>
      <c r="K32" s="138" t="s">
        <v>223</v>
      </c>
      <c r="L32" s="138" t="s">
        <v>224</v>
      </c>
      <c r="M32" s="138" t="s">
        <v>230</v>
      </c>
      <c r="N32" s="138" t="s">
        <v>231</v>
      </c>
      <c r="O32" s="138" t="s">
        <v>232</v>
      </c>
      <c r="P32" s="147" t="s">
        <v>229</v>
      </c>
      <c r="Q32" s="144" t="s">
        <v>221</v>
      </c>
      <c r="R32" s="144" t="s">
        <v>223</v>
      </c>
      <c r="S32" s="144" t="s">
        <v>224</v>
      </c>
      <c r="T32" s="144" t="s">
        <v>230</v>
      </c>
      <c r="U32" s="144" t="s">
        <v>231</v>
      </c>
      <c r="V32" s="167" t="s">
        <v>232</v>
      </c>
      <c r="W32" s="150"/>
      <c r="X32" s="128"/>
      <c r="Y32" s="128"/>
      <c r="Z32" s="128"/>
      <c r="AA32" s="128"/>
      <c r="AB32" s="128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85"/>
      <c r="AS32" s="186"/>
      <c r="AT32" s="185"/>
      <c r="AU32" s="185"/>
      <c r="AV32" s="185"/>
      <c r="AW32" s="185"/>
      <c r="AX32" s="184"/>
      <c r="AY32" s="185"/>
      <c r="AZ32" s="185"/>
      <c r="BA32" s="185"/>
      <c r="BB32" s="186"/>
      <c r="BC32" s="185"/>
      <c r="BD32" s="185"/>
      <c r="BE32" s="185"/>
    </row>
    <row r="33" spans="1:57">
      <c r="A33" s="128"/>
      <c r="B33" s="147"/>
      <c r="C33" s="144">
        <v>1</v>
      </c>
      <c r="D33" s="144">
        <v>2</v>
      </c>
      <c r="E33" s="144">
        <v>3</v>
      </c>
      <c r="F33" s="144">
        <v>4</v>
      </c>
      <c r="G33" s="144">
        <v>5</v>
      </c>
      <c r="H33" s="146">
        <v>6</v>
      </c>
      <c r="I33" s="147"/>
      <c r="J33" s="144"/>
      <c r="K33" s="144"/>
      <c r="L33" s="144"/>
      <c r="M33" s="144">
        <v>1</v>
      </c>
      <c r="N33" s="144">
        <v>2</v>
      </c>
      <c r="O33" s="145">
        <v>3</v>
      </c>
      <c r="P33" s="158">
        <v>1</v>
      </c>
      <c r="Q33" s="144">
        <v>2</v>
      </c>
      <c r="R33" s="144">
        <v>3</v>
      </c>
      <c r="S33" s="144">
        <v>4</v>
      </c>
      <c r="T33" s="144">
        <v>5</v>
      </c>
      <c r="U33" s="144">
        <v>6</v>
      </c>
      <c r="V33" s="146">
        <v>7</v>
      </c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83"/>
      <c r="AS33" s="183"/>
      <c r="AT33" s="183"/>
      <c r="AU33" s="183"/>
      <c r="AV33" s="183"/>
      <c r="AW33" s="183"/>
      <c r="AX33" s="184"/>
      <c r="AY33" s="183"/>
      <c r="AZ33" s="183"/>
      <c r="BA33" s="183"/>
      <c r="BB33" s="183"/>
      <c r="BC33" s="183"/>
      <c r="BD33" s="183"/>
      <c r="BE33" s="183"/>
    </row>
    <row r="34" spans="1:57">
      <c r="A34" s="150"/>
      <c r="B34" s="178"/>
      <c r="C34" s="154" t="s">
        <v>244</v>
      </c>
      <c r="D34" s="154" t="s">
        <v>296</v>
      </c>
      <c r="E34" s="163" t="s">
        <v>309</v>
      </c>
      <c r="F34" s="154" t="s">
        <v>254</v>
      </c>
      <c r="G34" s="154" t="s">
        <v>255</v>
      </c>
      <c r="H34" s="155" t="s">
        <v>256</v>
      </c>
      <c r="I34" s="156"/>
      <c r="J34" s="154"/>
      <c r="K34" s="154"/>
      <c r="L34" s="154"/>
      <c r="M34" s="163" t="s">
        <v>310</v>
      </c>
      <c r="N34" s="154" t="s">
        <v>254</v>
      </c>
      <c r="O34" s="153" t="s">
        <v>255</v>
      </c>
      <c r="P34" s="160" t="s">
        <v>255</v>
      </c>
      <c r="Q34" s="154" t="s">
        <v>256</v>
      </c>
      <c r="R34" s="154" t="s">
        <v>257</v>
      </c>
      <c r="S34" s="154" t="s">
        <v>258</v>
      </c>
      <c r="T34" s="154" t="s">
        <v>259</v>
      </c>
      <c r="U34" s="154" t="s">
        <v>270</v>
      </c>
      <c r="V34" s="155" t="s">
        <v>271</v>
      </c>
      <c r="W34" s="150"/>
      <c r="X34" s="128"/>
      <c r="Y34" s="128"/>
      <c r="Z34" s="128"/>
      <c r="AA34" s="128"/>
      <c r="AB34" s="128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85"/>
      <c r="AS34" s="185"/>
      <c r="AT34" s="185"/>
      <c r="AU34" s="185"/>
      <c r="AV34" s="185"/>
      <c r="AW34" s="185"/>
      <c r="AX34" s="184"/>
      <c r="AY34" s="185"/>
      <c r="AZ34" s="185"/>
      <c r="BA34" s="185"/>
      <c r="BB34" s="185"/>
      <c r="BC34" s="185"/>
      <c r="BD34" s="185"/>
      <c r="BE34" s="185"/>
    </row>
    <row r="35" spans="1:57">
      <c r="A35" s="128"/>
      <c r="B35" s="158">
        <v>7</v>
      </c>
      <c r="C35" s="144">
        <v>8</v>
      </c>
      <c r="D35" s="144">
        <v>9</v>
      </c>
      <c r="E35" s="144">
        <v>10</v>
      </c>
      <c r="F35" s="144">
        <v>11</v>
      </c>
      <c r="G35" s="144">
        <v>12</v>
      </c>
      <c r="H35" s="146">
        <v>13</v>
      </c>
      <c r="I35" s="158">
        <v>4</v>
      </c>
      <c r="J35" s="144">
        <v>5</v>
      </c>
      <c r="K35" s="144">
        <v>6</v>
      </c>
      <c r="L35" s="144">
        <v>7</v>
      </c>
      <c r="M35" s="144">
        <v>8</v>
      </c>
      <c r="N35" s="144">
        <v>9</v>
      </c>
      <c r="O35" s="145">
        <v>10</v>
      </c>
      <c r="P35" s="158">
        <v>8</v>
      </c>
      <c r="Q35" s="144">
        <v>9</v>
      </c>
      <c r="R35" s="144">
        <v>10</v>
      </c>
      <c r="S35" s="144">
        <v>11</v>
      </c>
      <c r="T35" s="144">
        <v>12</v>
      </c>
      <c r="U35" s="145">
        <v>13</v>
      </c>
      <c r="V35" s="146">
        <v>14</v>
      </c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83"/>
      <c r="AS35" s="183"/>
      <c r="AT35" s="183"/>
      <c r="AU35" s="183"/>
      <c r="AV35" s="183"/>
      <c r="AW35" s="183"/>
      <c r="AX35" s="184"/>
      <c r="AY35" s="183"/>
      <c r="AZ35" s="183"/>
      <c r="BA35" s="183"/>
      <c r="BB35" s="183"/>
      <c r="BC35" s="183"/>
      <c r="BD35" s="183"/>
      <c r="BE35" s="183"/>
    </row>
    <row r="36" spans="1:57">
      <c r="A36" s="150"/>
      <c r="B36" s="160" t="s">
        <v>311</v>
      </c>
      <c r="C36" s="154" t="s">
        <v>258</v>
      </c>
      <c r="D36" s="154" t="s">
        <v>259</v>
      </c>
      <c r="E36" s="154" t="s">
        <v>270</v>
      </c>
      <c r="F36" s="154" t="s">
        <v>271</v>
      </c>
      <c r="G36" s="154" t="s">
        <v>272</v>
      </c>
      <c r="H36" s="155" t="s">
        <v>273</v>
      </c>
      <c r="I36" s="153" t="s">
        <v>256</v>
      </c>
      <c r="J36" s="154" t="s">
        <v>257</v>
      </c>
      <c r="K36" s="154" t="s">
        <v>258</v>
      </c>
      <c r="L36" s="154" t="s">
        <v>259</v>
      </c>
      <c r="M36" s="154" t="s">
        <v>312</v>
      </c>
      <c r="N36" s="154" t="s">
        <v>271</v>
      </c>
      <c r="O36" s="153" t="s">
        <v>272</v>
      </c>
      <c r="P36" s="160" t="s">
        <v>313</v>
      </c>
      <c r="Q36" s="154" t="s">
        <v>273</v>
      </c>
      <c r="R36" s="154" t="s">
        <v>274</v>
      </c>
      <c r="S36" s="154" t="s">
        <v>275</v>
      </c>
      <c r="T36" s="154" t="s">
        <v>276</v>
      </c>
      <c r="U36" s="161" t="s">
        <v>314</v>
      </c>
      <c r="V36" s="155" t="s">
        <v>283</v>
      </c>
      <c r="W36" s="150"/>
      <c r="X36" s="128"/>
      <c r="Y36" s="128"/>
      <c r="Z36" s="128"/>
      <c r="AA36" s="128"/>
      <c r="AB36" s="128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85"/>
      <c r="AS36" s="185"/>
      <c r="AT36" s="186"/>
      <c r="AU36" s="185"/>
      <c r="AV36" s="185"/>
      <c r="AW36" s="185"/>
      <c r="AX36" s="184"/>
      <c r="AY36" s="185"/>
      <c r="AZ36" s="185"/>
      <c r="BA36" s="185"/>
      <c r="BB36" s="185"/>
      <c r="BC36" s="186"/>
      <c r="BD36" s="185"/>
      <c r="BE36" s="185"/>
    </row>
    <row r="37" spans="1:57">
      <c r="A37" s="128"/>
      <c r="B37" s="158">
        <v>14</v>
      </c>
      <c r="C37" s="144">
        <v>15</v>
      </c>
      <c r="D37" s="144">
        <v>16</v>
      </c>
      <c r="E37" s="144">
        <v>17</v>
      </c>
      <c r="F37" s="144">
        <v>18</v>
      </c>
      <c r="G37" s="144">
        <v>19</v>
      </c>
      <c r="H37" s="146">
        <v>20</v>
      </c>
      <c r="I37" s="158">
        <v>11</v>
      </c>
      <c r="J37" s="144">
        <v>12</v>
      </c>
      <c r="K37" s="144">
        <v>13</v>
      </c>
      <c r="L37" s="144">
        <v>14</v>
      </c>
      <c r="M37" s="144">
        <v>15</v>
      </c>
      <c r="N37" s="144">
        <v>16</v>
      </c>
      <c r="O37" s="145">
        <v>17</v>
      </c>
      <c r="P37" s="158">
        <v>15</v>
      </c>
      <c r="Q37" s="144">
        <v>16</v>
      </c>
      <c r="R37" s="144">
        <v>17</v>
      </c>
      <c r="S37" s="144">
        <v>18</v>
      </c>
      <c r="T37" s="144">
        <v>19</v>
      </c>
      <c r="U37" s="144">
        <v>20</v>
      </c>
      <c r="V37" s="146">
        <v>21</v>
      </c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83"/>
      <c r="AS37" s="183"/>
      <c r="AT37" s="183"/>
      <c r="AU37" s="184"/>
      <c r="AV37" s="184"/>
      <c r="AW37" s="184"/>
      <c r="AX37" s="184"/>
      <c r="AY37" s="183"/>
      <c r="AZ37" s="183"/>
      <c r="BA37" s="183"/>
      <c r="BB37" s="183"/>
      <c r="BC37" s="183"/>
      <c r="BD37" s="183"/>
      <c r="BE37" s="183"/>
    </row>
    <row r="38" spans="1:57">
      <c r="A38" s="150"/>
      <c r="B38" s="160" t="s">
        <v>274</v>
      </c>
      <c r="C38" s="154" t="s">
        <v>275</v>
      </c>
      <c r="D38" s="154" t="s">
        <v>276</v>
      </c>
      <c r="E38" s="154" t="s">
        <v>302</v>
      </c>
      <c r="F38" s="154" t="s">
        <v>283</v>
      </c>
      <c r="G38" s="154" t="s">
        <v>284</v>
      </c>
      <c r="H38" s="155" t="s">
        <v>285</v>
      </c>
      <c r="I38" s="153" t="s">
        <v>273</v>
      </c>
      <c r="J38" s="154" t="s">
        <v>274</v>
      </c>
      <c r="K38" s="154" t="s">
        <v>275</v>
      </c>
      <c r="L38" s="154" t="s">
        <v>276</v>
      </c>
      <c r="M38" s="154" t="s">
        <v>302</v>
      </c>
      <c r="N38" s="154" t="s">
        <v>283</v>
      </c>
      <c r="O38" s="153" t="s">
        <v>284</v>
      </c>
      <c r="P38" s="160" t="s">
        <v>284</v>
      </c>
      <c r="Q38" s="154" t="s">
        <v>285</v>
      </c>
      <c r="R38" s="154" t="s">
        <v>286</v>
      </c>
      <c r="S38" s="154" t="s">
        <v>287</v>
      </c>
      <c r="T38" s="154" t="s">
        <v>288</v>
      </c>
      <c r="U38" s="154" t="s">
        <v>291</v>
      </c>
      <c r="V38" s="155" t="s">
        <v>292</v>
      </c>
      <c r="W38" s="150"/>
      <c r="X38" s="128"/>
      <c r="Y38" s="128"/>
      <c r="Z38" s="128"/>
      <c r="AA38" s="128"/>
      <c r="AB38" s="128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85"/>
      <c r="AS38" s="185"/>
      <c r="AT38" s="185"/>
      <c r="AU38" s="184"/>
      <c r="AV38" s="184"/>
      <c r="AW38" s="184"/>
      <c r="AX38" s="184"/>
      <c r="AY38" s="185"/>
      <c r="AZ38" s="185"/>
      <c r="BA38" s="185"/>
      <c r="BB38" s="185"/>
      <c r="BC38" s="185"/>
      <c r="BD38" s="185"/>
      <c r="BE38" s="185"/>
    </row>
    <row r="39" spans="1:57">
      <c r="A39" s="150"/>
      <c r="B39" s="158">
        <v>21</v>
      </c>
      <c r="C39" s="144">
        <v>22</v>
      </c>
      <c r="D39" s="144">
        <v>23</v>
      </c>
      <c r="E39" s="144">
        <v>24</v>
      </c>
      <c r="F39" s="144">
        <v>25</v>
      </c>
      <c r="G39" s="144">
        <v>26</v>
      </c>
      <c r="H39" s="146">
        <v>27</v>
      </c>
      <c r="I39" s="158">
        <v>18</v>
      </c>
      <c r="J39" s="144">
        <v>19</v>
      </c>
      <c r="K39" s="144">
        <v>20</v>
      </c>
      <c r="L39" s="144">
        <v>21</v>
      </c>
      <c r="M39" s="144">
        <v>22</v>
      </c>
      <c r="N39" s="144">
        <v>23</v>
      </c>
      <c r="O39" s="145">
        <v>24</v>
      </c>
      <c r="P39" s="158">
        <v>22</v>
      </c>
      <c r="Q39" s="144">
        <v>23</v>
      </c>
      <c r="R39" s="144">
        <v>24</v>
      </c>
      <c r="S39" s="144">
        <v>25</v>
      </c>
      <c r="T39" s="144">
        <v>26</v>
      </c>
      <c r="U39" s="144">
        <v>27</v>
      </c>
      <c r="V39" s="146">
        <v>28</v>
      </c>
      <c r="W39" s="150"/>
      <c r="X39" s="128"/>
      <c r="Y39" s="128"/>
      <c r="Z39" s="128"/>
      <c r="AA39" s="128"/>
      <c r="AB39" s="128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85"/>
      <c r="AS39" s="185"/>
      <c r="AT39" s="185"/>
      <c r="AU39" s="184"/>
      <c r="AV39" s="184"/>
      <c r="AW39" s="184"/>
      <c r="AX39" s="184"/>
      <c r="AY39" s="185"/>
      <c r="AZ39" s="185"/>
      <c r="BA39" s="185"/>
      <c r="BB39" s="185"/>
      <c r="BC39" s="185"/>
      <c r="BD39" s="185"/>
      <c r="BE39" s="185"/>
    </row>
    <row r="40" spans="1:57">
      <c r="A40" s="150"/>
      <c r="B40" s="160" t="s">
        <v>286</v>
      </c>
      <c r="C40" s="154" t="s">
        <v>287</v>
      </c>
      <c r="D40" s="154" t="s">
        <v>315</v>
      </c>
      <c r="E40" s="154" t="s">
        <v>291</v>
      </c>
      <c r="F40" s="154" t="s">
        <v>292</v>
      </c>
      <c r="G40" s="154" t="s">
        <v>293</v>
      </c>
      <c r="H40" s="155" t="s">
        <v>246</v>
      </c>
      <c r="I40" s="153" t="s">
        <v>285</v>
      </c>
      <c r="J40" s="154" t="s">
        <v>286</v>
      </c>
      <c r="K40" s="154" t="s">
        <v>287</v>
      </c>
      <c r="L40" s="154" t="s">
        <v>288</v>
      </c>
      <c r="M40" s="154" t="s">
        <v>291</v>
      </c>
      <c r="N40" s="154" t="s">
        <v>316</v>
      </c>
      <c r="O40" s="153" t="s">
        <v>293</v>
      </c>
      <c r="P40" s="160" t="s">
        <v>293</v>
      </c>
      <c r="Q40" s="154" t="s">
        <v>317</v>
      </c>
      <c r="R40" s="154" t="s">
        <v>241</v>
      </c>
      <c r="S40" s="154" t="s">
        <v>242</v>
      </c>
      <c r="T40" s="154" t="s">
        <v>243</v>
      </c>
      <c r="U40" s="154" t="s">
        <v>244</v>
      </c>
      <c r="V40" s="155" t="s">
        <v>296</v>
      </c>
      <c r="W40" s="150"/>
      <c r="X40" s="128"/>
      <c r="Y40" s="128"/>
      <c r="Z40" s="128"/>
      <c r="AA40" s="128"/>
      <c r="AB40" s="128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85"/>
      <c r="AS40" s="185"/>
      <c r="AT40" s="185"/>
      <c r="AU40" s="184"/>
      <c r="AV40" s="184"/>
      <c r="AW40" s="184"/>
      <c r="AX40" s="184"/>
      <c r="AY40" s="185"/>
      <c r="AZ40" s="185"/>
      <c r="BA40" s="185"/>
      <c r="BB40" s="185"/>
      <c r="BC40" s="185"/>
      <c r="BD40" s="185"/>
      <c r="BE40" s="185"/>
    </row>
    <row r="41" spans="1:57">
      <c r="A41" s="128"/>
      <c r="B41" s="158">
        <v>28</v>
      </c>
      <c r="C41" s="144">
        <v>29</v>
      </c>
      <c r="D41" s="144">
        <v>30</v>
      </c>
      <c r="E41" s="144">
        <v>31</v>
      </c>
      <c r="F41" s="144"/>
      <c r="G41" s="144"/>
      <c r="H41" s="164"/>
      <c r="I41" s="158">
        <v>25</v>
      </c>
      <c r="J41" s="144">
        <v>26</v>
      </c>
      <c r="K41" s="144">
        <v>27</v>
      </c>
      <c r="L41" s="144">
        <v>28</v>
      </c>
      <c r="M41" s="144">
        <v>29</v>
      </c>
      <c r="N41" s="144">
        <v>30</v>
      </c>
      <c r="O41" s="145">
        <v>31</v>
      </c>
      <c r="P41" s="158">
        <v>29</v>
      </c>
      <c r="Q41" s="144">
        <v>30</v>
      </c>
      <c r="R41" s="144"/>
      <c r="S41" s="144"/>
      <c r="T41" s="144"/>
      <c r="U41" s="144"/>
      <c r="V41" s="167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</row>
    <row r="42" spans="1:57">
      <c r="A42" s="128"/>
      <c r="B42" s="160" t="s">
        <v>241</v>
      </c>
      <c r="C42" s="154" t="s">
        <v>242</v>
      </c>
      <c r="D42" s="154" t="s">
        <v>243</v>
      </c>
      <c r="E42" s="154" t="s">
        <v>244</v>
      </c>
      <c r="F42" s="154"/>
      <c r="G42" s="154"/>
      <c r="H42" s="165"/>
      <c r="I42" s="153" t="s">
        <v>246</v>
      </c>
      <c r="J42" s="154" t="s">
        <v>241</v>
      </c>
      <c r="K42" s="154" t="s">
        <v>242</v>
      </c>
      <c r="L42" s="154" t="s">
        <v>243</v>
      </c>
      <c r="M42" s="154" t="s">
        <v>244</v>
      </c>
      <c r="N42" s="163" t="s">
        <v>318</v>
      </c>
      <c r="O42" s="153" t="s">
        <v>254</v>
      </c>
      <c r="P42" s="180" t="s">
        <v>319</v>
      </c>
      <c r="Q42" s="154" t="s">
        <v>254</v>
      </c>
      <c r="R42" s="154"/>
      <c r="S42" s="154"/>
      <c r="T42" s="154"/>
      <c r="U42" s="154"/>
      <c r="V42" s="187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8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</row>
    <row r="43" spans="1:57">
      <c r="A43" s="128"/>
      <c r="B43" s="143"/>
      <c r="C43" s="144"/>
      <c r="D43" s="144"/>
      <c r="E43" s="144"/>
      <c r="F43" s="144"/>
      <c r="G43" s="144"/>
      <c r="H43" s="167"/>
      <c r="I43" s="147"/>
      <c r="J43" s="144"/>
      <c r="K43" s="144"/>
      <c r="L43" s="144"/>
      <c r="M43" s="144"/>
      <c r="N43" s="144"/>
      <c r="O43" s="144"/>
      <c r="P43" s="147"/>
      <c r="Q43" s="144"/>
      <c r="R43" s="144"/>
      <c r="S43" s="144"/>
      <c r="T43" s="144"/>
      <c r="U43" s="144"/>
      <c r="V43" s="167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8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128"/>
      <c r="BE43" s="128"/>
    </row>
    <row r="44" spans="1:57" ht="17.25" thickBot="1">
      <c r="A44" s="128"/>
      <c r="B44" s="189"/>
      <c r="C44" s="171"/>
      <c r="D44" s="171"/>
      <c r="E44" s="171"/>
      <c r="F44" s="171"/>
      <c r="G44" s="171"/>
      <c r="H44" s="172"/>
      <c r="I44" s="169"/>
      <c r="J44" s="171"/>
      <c r="K44" s="171"/>
      <c r="L44" s="171"/>
      <c r="M44" s="171"/>
      <c r="N44" s="171"/>
      <c r="O44" s="171"/>
      <c r="P44" s="169"/>
      <c r="Q44" s="171"/>
      <c r="R44" s="171"/>
      <c r="S44" s="171"/>
      <c r="T44" s="171"/>
      <c r="U44" s="171"/>
      <c r="V44" s="172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8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</row>
    <row r="45" spans="1:57" ht="17.25" thickTop="1">
      <c r="A45" s="128"/>
      <c r="B45" s="190"/>
      <c r="C45" s="181"/>
      <c r="D45" s="131" t="s">
        <v>320</v>
      </c>
      <c r="E45" s="131"/>
      <c r="F45" s="131" t="s">
        <v>222</v>
      </c>
      <c r="G45" s="131"/>
      <c r="H45" s="175"/>
      <c r="I45" s="176"/>
      <c r="J45" s="131"/>
      <c r="K45" s="131" t="s">
        <v>320</v>
      </c>
      <c r="L45" s="131" t="s">
        <v>221</v>
      </c>
      <c r="M45" s="131" t="s">
        <v>222</v>
      </c>
      <c r="N45" s="131"/>
      <c r="O45" s="131"/>
      <c r="P45" s="176"/>
      <c r="Q45" s="131"/>
      <c r="R45" s="131" t="s">
        <v>320</v>
      </c>
      <c r="S45" s="131" t="s">
        <v>223</v>
      </c>
      <c r="T45" s="131" t="s">
        <v>222</v>
      </c>
      <c r="U45" s="181"/>
      <c r="V45" s="182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</row>
    <row r="46" spans="1:57">
      <c r="A46" s="128"/>
      <c r="B46" s="147" t="s">
        <v>229</v>
      </c>
      <c r="C46" s="144" t="s">
        <v>221</v>
      </c>
      <c r="D46" s="144" t="s">
        <v>223</v>
      </c>
      <c r="E46" s="144" t="s">
        <v>224</v>
      </c>
      <c r="F46" s="144" t="s">
        <v>230</v>
      </c>
      <c r="G46" s="144" t="s">
        <v>231</v>
      </c>
      <c r="H46" s="167" t="s">
        <v>232</v>
      </c>
      <c r="I46" s="147" t="s">
        <v>229</v>
      </c>
      <c r="J46" s="144" t="s">
        <v>221</v>
      </c>
      <c r="K46" s="144" t="s">
        <v>223</v>
      </c>
      <c r="L46" s="144" t="s">
        <v>224</v>
      </c>
      <c r="M46" s="144" t="s">
        <v>230</v>
      </c>
      <c r="N46" s="144" t="s">
        <v>231</v>
      </c>
      <c r="O46" s="144" t="s">
        <v>232</v>
      </c>
      <c r="P46" s="147" t="s">
        <v>229</v>
      </c>
      <c r="Q46" s="144" t="s">
        <v>221</v>
      </c>
      <c r="R46" s="144" t="s">
        <v>223</v>
      </c>
      <c r="S46" s="144" t="s">
        <v>224</v>
      </c>
      <c r="T46" s="144" t="s">
        <v>230</v>
      </c>
      <c r="U46" s="144" t="s">
        <v>231</v>
      </c>
      <c r="V46" s="167" t="s">
        <v>232</v>
      </c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</row>
    <row r="47" spans="1:57">
      <c r="A47" s="128"/>
      <c r="B47" s="147"/>
      <c r="C47" s="144"/>
      <c r="D47" s="144">
        <v>1</v>
      </c>
      <c r="E47" s="144">
        <v>2</v>
      </c>
      <c r="F47" s="144">
        <v>3</v>
      </c>
      <c r="G47" s="144">
        <v>4</v>
      </c>
      <c r="H47" s="167">
        <v>5</v>
      </c>
      <c r="I47" s="147"/>
      <c r="J47" s="144"/>
      <c r="K47" s="144"/>
      <c r="L47" s="144"/>
      <c r="M47" s="144"/>
      <c r="N47" s="144">
        <v>1</v>
      </c>
      <c r="O47" s="145">
        <v>2</v>
      </c>
      <c r="P47" s="158">
        <v>1</v>
      </c>
      <c r="Q47" s="144">
        <v>2</v>
      </c>
      <c r="R47" s="144">
        <v>3</v>
      </c>
      <c r="S47" s="144">
        <v>4</v>
      </c>
      <c r="T47" s="144">
        <v>5</v>
      </c>
      <c r="U47" s="144">
        <v>6</v>
      </c>
      <c r="V47" s="146">
        <v>7</v>
      </c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</row>
    <row r="48" spans="1:57">
      <c r="A48" s="128"/>
      <c r="B48" s="156"/>
      <c r="C48" s="157"/>
      <c r="D48" s="154" t="s">
        <v>255</v>
      </c>
      <c r="E48" s="154" t="s">
        <v>256</v>
      </c>
      <c r="F48" s="154" t="s">
        <v>257</v>
      </c>
      <c r="G48" s="154" t="s">
        <v>258</v>
      </c>
      <c r="H48" s="187" t="s">
        <v>259</v>
      </c>
      <c r="I48" s="156"/>
      <c r="J48" s="157"/>
      <c r="K48" s="154"/>
      <c r="L48" s="154"/>
      <c r="M48" s="154"/>
      <c r="N48" s="154" t="s">
        <v>257</v>
      </c>
      <c r="O48" s="153" t="s">
        <v>258</v>
      </c>
      <c r="P48" s="160" t="s">
        <v>258</v>
      </c>
      <c r="Q48" s="154" t="s">
        <v>259</v>
      </c>
      <c r="R48" s="154" t="s">
        <v>270</v>
      </c>
      <c r="S48" s="154" t="s">
        <v>271</v>
      </c>
      <c r="T48" s="154" t="s">
        <v>272</v>
      </c>
      <c r="U48" s="154" t="s">
        <v>273</v>
      </c>
      <c r="V48" s="191" t="s">
        <v>321</v>
      </c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</row>
    <row r="49" spans="1:25">
      <c r="A49" s="128"/>
      <c r="B49" s="158">
        <v>6</v>
      </c>
      <c r="C49" s="144">
        <v>7</v>
      </c>
      <c r="D49" s="144">
        <v>8</v>
      </c>
      <c r="E49" s="144">
        <v>9</v>
      </c>
      <c r="F49" s="145">
        <v>10</v>
      </c>
      <c r="G49" s="145">
        <v>11</v>
      </c>
      <c r="H49" s="146">
        <v>12</v>
      </c>
      <c r="I49" s="158">
        <v>3</v>
      </c>
      <c r="J49" s="144">
        <v>4</v>
      </c>
      <c r="K49" s="144">
        <v>5</v>
      </c>
      <c r="L49" s="144">
        <v>6</v>
      </c>
      <c r="M49" s="144">
        <v>7</v>
      </c>
      <c r="N49" s="144">
        <v>8</v>
      </c>
      <c r="O49" s="145">
        <v>9</v>
      </c>
      <c r="P49" s="158">
        <v>8</v>
      </c>
      <c r="Q49" s="144">
        <v>9</v>
      </c>
      <c r="R49" s="144">
        <v>10</v>
      </c>
      <c r="S49" s="144">
        <v>11</v>
      </c>
      <c r="T49" s="144">
        <v>12</v>
      </c>
      <c r="U49" s="144">
        <v>13</v>
      </c>
      <c r="V49" s="146">
        <v>14</v>
      </c>
      <c r="W49" s="128"/>
      <c r="X49" s="128"/>
      <c r="Y49" s="128"/>
    </row>
    <row r="50" spans="1:25">
      <c r="A50" s="128"/>
      <c r="B50" s="160" t="s">
        <v>270</v>
      </c>
      <c r="C50" s="154" t="s">
        <v>271</v>
      </c>
      <c r="D50" s="154" t="s">
        <v>322</v>
      </c>
      <c r="E50" s="154" t="s">
        <v>273</v>
      </c>
      <c r="F50" s="153" t="s">
        <v>274</v>
      </c>
      <c r="G50" s="153" t="s">
        <v>275</v>
      </c>
      <c r="H50" s="155" t="s">
        <v>276</v>
      </c>
      <c r="I50" s="153" t="s">
        <v>259</v>
      </c>
      <c r="J50" s="154" t="s">
        <v>270</v>
      </c>
      <c r="K50" s="154" t="s">
        <v>271</v>
      </c>
      <c r="L50" s="154" t="s">
        <v>272</v>
      </c>
      <c r="M50" s="154" t="s">
        <v>273</v>
      </c>
      <c r="N50" s="154" t="s">
        <v>323</v>
      </c>
      <c r="O50" s="153" t="s">
        <v>275</v>
      </c>
      <c r="P50" s="160" t="s">
        <v>275</v>
      </c>
      <c r="Q50" s="154" t="s">
        <v>276</v>
      </c>
      <c r="R50" s="154" t="s">
        <v>302</v>
      </c>
      <c r="S50" s="154" t="s">
        <v>283</v>
      </c>
      <c r="T50" s="154" t="s">
        <v>284</v>
      </c>
      <c r="U50" s="154" t="s">
        <v>285</v>
      </c>
      <c r="V50" s="155" t="s">
        <v>286</v>
      </c>
      <c r="W50" s="128"/>
      <c r="X50" s="128"/>
      <c r="Y50" s="128"/>
    </row>
    <row r="51" spans="1:25">
      <c r="A51" s="128"/>
      <c r="B51" s="158">
        <v>13</v>
      </c>
      <c r="C51" s="144">
        <v>14</v>
      </c>
      <c r="D51" s="144">
        <v>15</v>
      </c>
      <c r="E51" s="144">
        <v>16</v>
      </c>
      <c r="F51" s="144">
        <v>17</v>
      </c>
      <c r="G51" s="144">
        <v>18</v>
      </c>
      <c r="H51" s="146">
        <v>19</v>
      </c>
      <c r="I51" s="158">
        <v>10</v>
      </c>
      <c r="J51" s="144">
        <v>11</v>
      </c>
      <c r="K51" s="144">
        <v>12</v>
      </c>
      <c r="L51" s="144">
        <v>13</v>
      </c>
      <c r="M51" s="144">
        <v>14</v>
      </c>
      <c r="N51" s="144">
        <v>15</v>
      </c>
      <c r="O51" s="145">
        <v>16</v>
      </c>
      <c r="P51" s="158">
        <v>15</v>
      </c>
      <c r="Q51" s="144">
        <v>16</v>
      </c>
      <c r="R51" s="144">
        <v>17</v>
      </c>
      <c r="S51" s="144">
        <v>18</v>
      </c>
      <c r="T51" s="144">
        <v>19</v>
      </c>
      <c r="U51" s="144">
        <v>20</v>
      </c>
      <c r="V51" s="146">
        <v>21</v>
      </c>
      <c r="W51" s="128"/>
      <c r="X51" s="128"/>
      <c r="Y51" s="128"/>
    </row>
    <row r="52" spans="1:25">
      <c r="A52" s="128"/>
      <c r="B52" s="160" t="s">
        <v>302</v>
      </c>
      <c r="C52" s="154" t="s">
        <v>283</v>
      </c>
      <c r="D52" s="154" t="s">
        <v>284</v>
      </c>
      <c r="E52" s="154" t="s">
        <v>285</v>
      </c>
      <c r="F52" s="154" t="s">
        <v>286</v>
      </c>
      <c r="G52" s="154" t="s">
        <v>287</v>
      </c>
      <c r="H52" s="155" t="s">
        <v>288</v>
      </c>
      <c r="I52" s="153" t="s">
        <v>276</v>
      </c>
      <c r="J52" s="154" t="s">
        <v>302</v>
      </c>
      <c r="K52" s="154" t="s">
        <v>283</v>
      </c>
      <c r="L52" s="154" t="s">
        <v>284</v>
      </c>
      <c r="M52" s="154" t="s">
        <v>285</v>
      </c>
      <c r="N52" s="154" t="s">
        <v>286</v>
      </c>
      <c r="O52" s="153" t="s">
        <v>287</v>
      </c>
      <c r="P52" s="160" t="s">
        <v>287</v>
      </c>
      <c r="Q52" s="154" t="s">
        <v>288</v>
      </c>
      <c r="R52" s="154" t="s">
        <v>291</v>
      </c>
      <c r="S52" s="154" t="s">
        <v>292</v>
      </c>
      <c r="T52" s="154" t="s">
        <v>293</v>
      </c>
      <c r="U52" s="154" t="s">
        <v>246</v>
      </c>
      <c r="V52" s="155" t="s">
        <v>241</v>
      </c>
      <c r="W52" s="128"/>
      <c r="X52" s="128"/>
      <c r="Y52" s="128"/>
    </row>
    <row r="53" spans="1:25">
      <c r="A53" s="128"/>
      <c r="B53" s="158">
        <v>20</v>
      </c>
      <c r="C53" s="144">
        <v>21</v>
      </c>
      <c r="D53" s="144">
        <v>22</v>
      </c>
      <c r="E53" s="144">
        <v>23</v>
      </c>
      <c r="F53" s="144">
        <v>24</v>
      </c>
      <c r="G53" s="144">
        <v>25</v>
      </c>
      <c r="H53" s="146">
        <v>26</v>
      </c>
      <c r="I53" s="158">
        <v>17</v>
      </c>
      <c r="J53" s="144">
        <v>18</v>
      </c>
      <c r="K53" s="144">
        <v>19</v>
      </c>
      <c r="L53" s="144">
        <v>20</v>
      </c>
      <c r="M53" s="144">
        <v>21</v>
      </c>
      <c r="N53" s="144">
        <v>22</v>
      </c>
      <c r="O53" s="145">
        <v>23</v>
      </c>
      <c r="P53" s="158">
        <v>22</v>
      </c>
      <c r="Q53" s="144">
        <v>23</v>
      </c>
      <c r="R53" s="144">
        <v>24</v>
      </c>
      <c r="S53" s="144">
        <v>25</v>
      </c>
      <c r="T53" s="144">
        <v>26</v>
      </c>
      <c r="U53" s="144">
        <v>27</v>
      </c>
      <c r="V53" s="146">
        <v>28</v>
      </c>
      <c r="W53" s="128"/>
      <c r="X53" s="128"/>
      <c r="Y53" s="128" t="s">
        <v>324</v>
      </c>
    </row>
    <row r="54" spans="1:25">
      <c r="A54" s="128"/>
      <c r="B54" s="160" t="s">
        <v>291</v>
      </c>
      <c r="C54" s="154" t="s">
        <v>292</v>
      </c>
      <c r="D54" s="154" t="s">
        <v>293</v>
      </c>
      <c r="E54" s="154" t="s">
        <v>246</v>
      </c>
      <c r="F54" s="154" t="s">
        <v>325</v>
      </c>
      <c r="G54" s="154" t="s">
        <v>242</v>
      </c>
      <c r="H54" s="155" t="s">
        <v>243</v>
      </c>
      <c r="I54" s="153" t="s">
        <v>288</v>
      </c>
      <c r="J54" s="154" t="s">
        <v>291</v>
      </c>
      <c r="K54" s="154" t="s">
        <v>292</v>
      </c>
      <c r="L54" s="154" t="s">
        <v>293</v>
      </c>
      <c r="M54" s="154" t="s">
        <v>246</v>
      </c>
      <c r="N54" s="154" t="s">
        <v>326</v>
      </c>
      <c r="O54" s="153" t="s">
        <v>242</v>
      </c>
      <c r="P54" s="160" t="s">
        <v>327</v>
      </c>
      <c r="Q54" s="154" t="s">
        <v>243</v>
      </c>
      <c r="R54" s="154" t="s">
        <v>244</v>
      </c>
      <c r="S54" s="154" t="s">
        <v>296</v>
      </c>
      <c r="T54" s="192" t="s">
        <v>253</v>
      </c>
      <c r="U54" s="154" t="s">
        <v>254</v>
      </c>
      <c r="V54" s="155" t="s">
        <v>255</v>
      </c>
      <c r="W54" s="128"/>
      <c r="X54" s="128"/>
      <c r="Y54" s="128"/>
    </row>
    <row r="55" spans="1:25">
      <c r="A55" s="128"/>
      <c r="B55" s="158">
        <v>27</v>
      </c>
      <c r="C55" s="144">
        <v>28</v>
      </c>
      <c r="D55" s="144">
        <v>29</v>
      </c>
      <c r="E55" s="144">
        <v>30</v>
      </c>
      <c r="F55" s="144">
        <v>31</v>
      </c>
      <c r="G55" s="144"/>
      <c r="H55" s="167"/>
      <c r="I55" s="158">
        <v>24</v>
      </c>
      <c r="J55" s="144">
        <v>25</v>
      </c>
      <c r="K55" s="144">
        <v>26</v>
      </c>
      <c r="L55" s="144">
        <v>27</v>
      </c>
      <c r="M55" s="144">
        <v>28</v>
      </c>
      <c r="N55" s="144">
        <v>29</v>
      </c>
      <c r="O55" s="145">
        <v>30</v>
      </c>
      <c r="P55" s="158">
        <v>29</v>
      </c>
      <c r="Q55" s="144">
        <v>30</v>
      </c>
      <c r="R55" s="144">
        <v>31</v>
      </c>
      <c r="S55" s="144"/>
      <c r="T55" s="144"/>
      <c r="U55" s="144"/>
      <c r="V55" s="167"/>
      <c r="W55" s="128"/>
      <c r="X55" s="128"/>
      <c r="Y55" s="128"/>
    </row>
    <row r="56" spans="1:25">
      <c r="A56" s="128"/>
      <c r="B56" s="160" t="s">
        <v>244</v>
      </c>
      <c r="C56" s="163" t="s">
        <v>328</v>
      </c>
      <c r="D56" s="154" t="s">
        <v>254</v>
      </c>
      <c r="E56" s="154" t="s">
        <v>255</v>
      </c>
      <c r="F56" s="154" t="s">
        <v>256</v>
      </c>
      <c r="G56" s="154"/>
      <c r="H56" s="168"/>
      <c r="I56" s="153" t="s">
        <v>243</v>
      </c>
      <c r="J56" s="154" t="s">
        <v>244</v>
      </c>
      <c r="K56" s="192" t="s">
        <v>329</v>
      </c>
      <c r="L56" s="154" t="s">
        <v>254</v>
      </c>
      <c r="M56" s="154" t="s">
        <v>255</v>
      </c>
      <c r="N56" s="154" t="s">
        <v>256</v>
      </c>
      <c r="O56" s="153" t="s">
        <v>257</v>
      </c>
      <c r="P56" s="160" t="s">
        <v>256</v>
      </c>
      <c r="Q56" s="154" t="s">
        <v>257</v>
      </c>
      <c r="R56" s="154" t="s">
        <v>258</v>
      </c>
      <c r="S56" s="154"/>
      <c r="T56" s="192"/>
      <c r="U56" s="154"/>
      <c r="V56" s="187"/>
      <c r="W56" s="128"/>
      <c r="X56" s="128"/>
      <c r="Y56" s="128"/>
    </row>
    <row r="57" spans="1:25">
      <c r="A57" s="128"/>
      <c r="B57" s="147"/>
      <c r="C57" s="144"/>
      <c r="D57" s="144"/>
      <c r="E57" s="144"/>
      <c r="F57" s="144"/>
      <c r="G57" s="144"/>
      <c r="H57" s="167"/>
      <c r="I57" s="147"/>
      <c r="J57" s="144"/>
      <c r="K57" s="144"/>
      <c r="L57" s="144"/>
      <c r="M57" s="144"/>
      <c r="N57" s="144"/>
      <c r="O57" s="144"/>
      <c r="P57" s="147"/>
      <c r="Q57" s="144"/>
      <c r="R57" s="144"/>
      <c r="S57" s="144"/>
      <c r="T57" s="144"/>
      <c r="U57" s="144"/>
      <c r="V57" s="167"/>
      <c r="W57" s="128"/>
      <c r="X57" s="128"/>
      <c r="Y57" s="128"/>
    </row>
    <row r="58" spans="1:25" ht="17.25" thickBot="1">
      <c r="A58" s="128"/>
      <c r="B58" s="169"/>
      <c r="C58" s="170"/>
      <c r="D58" s="171"/>
      <c r="E58" s="171"/>
      <c r="F58" s="171"/>
      <c r="G58" s="171"/>
      <c r="H58" s="172"/>
      <c r="I58" s="169"/>
      <c r="J58" s="171"/>
      <c r="K58" s="171"/>
      <c r="L58" s="171"/>
      <c r="M58" s="171"/>
      <c r="N58" s="171"/>
      <c r="O58" s="171"/>
      <c r="P58" s="193"/>
      <c r="Q58" s="174"/>
      <c r="R58" s="171"/>
      <c r="S58" s="171"/>
      <c r="T58" s="171"/>
      <c r="U58" s="171"/>
      <c r="V58" s="172"/>
      <c r="W58" s="128"/>
      <c r="X58" s="128"/>
      <c r="Y58" s="128"/>
    </row>
    <row r="59" spans="1:25" ht="18" thickTop="1" thickBot="1">
      <c r="A59" s="128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5"/>
      <c r="V59" s="195"/>
      <c r="W59" s="128"/>
      <c r="X59" s="128"/>
      <c r="Y59" s="128"/>
    </row>
    <row r="60" spans="1:25" ht="17.25" thickBot="1">
      <c r="A60" s="128"/>
      <c r="B60" s="194"/>
      <c r="C60" s="194"/>
      <c r="D60" s="196"/>
      <c r="E60" s="194"/>
      <c r="F60" s="209" t="s">
        <v>330</v>
      </c>
      <c r="G60" s="210"/>
      <c r="H60" s="194"/>
      <c r="I60" s="194"/>
      <c r="J60" s="197"/>
      <c r="K60" s="194"/>
      <c r="L60" s="209" t="s">
        <v>331</v>
      </c>
      <c r="M60" s="209"/>
      <c r="N60" s="194"/>
      <c r="O60" s="194"/>
      <c r="P60" s="194"/>
      <c r="Q60" s="194"/>
      <c r="R60" s="194"/>
      <c r="S60" s="194"/>
      <c r="T60" s="194"/>
      <c r="U60" s="195"/>
      <c r="V60" s="195"/>
      <c r="W60" s="128"/>
      <c r="X60" s="128"/>
      <c r="Y60" s="128"/>
    </row>
  </sheetData>
  <mergeCells count="3">
    <mergeCell ref="B2:T2"/>
    <mergeCell ref="F60:G60"/>
    <mergeCell ref="L60:M60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2"/>
  <sheetViews>
    <sheetView showGridLines="0" showZeros="0" zoomScale="130" zoomScaleNormal="130" workbookViewId="0">
      <selection activeCell="I5" sqref="I5"/>
    </sheetView>
  </sheetViews>
  <sheetFormatPr defaultRowHeight="16.5"/>
  <cols>
    <col min="1" max="7" width="9" style="5"/>
    <col min="8" max="8" width="10.625" style="5" bestFit="1" customWidth="1"/>
    <col min="9" max="9" width="9" style="5"/>
    <col min="10" max="14" width="8.875" style="3" customWidth="1"/>
    <col min="15" max="15" width="14.5" style="4" bestFit="1" customWidth="1"/>
    <col min="16" max="16" width="10.75" style="4" bestFit="1" customWidth="1"/>
    <col min="17" max="17" width="9.5" style="4" bestFit="1" customWidth="1"/>
    <col min="18" max="18" width="6" style="4" bestFit="1" customWidth="1"/>
    <col min="19" max="19" width="9.5" style="4" bestFit="1" customWidth="1"/>
    <col min="20" max="21" width="6" style="4" bestFit="1" customWidth="1"/>
    <col min="22" max="16384" width="9" style="5"/>
  </cols>
  <sheetData>
    <row r="1" spans="1:21">
      <c r="A1" s="211" t="s">
        <v>3</v>
      </c>
      <c r="B1" s="212"/>
      <c r="C1" s="213" t="s">
        <v>4</v>
      </c>
      <c r="D1" s="214"/>
      <c r="E1" s="214"/>
      <c r="F1" s="214"/>
      <c r="G1" s="214"/>
      <c r="H1" s="214"/>
      <c r="I1" s="214"/>
      <c r="K1" s="53"/>
    </row>
    <row r="2" spans="1:21">
      <c r="A2" s="6" t="s">
        <v>5</v>
      </c>
      <c r="B2" s="7">
        <f>I19</f>
        <v>140</v>
      </c>
      <c r="G2" s="8" t="s">
        <v>6</v>
      </c>
      <c r="H2" s="215"/>
      <c r="I2" s="216"/>
    </row>
    <row r="3" spans="1:21" ht="23.25" customHeight="1">
      <c r="A3" s="9" t="s">
        <v>7</v>
      </c>
      <c r="B3" s="7">
        <f>I37</f>
        <v>0</v>
      </c>
      <c r="C3" s="10" t="s">
        <v>5</v>
      </c>
      <c r="D3" s="11" t="s">
        <v>8</v>
      </c>
      <c r="E3" s="11" t="s">
        <v>9</v>
      </c>
      <c r="F3" s="11" t="s">
        <v>10</v>
      </c>
      <c r="G3" s="12" t="s">
        <v>3</v>
      </c>
      <c r="H3" s="13" t="s">
        <v>11</v>
      </c>
      <c r="I3" s="13" t="s">
        <v>12</v>
      </c>
      <c r="J3" s="14"/>
      <c r="K3" s="14"/>
      <c r="L3" s="14"/>
      <c r="M3" s="14"/>
      <c r="N3" s="14"/>
      <c r="O3" s="4" t="s">
        <v>5</v>
      </c>
      <c r="Q3" s="4" t="s">
        <v>7</v>
      </c>
      <c r="S3" s="4" t="s">
        <v>13</v>
      </c>
    </row>
    <row r="4" spans="1:21" ht="17.25" thickBot="1">
      <c r="A4" s="9" t="s">
        <v>13</v>
      </c>
      <c r="B4" s="7">
        <f>I55</f>
        <v>0</v>
      </c>
      <c r="C4" s="15" t="s">
        <v>14</v>
      </c>
      <c r="D4" s="16"/>
      <c r="E4" s="16"/>
      <c r="F4" s="16"/>
      <c r="G4" s="16"/>
      <c r="H4" s="17"/>
      <c r="I4" s="18"/>
      <c r="J4" s="19"/>
      <c r="K4" s="19"/>
      <c r="L4" s="19"/>
      <c r="M4" s="19"/>
      <c r="N4" s="19"/>
      <c r="O4" s="20" t="s">
        <v>14</v>
      </c>
      <c r="P4" s="20" t="s">
        <v>15</v>
      </c>
      <c r="Q4" s="20" t="s">
        <v>14</v>
      </c>
      <c r="R4" s="20" t="s">
        <v>15</v>
      </c>
      <c r="S4" s="20" t="s">
        <v>14</v>
      </c>
      <c r="T4" s="20" t="s">
        <v>15</v>
      </c>
      <c r="U4" s="20" t="s">
        <v>16</v>
      </c>
    </row>
    <row r="5" spans="1:21">
      <c r="A5" s="6" t="s">
        <v>17</v>
      </c>
      <c r="B5" s="7">
        <f>I57</f>
        <v>140</v>
      </c>
      <c r="C5" s="17">
        <v>1</v>
      </c>
      <c r="D5" s="21" t="s">
        <v>113</v>
      </c>
      <c r="E5" s="22" t="s">
        <v>184</v>
      </c>
      <c r="F5" s="22">
        <v>125</v>
      </c>
      <c r="G5" s="22">
        <v>70</v>
      </c>
      <c r="H5" s="23">
        <v>2</v>
      </c>
      <c r="I5" s="24">
        <f>IF(AND(F5="",G5=""),0,H5*G5)</f>
        <v>140</v>
      </c>
      <c r="J5" s="25"/>
      <c r="K5" s="25"/>
      <c r="L5" s="25"/>
      <c r="M5" s="25"/>
      <c r="N5" s="25"/>
      <c r="O5" s="26" t="s">
        <v>19</v>
      </c>
      <c r="P5" s="26" t="s">
        <v>20</v>
      </c>
      <c r="Q5" s="26" t="s">
        <v>19</v>
      </c>
      <c r="R5" s="26" t="s">
        <v>21</v>
      </c>
      <c r="S5" s="26" t="s">
        <v>19</v>
      </c>
      <c r="T5" s="26" t="s">
        <v>21</v>
      </c>
      <c r="U5" s="26" t="s">
        <v>22</v>
      </c>
    </row>
    <row r="6" spans="1:21">
      <c r="C6" s="27">
        <v>2</v>
      </c>
      <c r="D6" s="28"/>
      <c r="E6" s="29" t="s">
        <v>185</v>
      </c>
      <c r="F6" s="30" t="s">
        <v>185</v>
      </c>
      <c r="G6" s="31" t="s">
        <v>185</v>
      </c>
      <c r="H6" s="23">
        <v>1</v>
      </c>
      <c r="I6" s="24">
        <f>IF(AND(F6="",G6=""),0,H6*G6)</f>
        <v>0</v>
      </c>
      <c r="J6" s="25"/>
      <c r="K6" s="25"/>
      <c r="L6" s="25"/>
      <c r="M6" s="25"/>
      <c r="N6" s="25"/>
      <c r="O6" s="26" t="s">
        <v>24</v>
      </c>
      <c r="P6" s="26" t="s">
        <v>25</v>
      </c>
      <c r="Q6" s="26" t="s">
        <v>26</v>
      </c>
      <c r="R6" s="26" t="s">
        <v>27</v>
      </c>
      <c r="S6" s="26" t="s">
        <v>26</v>
      </c>
      <c r="T6" s="26" t="s">
        <v>27</v>
      </c>
      <c r="U6" s="26" t="s">
        <v>28</v>
      </c>
    </row>
    <row r="7" spans="1:21">
      <c r="C7" s="27">
        <v>3</v>
      </c>
      <c r="D7" s="28"/>
      <c r="E7" s="22" t="s">
        <v>185</v>
      </c>
      <c r="F7" s="22" t="s">
        <v>185</v>
      </c>
      <c r="G7" s="22" t="s">
        <v>185</v>
      </c>
      <c r="H7" s="23">
        <v>1</v>
      </c>
      <c r="I7" s="24">
        <f>IF(AND(F7="",G7=""),0,H7*G7)</f>
        <v>0</v>
      </c>
      <c r="J7" s="25"/>
      <c r="K7" s="25"/>
      <c r="L7" s="25"/>
      <c r="M7" s="25"/>
      <c r="N7" s="25"/>
      <c r="O7" s="26" t="s">
        <v>23</v>
      </c>
      <c r="P7" s="26" t="s">
        <v>29</v>
      </c>
      <c r="Q7" s="26" t="s">
        <v>30</v>
      </c>
      <c r="R7" s="26" t="s">
        <v>31</v>
      </c>
      <c r="S7" s="26" t="s">
        <v>30</v>
      </c>
      <c r="T7" s="26" t="s">
        <v>31</v>
      </c>
      <c r="U7" s="26" t="s">
        <v>32</v>
      </c>
    </row>
    <row r="8" spans="1:21">
      <c r="C8" s="27">
        <v>4</v>
      </c>
      <c r="D8" s="28"/>
      <c r="E8" s="29" t="s">
        <v>185</v>
      </c>
      <c r="F8" s="30" t="s">
        <v>185</v>
      </c>
      <c r="G8" s="31" t="s">
        <v>185</v>
      </c>
      <c r="H8" s="23">
        <v>1</v>
      </c>
      <c r="I8" s="24">
        <f>IF(AND(F8="",G8=""),0,H8*G8)</f>
        <v>0</v>
      </c>
      <c r="J8" s="25"/>
      <c r="K8" s="25"/>
      <c r="L8" s="25"/>
      <c r="M8" s="25"/>
      <c r="N8" s="25"/>
      <c r="O8" s="26" t="s">
        <v>33</v>
      </c>
      <c r="P8" s="26" t="s">
        <v>34</v>
      </c>
      <c r="Q8" s="26" t="s">
        <v>35</v>
      </c>
      <c r="R8" s="26" t="s">
        <v>36</v>
      </c>
      <c r="S8" s="26" t="s">
        <v>35</v>
      </c>
      <c r="T8" s="26" t="s">
        <v>36</v>
      </c>
      <c r="U8" s="26" t="s">
        <v>37</v>
      </c>
    </row>
    <row r="9" spans="1:21">
      <c r="C9" s="27">
        <v>5</v>
      </c>
      <c r="D9" s="28"/>
      <c r="E9" s="22" t="s">
        <v>185</v>
      </c>
      <c r="F9" s="22" t="s">
        <v>185</v>
      </c>
      <c r="G9" s="22" t="s">
        <v>185</v>
      </c>
      <c r="H9" s="23">
        <v>1</v>
      </c>
      <c r="I9" s="24">
        <f>IF(AND(F9="",G9=""),0,H9*G9)</f>
        <v>0</v>
      </c>
      <c r="J9" s="25"/>
      <c r="K9" s="25"/>
      <c r="L9" s="25"/>
      <c r="M9" s="25"/>
      <c r="N9" s="25"/>
      <c r="O9" s="26" t="s">
        <v>18</v>
      </c>
      <c r="P9" s="26" t="s">
        <v>38</v>
      </c>
      <c r="Q9" s="26" t="s">
        <v>39</v>
      </c>
      <c r="R9" s="26" t="s">
        <v>40</v>
      </c>
      <c r="S9" s="26" t="s">
        <v>39</v>
      </c>
      <c r="T9" s="26" t="s">
        <v>40</v>
      </c>
      <c r="U9" s="26" t="s">
        <v>41</v>
      </c>
    </row>
    <row r="10" spans="1:21" ht="17.25" thickBot="1">
      <c r="C10" s="32" t="s">
        <v>15</v>
      </c>
      <c r="D10" s="33"/>
      <c r="E10" s="34"/>
      <c r="F10" s="34"/>
      <c r="G10" s="34"/>
      <c r="H10" s="17"/>
      <c r="I10" s="35"/>
      <c r="J10" s="25"/>
      <c r="K10" s="25"/>
      <c r="L10" s="25"/>
      <c r="M10" s="25"/>
      <c r="N10" s="25"/>
      <c r="O10" s="26" t="s">
        <v>42</v>
      </c>
      <c r="P10" s="26" t="s">
        <v>43</v>
      </c>
      <c r="Q10" s="36" t="s">
        <v>44</v>
      </c>
      <c r="R10" s="26" t="s">
        <v>45</v>
      </c>
      <c r="S10" s="36" t="s">
        <v>44</v>
      </c>
      <c r="T10" s="26" t="s">
        <v>45</v>
      </c>
      <c r="U10" s="26" t="s">
        <v>46</v>
      </c>
    </row>
    <row r="11" spans="1:21">
      <c r="C11" s="27">
        <v>1</v>
      </c>
      <c r="D11" s="21"/>
      <c r="E11" s="22" t="s">
        <v>185</v>
      </c>
      <c r="F11" s="22" t="s">
        <v>185</v>
      </c>
      <c r="G11" s="22" t="s">
        <v>185</v>
      </c>
      <c r="H11" s="23">
        <v>1</v>
      </c>
      <c r="I11" s="24">
        <f>IF(AND(F11="",G11=""),0,H11*G11)</f>
        <v>0</v>
      </c>
      <c r="J11" s="25"/>
      <c r="K11" s="25"/>
      <c r="L11" s="25"/>
      <c r="M11" s="25"/>
      <c r="N11" s="25"/>
      <c r="O11" s="26" t="s">
        <v>48</v>
      </c>
      <c r="P11" s="26" t="s">
        <v>47</v>
      </c>
      <c r="Q11" s="36" t="s">
        <v>49</v>
      </c>
      <c r="R11" s="26" t="s">
        <v>50</v>
      </c>
      <c r="S11" s="36" t="s">
        <v>49</v>
      </c>
      <c r="T11" s="26" t="s">
        <v>50</v>
      </c>
      <c r="U11" s="26" t="s">
        <v>51</v>
      </c>
    </row>
    <row r="12" spans="1:21">
      <c r="C12" s="27">
        <v>2</v>
      </c>
      <c r="D12" s="28"/>
      <c r="E12" s="29" t="s">
        <v>185</v>
      </c>
      <c r="F12" s="30" t="s">
        <v>185</v>
      </c>
      <c r="G12" s="31" t="s">
        <v>185</v>
      </c>
      <c r="H12" s="23">
        <v>1</v>
      </c>
      <c r="I12" s="24">
        <f>IF(AND(F12="",G12=""),0,H12*G12)</f>
        <v>0</v>
      </c>
      <c r="J12" s="25"/>
      <c r="K12" s="25"/>
      <c r="L12" s="25"/>
      <c r="M12" s="25"/>
      <c r="N12" s="25"/>
      <c r="O12" s="26" t="s">
        <v>52</v>
      </c>
      <c r="P12" s="26" t="s">
        <v>53</v>
      </c>
      <c r="Q12" s="36"/>
      <c r="R12" s="26" t="s">
        <v>54</v>
      </c>
      <c r="S12" s="36"/>
      <c r="T12" s="26" t="s">
        <v>54</v>
      </c>
      <c r="U12" s="26" t="s">
        <v>55</v>
      </c>
    </row>
    <row r="13" spans="1:21">
      <c r="C13" s="27">
        <v>3</v>
      </c>
      <c r="D13" s="28"/>
      <c r="E13" s="22" t="s">
        <v>185</v>
      </c>
      <c r="F13" s="22" t="s">
        <v>185</v>
      </c>
      <c r="G13" s="22" t="s">
        <v>185</v>
      </c>
      <c r="H13" s="23">
        <v>1</v>
      </c>
      <c r="I13" s="24">
        <f>IF(AND(F13="",G13=""),0,H13*G13)</f>
        <v>0</v>
      </c>
      <c r="J13" s="25"/>
      <c r="K13" s="25"/>
      <c r="L13" s="25"/>
      <c r="M13" s="25"/>
      <c r="N13" s="25"/>
      <c r="O13" s="26" t="s">
        <v>56</v>
      </c>
      <c r="P13" s="36"/>
      <c r="Q13" s="36"/>
      <c r="R13" s="26" t="s">
        <v>57</v>
      </c>
      <c r="S13" s="36"/>
      <c r="T13" s="26" t="s">
        <v>57</v>
      </c>
      <c r="U13" s="26" t="s">
        <v>58</v>
      </c>
    </row>
    <row r="14" spans="1:21">
      <c r="C14" s="27">
        <v>4</v>
      </c>
      <c r="D14" s="28"/>
      <c r="E14" s="29" t="s">
        <v>185</v>
      </c>
      <c r="F14" s="30" t="s">
        <v>185</v>
      </c>
      <c r="G14" s="31" t="s">
        <v>185</v>
      </c>
      <c r="H14" s="23">
        <v>1</v>
      </c>
      <c r="I14" s="24">
        <f>IF(AND(F14="",G14=""),0,H14*G14)</f>
        <v>0</v>
      </c>
      <c r="J14" s="25"/>
      <c r="K14" s="25"/>
      <c r="L14" s="25"/>
      <c r="M14" s="25"/>
      <c r="N14" s="25"/>
      <c r="O14" s="26" t="s">
        <v>59</v>
      </c>
      <c r="P14" s="36"/>
      <c r="Q14" s="36"/>
      <c r="R14" s="26" t="s">
        <v>60</v>
      </c>
      <c r="S14" s="36"/>
      <c r="T14" s="26" t="s">
        <v>60</v>
      </c>
      <c r="U14" s="26" t="s">
        <v>61</v>
      </c>
    </row>
    <row r="15" spans="1:21">
      <c r="C15" s="27">
        <v>5</v>
      </c>
      <c r="D15" s="28"/>
      <c r="E15" s="22" t="s">
        <v>185</v>
      </c>
      <c r="F15" s="22" t="s">
        <v>185</v>
      </c>
      <c r="G15" s="22" t="s">
        <v>185</v>
      </c>
      <c r="H15" s="23">
        <v>1</v>
      </c>
      <c r="I15" s="24">
        <f>IF(AND(F15="",G15=""),0,H15*G15)</f>
        <v>0</v>
      </c>
      <c r="J15" s="25"/>
      <c r="K15" s="25"/>
      <c r="L15" s="25"/>
      <c r="M15" s="25"/>
      <c r="N15" s="25"/>
      <c r="O15" s="26" t="s">
        <v>62</v>
      </c>
      <c r="P15" s="36"/>
      <c r="Q15" s="36"/>
      <c r="R15" s="26" t="s">
        <v>63</v>
      </c>
      <c r="S15" s="36"/>
      <c r="T15" s="26" t="s">
        <v>63</v>
      </c>
      <c r="U15" s="26" t="s">
        <v>64</v>
      </c>
    </row>
    <row r="16" spans="1:21" ht="17.25" thickBot="1">
      <c r="C16" s="32" t="s">
        <v>65</v>
      </c>
      <c r="D16" s="33"/>
      <c r="E16" s="34"/>
      <c r="F16" s="34"/>
      <c r="G16" s="34"/>
      <c r="H16" s="17"/>
      <c r="I16" s="37"/>
      <c r="J16" s="25"/>
      <c r="K16" s="25"/>
      <c r="L16" s="25"/>
      <c r="M16" s="25"/>
      <c r="N16" s="25"/>
      <c r="O16" s="26" t="s">
        <v>66</v>
      </c>
      <c r="P16" s="36"/>
      <c r="Q16" s="36"/>
      <c r="R16" s="26" t="s">
        <v>67</v>
      </c>
      <c r="S16" s="36"/>
      <c r="T16" s="26" t="s">
        <v>67</v>
      </c>
      <c r="U16" s="26" t="s">
        <v>68</v>
      </c>
    </row>
    <row r="17" spans="3:21">
      <c r="C17" s="27">
        <v>1</v>
      </c>
      <c r="D17" s="21"/>
      <c r="E17" s="29" t="s">
        <v>185</v>
      </c>
      <c r="F17" s="30" t="s">
        <v>185</v>
      </c>
      <c r="G17" s="31" t="s">
        <v>185</v>
      </c>
      <c r="H17" s="23">
        <v>1</v>
      </c>
      <c r="I17" s="24">
        <f>IF(AND(F17="",G17=""),0,H17*G17)</f>
        <v>0</v>
      </c>
      <c r="J17" s="25"/>
      <c r="K17" s="25"/>
      <c r="L17" s="25"/>
      <c r="M17" s="25"/>
      <c r="N17" s="25"/>
      <c r="O17" s="26" t="s">
        <v>69</v>
      </c>
      <c r="P17" s="36"/>
      <c r="Q17" s="36"/>
      <c r="R17" s="26" t="s">
        <v>70</v>
      </c>
      <c r="S17" s="36"/>
      <c r="T17" s="26" t="s">
        <v>70</v>
      </c>
      <c r="U17" s="26" t="s">
        <v>71</v>
      </c>
    </row>
    <row r="18" spans="3:21">
      <c r="C18" s="27">
        <v>2</v>
      </c>
      <c r="D18" s="28"/>
      <c r="E18" s="22" t="s">
        <v>185</v>
      </c>
      <c r="F18" s="22" t="s">
        <v>185</v>
      </c>
      <c r="G18" s="22" t="s">
        <v>185</v>
      </c>
      <c r="H18" s="23">
        <v>1</v>
      </c>
      <c r="I18" s="24">
        <f>IF(AND(F18="",G18=""),0,H18*G18)</f>
        <v>0</v>
      </c>
      <c r="J18" s="25"/>
      <c r="K18" s="25"/>
      <c r="L18" s="25"/>
      <c r="M18" s="25"/>
      <c r="N18" s="25"/>
      <c r="O18" s="26" t="s">
        <v>72</v>
      </c>
      <c r="P18" s="36"/>
      <c r="Q18" s="36"/>
      <c r="R18" s="26" t="s">
        <v>73</v>
      </c>
      <c r="S18" s="36"/>
      <c r="T18" s="26" t="s">
        <v>73</v>
      </c>
      <c r="U18" s="26" t="s">
        <v>74</v>
      </c>
    </row>
    <row r="19" spans="3:21" ht="17.25" thickBot="1">
      <c r="C19" s="38"/>
      <c r="D19" s="39"/>
      <c r="E19" s="40"/>
      <c r="F19" s="40"/>
      <c r="G19" s="40"/>
      <c r="H19" s="41" t="s">
        <v>75</v>
      </c>
      <c r="I19" s="42">
        <f>SUM(I5:I9,I11:I15,I17:I18)</f>
        <v>140</v>
      </c>
      <c r="J19" s="43"/>
      <c r="K19" s="43"/>
      <c r="L19" s="43"/>
      <c r="M19" s="43"/>
      <c r="N19" s="43"/>
      <c r="O19" s="26" t="s">
        <v>76</v>
      </c>
      <c r="P19" s="36"/>
      <c r="Q19" s="36"/>
      <c r="R19" s="26" t="s">
        <v>77</v>
      </c>
      <c r="S19" s="36"/>
      <c r="T19" s="26" t="s">
        <v>77</v>
      </c>
      <c r="U19" s="26" t="s">
        <v>78</v>
      </c>
    </row>
    <row r="20" spans="3:21" ht="18" thickTop="1" thickBot="1">
      <c r="E20" s="44"/>
      <c r="F20" s="44"/>
      <c r="G20" s="44"/>
      <c r="I20" s="45"/>
      <c r="O20" s="26" t="s">
        <v>79</v>
      </c>
      <c r="P20" s="36"/>
      <c r="Q20" s="36"/>
      <c r="R20" s="26" t="s">
        <v>80</v>
      </c>
      <c r="S20" s="36"/>
      <c r="T20" s="26" t="s">
        <v>80</v>
      </c>
      <c r="U20" s="36"/>
    </row>
    <row r="21" spans="3:21" ht="23.25" customHeight="1">
      <c r="C21" s="5" t="s">
        <v>81</v>
      </c>
      <c r="D21" s="11" t="s">
        <v>82</v>
      </c>
      <c r="E21" s="11" t="s">
        <v>9</v>
      </c>
      <c r="F21" s="11" t="s">
        <v>83</v>
      </c>
      <c r="G21" s="12" t="s">
        <v>12</v>
      </c>
      <c r="H21" s="46" t="s">
        <v>84</v>
      </c>
      <c r="I21" s="47" t="s">
        <v>12</v>
      </c>
      <c r="J21" s="14"/>
      <c r="K21" s="14"/>
      <c r="L21" s="14"/>
      <c r="M21" s="14"/>
      <c r="N21" s="14"/>
      <c r="O21" s="36"/>
      <c r="P21" s="36"/>
      <c r="Q21" s="36"/>
      <c r="R21" s="26" t="s">
        <v>85</v>
      </c>
      <c r="S21" s="36"/>
      <c r="T21" s="26" t="s">
        <v>85</v>
      </c>
      <c r="U21" s="36"/>
    </row>
    <row r="22" spans="3:21" ht="17.25" thickBot="1">
      <c r="C22" s="48" t="s">
        <v>86</v>
      </c>
      <c r="D22" s="16"/>
      <c r="E22" s="49"/>
      <c r="F22" s="49"/>
      <c r="G22" s="34"/>
      <c r="H22" s="17"/>
      <c r="I22" s="50"/>
      <c r="J22" s="19"/>
      <c r="K22" s="19"/>
      <c r="L22" s="19"/>
      <c r="M22" s="19"/>
      <c r="N22" s="19"/>
      <c r="O22" s="36"/>
      <c r="P22" s="36"/>
      <c r="Q22" s="36"/>
      <c r="R22" s="26" t="s">
        <v>87</v>
      </c>
      <c r="S22" s="36"/>
      <c r="T22" s="26" t="s">
        <v>87</v>
      </c>
      <c r="U22" s="36"/>
    </row>
    <row r="23" spans="3:21">
      <c r="C23" s="27">
        <v>1</v>
      </c>
      <c r="D23" s="21"/>
      <c r="E23" s="22" t="s">
        <v>185</v>
      </c>
      <c r="F23" s="22" t="s">
        <v>185</v>
      </c>
      <c r="G23" s="22" t="s">
        <v>185</v>
      </c>
      <c r="H23" s="23">
        <v>1</v>
      </c>
      <c r="I23" s="24">
        <f>IF(AND(F23="",G23=""),0,H23*G23)</f>
        <v>0</v>
      </c>
      <c r="J23" s="25"/>
      <c r="K23" s="25"/>
      <c r="L23" s="25"/>
      <c r="M23" s="25"/>
      <c r="N23" s="25"/>
      <c r="O23" s="36"/>
      <c r="P23" s="36"/>
      <c r="Q23" s="36"/>
      <c r="R23" s="26" t="s">
        <v>88</v>
      </c>
      <c r="S23" s="36"/>
      <c r="T23" s="26" t="s">
        <v>88</v>
      </c>
      <c r="U23" s="36"/>
    </row>
    <row r="24" spans="3:21">
      <c r="C24" s="27">
        <v>2</v>
      </c>
      <c r="D24" s="28"/>
      <c r="E24" s="29" t="s">
        <v>185</v>
      </c>
      <c r="F24" s="30" t="s">
        <v>185</v>
      </c>
      <c r="G24" s="31" t="s">
        <v>185</v>
      </c>
      <c r="H24" s="23">
        <v>1</v>
      </c>
      <c r="I24" s="24">
        <f>IF(AND(F24="",G24=""),0,H24*G24)</f>
        <v>0</v>
      </c>
      <c r="J24" s="25"/>
      <c r="K24" s="25"/>
      <c r="L24" s="25"/>
      <c r="M24" s="25"/>
      <c r="N24" s="25"/>
      <c r="O24" s="36"/>
      <c r="P24" s="36"/>
      <c r="Q24" s="36"/>
      <c r="R24" s="26" t="s">
        <v>89</v>
      </c>
      <c r="S24" s="36"/>
      <c r="T24" s="26" t="s">
        <v>89</v>
      </c>
      <c r="U24" s="36"/>
    </row>
    <row r="25" spans="3:21">
      <c r="C25" s="27">
        <v>3</v>
      </c>
      <c r="D25" s="28"/>
      <c r="E25" s="22" t="s">
        <v>185</v>
      </c>
      <c r="F25" s="22" t="s">
        <v>185</v>
      </c>
      <c r="G25" s="22" t="s">
        <v>185</v>
      </c>
      <c r="H25" s="23">
        <v>1</v>
      </c>
      <c r="I25" s="24">
        <f>IF(AND(F25="",G25=""),0,H25*G25)</f>
        <v>0</v>
      </c>
      <c r="J25" s="25"/>
      <c r="K25" s="25"/>
      <c r="L25" s="25"/>
      <c r="M25" s="25"/>
      <c r="N25" s="25"/>
      <c r="O25" s="36"/>
      <c r="P25" s="36"/>
      <c r="Q25" s="36"/>
      <c r="R25" s="26" t="s">
        <v>90</v>
      </c>
      <c r="S25" s="36"/>
      <c r="T25" s="26" t="s">
        <v>90</v>
      </c>
      <c r="U25" s="36"/>
    </row>
    <row r="26" spans="3:21">
      <c r="C26" s="27">
        <v>4</v>
      </c>
      <c r="D26" s="28"/>
      <c r="E26" s="29" t="s">
        <v>185</v>
      </c>
      <c r="F26" s="30" t="s">
        <v>185</v>
      </c>
      <c r="G26" s="31" t="s">
        <v>185</v>
      </c>
      <c r="H26" s="23">
        <v>1</v>
      </c>
      <c r="I26" s="24">
        <f>IF(AND(F26="",G26=""),0,H26*G26)</f>
        <v>0</v>
      </c>
      <c r="J26" s="25"/>
      <c r="K26" s="25"/>
      <c r="L26" s="25"/>
      <c r="M26" s="25"/>
      <c r="N26" s="25"/>
      <c r="O26" s="36"/>
      <c r="P26" s="36"/>
      <c r="Q26" s="36"/>
      <c r="R26" s="26" t="s">
        <v>91</v>
      </c>
      <c r="S26" s="36"/>
      <c r="T26" s="26" t="s">
        <v>91</v>
      </c>
      <c r="U26" s="36"/>
    </row>
    <row r="27" spans="3:21">
      <c r="C27" s="27">
        <v>5</v>
      </c>
      <c r="D27" s="28"/>
      <c r="E27" s="22" t="s">
        <v>185</v>
      </c>
      <c r="F27" s="22" t="s">
        <v>185</v>
      </c>
      <c r="G27" s="22" t="s">
        <v>185</v>
      </c>
      <c r="H27" s="23">
        <v>1</v>
      </c>
      <c r="I27" s="24">
        <f>IF(AND(F27="",G27=""),0,H27*G27)</f>
        <v>0</v>
      </c>
      <c r="J27" s="25"/>
      <c r="K27" s="25"/>
      <c r="L27" s="25"/>
      <c r="M27" s="25"/>
      <c r="N27" s="25"/>
      <c r="O27" s="36"/>
      <c r="P27" s="36"/>
      <c r="Q27" s="36"/>
      <c r="R27" s="26" t="s">
        <v>92</v>
      </c>
      <c r="S27" s="36"/>
      <c r="T27" s="26" t="s">
        <v>92</v>
      </c>
      <c r="U27" s="36"/>
    </row>
    <row r="28" spans="3:21" ht="17.25" thickBot="1">
      <c r="C28" s="32" t="s">
        <v>93</v>
      </c>
      <c r="D28" s="33"/>
      <c r="E28" s="34"/>
      <c r="F28" s="34"/>
      <c r="G28" s="34"/>
      <c r="H28" s="17"/>
      <c r="I28" s="35"/>
      <c r="J28" s="25"/>
      <c r="K28" s="25"/>
      <c r="L28" s="25"/>
      <c r="M28" s="25"/>
      <c r="N28" s="25"/>
      <c r="O28" s="36"/>
      <c r="P28" s="36"/>
      <c r="Q28" s="36"/>
      <c r="R28" s="26" t="s">
        <v>94</v>
      </c>
      <c r="S28" s="36"/>
      <c r="T28" s="26" t="s">
        <v>94</v>
      </c>
      <c r="U28" s="36"/>
    </row>
    <row r="29" spans="3:21">
      <c r="C29" s="27">
        <v>1</v>
      </c>
      <c r="D29" s="21"/>
      <c r="E29" s="22" t="s">
        <v>185</v>
      </c>
      <c r="F29" s="22" t="s">
        <v>185</v>
      </c>
      <c r="G29" s="22" t="s">
        <v>185</v>
      </c>
      <c r="H29" s="23">
        <v>1</v>
      </c>
      <c r="I29" s="24">
        <f>IF(AND(F29="",G29=""),0,H29*G29)</f>
        <v>0</v>
      </c>
      <c r="J29" s="25"/>
      <c r="K29" s="25"/>
      <c r="L29" s="25"/>
      <c r="M29" s="25"/>
      <c r="N29" s="25"/>
      <c r="O29" s="36"/>
      <c r="P29" s="36"/>
      <c r="Q29" s="36"/>
      <c r="R29" s="26" t="s">
        <v>95</v>
      </c>
      <c r="S29" s="36"/>
      <c r="T29" s="26" t="s">
        <v>95</v>
      </c>
      <c r="U29" s="36"/>
    </row>
    <row r="30" spans="3:21">
      <c r="C30" s="27">
        <v>2</v>
      </c>
      <c r="D30" s="28"/>
      <c r="E30" s="29" t="s">
        <v>185</v>
      </c>
      <c r="F30" s="30" t="s">
        <v>185</v>
      </c>
      <c r="G30" s="31" t="s">
        <v>185</v>
      </c>
      <c r="H30" s="23">
        <v>1</v>
      </c>
      <c r="I30" s="24">
        <f>IF(AND(F30="",G30=""),0,H30*G30)</f>
        <v>0</v>
      </c>
      <c r="J30" s="25"/>
      <c r="K30" s="25"/>
      <c r="L30" s="25"/>
      <c r="M30" s="25"/>
      <c r="N30" s="25"/>
      <c r="O30" s="36"/>
      <c r="P30" s="36"/>
      <c r="Q30" s="36"/>
      <c r="R30" s="26" t="s">
        <v>96</v>
      </c>
      <c r="S30" s="36"/>
      <c r="T30" s="26" t="s">
        <v>96</v>
      </c>
      <c r="U30" s="36"/>
    </row>
    <row r="31" spans="3:21">
      <c r="C31" s="27">
        <v>3</v>
      </c>
      <c r="D31" s="28"/>
      <c r="E31" s="22" t="s">
        <v>185</v>
      </c>
      <c r="F31" s="22" t="s">
        <v>185</v>
      </c>
      <c r="G31" s="22" t="s">
        <v>185</v>
      </c>
      <c r="H31" s="23">
        <v>1</v>
      </c>
      <c r="I31" s="24">
        <f>IF(AND(F31="",G31=""),0,H31*G31)</f>
        <v>0</v>
      </c>
      <c r="J31" s="25"/>
      <c r="K31" s="25"/>
      <c r="L31" s="25"/>
      <c r="M31" s="25"/>
      <c r="N31" s="25"/>
      <c r="O31" s="36"/>
      <c r="P31" s="36"/>
      <c r="Q31" s="36"/>
      <c r="R31" s="26" t="s">
        <v>97</v>
      </c>
      <c r="S31" s="36"/>
      <c r="T31" s="26" t="s">
        <v>97</v>
      </c>
      <c r="U31" s="36"/>
    </row>
    <row r="32" spans="3:21">
      <c r="C32" s="27">
        <v>4</v>
      </c>
      <c r="D32" s="28"/>
      <c r="E32" s="29" t="s">
        <v>185</v>
      </c>
      <c r="F32" s="30" t="s">
        <v>185</v>
      </c>
      <c r="G32" s="31" t="s">
        <v>185</v>
      </c>
      <c r="H32" s="23">
        <v>1</v>
      </c>
      <c r="I32" s="24">
        <f>IF(AND(F32="",G32=""),0,H32*G32)</f>
        <v>0</v>
      </c>
      <c r="J32" s="25"/>
      <c r="K32" s="25"/>
      <c r="L32" s="25"/>
      <c r="M32" s="25"/>
      <c r="N32" s="25"/>
      <c r="O32" s="36"/>
      <c r="P32" s="36"/>
      <c r="Q32" s="36"/>
      <c r="R32" s="26" t="s">
        <v>98</v>
      </c>
      <c r="S32" s="36"/>
      <c r="T32" s="26" t="s">
        <v>98</v>
      </c>
      <c r="U32" s="36"/>
    </row>
    <row r="33" spans="3:21">
      <c r="C33" s="27">
        <v>5</v>
      </c>
      <c r="D33" s="28"/>
      <c r="E33" s="22" t="s">
        <v>185</v>
      </c>
      <c r="F33" s="22" t="s">
        <v>185</v>
      </c>
      <c r="G33" s="22" t="s">
        <v>185</v>
      </c>
      <c r="H33" s="23">
        <v>1</v>
      </c>
      <c r="I33" s="24">
        <f>IF(AND(F33="",G33=""),0,H33*G33)</f>
        <v>0</v>
      </c>
      <c r="J33" s="25"/>
      <c r="K33" s="25"/>
      <c r="L33" s="25"/>
      <c r="M33" s="25"/>
      <c r="N33" s="25"/>
      <c r="O33" s="36"/>
      <c r="P33" s="36"/>
      <c r="Q33" s="36"/>
      <c r="R33" s="26" t="s">
        <v>99</v>
      </c>
      <c r="S33" s="36"/>
      <c r="T33" s="26" t="s">
        <v>99</v>
      </c>
      <c r="U33" s="36"/>
    </row>
    <row r="34" spans="3:21" ht="17.25" thickBot="1">
      <c r="C34" s="32" t="s">
        <v>65</v>
      </c>
      <c r="D34" s="33"/>
      <c r="E34" s="34"/>
      <c r="F34" s="34"/>
      <c r="G34" s="34"/>
      <c r="H34" s="17"/>
      <c r="I34" s="37"/>
      <c r="J34" s="25"/>
      <c r="K34" s="25"/>
      <c r="L34" s="25"/>
      <c r="M34" s="25"/>
      <c r="N34" s="25"/>
      <c r="O34" s="36"/>
      <c r="P34" s="36"/>
      <c r="Q34" s="36"/>
      <c r="R34" s="26" t="s">
        <v>100</v>
      </c>
      <c r="S34" s="36"/>
      <c r="T34" s="26" t="s">
        <v>100</v>
      </c>
      <c r="U34" s="36"/>
    </row>
    <row r="35" spans="3:21">
      <c r="C35" s="27">
        <v>1</v>
      </c>
      <c r="D35" s="21"/>
      <c r="E35" s="29" t="s">
        <v>185</v>
      </c>
      <c r="F35" s="30" t="s">
        <v>185</v>
      </c>
      <c r="G35" s="31" t="s">
        <v>185</v>
      </c>
      <c r="H35" s="23">
        <v>1</v>
      </c>
      <c r="I35" s="24">
        <f>IF(AND(F35="",G35=""),0,H35*G35)</f>
        <v>0</v>
      </c>
      <c r="J35" s="25"/>
      <c r="K35" s="25"/>
      <c r="L35" s="25"/>
      <c r="M35" s="25"/>
      <c r="N35" s="25"/>
      <c r="O35" s="36"/>
      <c r="P35" s="36"/>
      <c r="Q35" s="36"/>
      <c r="R35" s="26" t="s">
        <v>101</v>
      </c>
      <c r="S35" s="36"/>
      <c r="T35" s="26" t="s">
        <v>101</v>
      </c>
      <c r="U35" s="36"/>
    </row>
    <row r="36" spans="3:21">
      <c r="C36" s="27">
        <v>2</v>
      </c>
      <c r="D36" s="28"/>
      <c r="E36" s="22" t="s">
        <v>185</v>
      </c>
      <c r="F36" s="22" t="s">
        <v>185</v>
      </c>
      <c r="G36" s="22" t="s">
        <v>185</v>
      </c>
      <c r="H36" s="23">
        <v>1</v>
      </c>
      <c r="I36" s="24">
        <f>IF(AND(F36="",G36=""),0,H36*G36)</f>
        <v>0</v>
      </c>
      <c r="J36" s="25"/>
      <c r="K36" s="25"/>
      <c r="L36" s="25"/>
      <c r="M36" s="25"/>
      <c r="N36" s="25"/>
      <c r="O36" s="36"/>
      <c r="P36" s="36"/>
      <c r="Q36" s="36"/>
      <c r="R36" s="26" t="s">
        <v>73</v>
      </c>
      <c r="S36" s="36"/>
      <c r="T36" s="26" t="s">
        <v>73</v>
      </c>
      <c r="U36" s="36"/>
    </row>
    <row r="37" spans="3:21" ht="17.25" thickBot="1">
      <c r="C37" s="38"/>
      <c r="D37" s="39"/>
      <c r="E37" s="40"/>
      <c r="F37" s="40"/>
      <c r="G37" s="40"/>
      <c r="H37" s="41" t="s">
        <v>75</v>
      </c>
      <c r="I37" s="42">
        <f>SUM(I23:I27,I29:I33,I35:I36)</f>
        <v>0</v>
      </c>
      <c r="J37" s="43"/>
      <c r="K37" s="43"/>
      <c r="L37" s="43"/>
      <c r="M37" s="43"/>
      <c r="N37" s="43"/>
      <c r="O37" s="36"/>
      <c r="P37" s="36"/>
      <c r="Q37" s="36"/>
      <c r="R37" s="26" t="s">
        <v>102</v>
      </c>
      <c r="S37" s="36"/>
      <c r="T37" s="26" t="s">
        <v>102</v>
      </c>
      <c r="U37" s="36"/>
    </row>
    <row r="38" spans="3:21" ht="18" thickTop="1" thickBot="1">
      <c r="E38" s="44"/>
      <c r="F38" s="44"/>
      <c r="G38" s="44"/>
      <c r="H38" s="51"/>
      <c r="I38" s="45"/>
      <c r="O38" s="36"/>
      <c r="P38" s="36"/>
      <c r="Q38" s="36"/>
      <c r="R38" s="26" t="s">
        <v>103</v>
      </c>
      <c r="S38" s="36"/>
      <c r="T38" s="26" t="s">
        <v>103</v>
      </c>
      <c r="U38" s="36"/>
    </row>
    <row r="39" spans="3:21" ht="23.25" customHeight="1">
      <c r="C39" s="5" t="s">
        <v>104</v>
      </c>
      <c r="D39" s="11" t="s">
        <v>82</v>
      </c>
      <c r="E39" s="11" t="s">
        <v>9</v>
      </c>
      <c r="F39" s="11" t="s">
        <v>83</v>
      </c>
      <c r="G39" s="12" t="s">
        <v>12</v>
      </c>
      <c r="H39" s="46" t="s">
        <v>84</v>
      </c>
      <c r="I39" s="47" t="s">
        <v>12</v>
      </c>
      <c r="J39" s="14"/>
      <c r="K39" s="14"/>
      <c r="L39" s="14"/>
      <c r="M39" s="14"/>
      <c r="N39" s="14"/>
      <c r="O39" s="36"/>
      <c r="P39" s="36"/>
      <c r="Q39" s="36"/>
      <c r="R39" s="26" t="s">
        <v>105</v>
      </c>
      <c r="S39" s="36"/>
      <c r="T39" s="26" t="s">
        <v>105</v>
      </c>
      <c r="U39" s="36"/>
    </row>
    <row r="40" spans="3:21" ht="17.25" thickBot="1">
      <c r="C40" s="48" t="s">
        <v>86</v>
      </c>
      <c r="D40" s="16"/>
      <c r="E40" s="49"/>
      <c r="F40" s="49"/>
      <c r="G40" s="34"/>
      <c r="H40" s="17"/>
      <c r="I40" s="50"/>
      <c r="J40" s="19"/>
      <c r="K40" s="19"/>
      <c r="L40" s="19"/>
      <c r="M40" s="19"/>
      <c r="N40" s="19"/>
      <c r="O40" s="36"/>
      <c r="P40" s="36"/>
      <c r="Q40" s="36"/>
      <c r="R40" s="26" t="s">
        <v>106</v>
      </c>
      <c r="S40" s="36"/>
      <c r="T40" s="26" t="s">
        <v>106</v>
      </c>
      <c r="U40" s="36"/>
    </row>
    <row r="41" spans="3:21">
      <c r="C41" s="27">
        <v>1</v>
      </c>
      <c r="D41" s="21"/>
      <c r="E41" s="22" t="s">
        <v>185</v>
      </c>
      <c r="F41" s="22" t="s">
        <v>185</v>
      </c>
      <c r="G41" s="22" t="s">
        <v>185</v>
      </c>
      <c r="H41" s="23">
        <v>1</v>
      </c>
      <c r="I41" s="24">
        <f>IF(AND(F41="",G41=""),0,H41*G41)</f>
        <v>0</v>
      </c>
      <c r="J41" s="25"/>
      <c r="K41" s="25"/>
      <c r="L41" s="25"/>
      <c r="M41" s="25"/>
      <c r="N41" s="25"/>
      <c r="O41" s="36"/>
      <c r="P41" s="36"/>
      <c r="Q41" s="36"/>
      <c r="R41" s="26" t="s">
        <v>107</v>
      </c>
      <c r="S41" s="36"/>
      <c r="T41" s="26" t="s">
        <v>107</v>
      </c>
      <c r="U41" s="36"/>
    </row>
    <row r="42" spans="3:21">
      <c r="C42" s="27">
        <v>2</v>
      </c>
      <c r="D42" s="28"/>
      <c r="E42" s="29" t="s">
        <v>185</v>
      </c>
      <c r="F42" s="30" t="s">
        <v>185</v>
      </c>
      <c r="G42" s="31" t="s">
        <v>185</v>
      </c>
      <c r="H42" s="23">
        <v>1</v>
      </c>
      <c r="I42" s="24">
        <f>IF(AND(F42="",G42=""),0,H42*G42)</f>
        <v>0</v>
      </c>
      <c r="J42" s="25"/>
      <c r="K42" s="25"/>
      <c r="L42" s="25"/>
      <c r="M42" s="25"/>
      <c r="N42" s="25"/>
      <c r="O42" s="36"/>
      <c r="P42" s="36"/>
      <c r="Q42" s="36"/>
      <c r="R42" s="26" t="s">
        <v>108</v>
      </c>
      <c r="S42" s="36"/>
      <c r="T42" s="26" t="s">
        <v>108</v>
      </c>
      <c r="U42" s="36"/>
    </row>
    <row r="43" spans="3:21">
      <c r="C43" s="27">
        <v>3</v>
      </c>
      <c r="D43" s="28"/>
      <c r="E43" s="22" t="s">
        <v>185</v>
      </c>
      <c r="F43" s="22" t="s">
        <v>185</v>
      </c>
      <c r="G43" s="22" t="s">
        <v>185</v>
      </c>
      <c r="H43" s="23">
        <v>1</v>
      </c>
      <c r="I43" s="24">
        <f>IF(AND(F43="",G43=""),0,H43*G43)</f>
        <v>0</v>
      </c>
      <c r="J43" s="25"/>
      <c r="K43" s="25"/>
      <c r="L43" s="25"/>
      <c r="M43" s="25"/>
      <c r="N43" s="25"/>
      <c r="O43" s="36"/>
      <c r="P43" s="36"/>
      <c r="Q43" s="36"/>
      <c r="R43" s="26" t="s">
        <v>109</v>
      </c>
      <c r="S43" s="36"/>
      <c r="T43" s="26" t="s">
        <v>109</v>
      </c>
      <c r="U43" s="36"/>
    </row>
    <row r="44" spans="3:21">
      <c r="C44" s="27">
        <v>4</v>
      </c>
      <c r="D44" s="28"/>
      <c r="E44" s="29" t="s">
        <v>185</v>
      </c>
      <c r="F44" s="30" t="s">
        <v>185</v>
      </c>
      <c r="G44" s="31" t="s">
        <v>185</v>
      </c>
      <c r="H44" s="23">
        <v>1</v>
      </c>
      <c r="I44" s="24">
        <f>IF(AND(F44="",G44=""),0,H44*G44)</f>
        <v>0</v>
      </c>
      <c r="J44" s="25"/>
      <c r="K44" s="25"/>
      <c r="L44" s="25"/>
      <c r="M44" s="25"/>
      <c r="N44" s="25"/>
    </row>
    <row r="45" spans="3:21">
      <c r="C45" s="27">
        <v>5</v>
      </c>
      <c r="D45" s="28"/>
      <c r="E45" s="22" t="s">
        <v>185</v>
      </c>
      <c r="F45" s="22" t="s">
        <v>185</v>
      </c>
      <c r="G45" s="22" t="s">
        <v>185</v>
      </c>
      <c r="H45" s="23">
        <v>1</v>
      </c>
      <c r="I45" s="24">
        <f>IF(AND(F45="",G45=""),0,H45*G45)</f>
        <v>0</v>
      </c>
      <c r="J45" s="25"/>
      <c r="K45" s="25"/>
      <c r="L45" s="25"/>
      <c r="M45" s="25"/>
      <c r="N45" s="25"/>
    </row>
    <row r="46" spans="3:21" ht="17.25" thickBot="1">
      <c r="C46" s="32" t="s">
        <v>93</v>
      </c>
      <c r="D46" s="33"/>
      <c r="E46" s="34"/>
      <c r="F46" s="34"/>
      <c r="G46" s="34"/>
      <c r="H46" s="17"/>
      <c r="I46" s="35"/>
      <c r="J46" s="25"/>
      <c r="K46" s="25"/>
      <c r="L46" s="25"/>
      <c r="M46" s="25"/>
      <c r="N46" s="25"/>
    </row>
    <row r="47" spans="3:21">
      <c r="C47" s="27">
        <v>1</v>
      </c>
      <c r="D47" s="21"/>
      <c r="E47" s="22" t="s">
        <v>185</v>
      </c>
      <c r="F47" s="22" t="s">
        <v>185</v>
      </c>
      <c r="G47" s="22" t="s">
        <v>185</v>
      </c>
      <c r="H47" s="23">
        <v>1</v>
      </c>
      <c r="I47" s="24">
        <f>IF(AND(F47="",G47=""),0,H47*G47)</f>
        <v>0</v>
      </c>
      <c r="J47" s="25"/>
      <c r="K47" s="25"/>
      <c r="L47" s="25"/>
      <c r="M47" s="25"/>
      <c r="N47" s="25"/>
    </row>
    <row r="48" spans="3:21">
      <c r="C48" s="27">
        <v>2</v>
      </c>
      <c r="D48" s="28"/>
      <c r="E48" s="29" t="s">
        <v>185</v>
      </c>
      <c r="F48" s="30" t="s">
        <v>185</v>
      </c>
      <c r="G48" s="31" t="s">
        <v>185</v>
      </c>
      <c r="H48" s="23">
        <v>1</v>
      </c>
      <c r="I48" s="24">
        <f>IF(AND(F48="",G48=""),0,H48*G48)</f>
        <v>0</v>
      </c>
      <c r="J48" s="25"/>
      <c r="K48" s="25"/>
      <c r="L48" s="25"/>
      <c r="M48" s="25"/>
      <c r="N48" s="25"/>
    </row>
    <row r="49" spans="3:14">
      <c r="C49" s="27">
        <v>3</v>
      </c>
      <c r="D49" s="28"/>
      <c r="E49" s="22" t="s">
        <v>185</v>
      </c>
      <c r="F49" s="22" t="s">
        <v>185</v>
      </c>
      <c r="G49" s="22" t="s">
        <v>185</v>
      </c>
      <c r="H49" s="23">
        <v>1</v>
      </c>
      <c r="I49" s="24">
        <f>IF(AND(F49="",G49=""),0,H49*G49)</f>
        <v>0</v>
      </c>
      <c r="J49" s="25"/>
      <c r="K49" s="25"/>
      <c r="L49" s="25"/>
      <c r="M49" s="25"/>
      <c r="N49" s="25"/>
    </row>
    <row r="50" spans="3:14">
      <c r="C50" s="27">
        <v>4</v>
      </c>
      <c r="D50" s="28"/>
      <c r="E50" s="29" t="s">
        <v>185</v>
      </c>
      <c r="F50" s="30" t="s">
        <v>185</v>
      </c>
      <c r="G50" s="31" t="s">
        <v>185</v>
      </c>
      <c r="H50" s="23">
        <v>1</v>
      </c>
      <c r="I50" s="24">
        <f>IF(AND(F50="",G50=""),0,H50*G50)</f>
        <v>0</v>
      </c>
      <c r="J50" s="25"/>
      <c r="K50" s="25"/>
      <c r="L50" s="25"/>
      <c r="M50" s="25"/>
      <c r="N50" s="25"/>
    </row>
    <row r="51" spans="3:14">
      <c r="C51" s="27">
        <v>5</v>
      </c>
      <c r="D51" s="28"/>
      <c r="E51" s="22" t="s">
        <v>185</v>
      </c>
      <c r="F51" s="22" t="s">
        <v>185</v>
      </c>
      <c r="G51" s="22" t="s">
        <v>185</v>
      </c>
      <c r="H51" s="23">
        <v>1</v>
      </c>
      <c r="I51" s="24">
        <f>IF(AND(F51="",G51=""),0,H51*G51)</f>
        <v>0</v>
      </c>
      <c r="J51" s="25"/>
      <c r="K51" s="25"/>
      <c r="L51" s="25"/>
      <c r="M51" s="25"/>
      <c r="N51" s="25"/>
    </row>
    <row r="52" spans="3:14" ht="17.25" thickBot="1">
      <c r="C52" s="32" t="s">
        <v>65</v>
      </c>
      <c r="D52" s="33"/>
      <c r="E52" s="34"/>
      <c r="F52" s="34"/>
      <c r="G52" s="34"/>
      <c r="H52" s="17"/>
      <c r="I52" s="37"/>
      <c r="J52" s="25"/>
      <c r="K52" s="25"/>
      <c r="L52" s="25"/>
      <c r="M52" s="25"/>
      <c r="N52" s="25"/>
    </row>
    <row r="53" spans="3:14">
      <c r="C53" s="27">
        <v>1</v>
      </c>
      <c r="D53" s="21"/>
      <c r="E53" s="29" t="s">
        <v>185</v>
      </c>
      <c r="F53" s="30" t="s">
        <v>185</v>
      </c>
      <c r="G53" s="31" t="s">
        <v>185</v>
      </c>
      <c r="H53" s="23">
        <v>1</v>
      </c>
      <c r="I53" s="24">
        <f>IF(AND(F53="",G53=""),0,H53*G53)</f>
        <v>0</v>
      </c>
      <c r="J53" s="25"/>
      <c r="K53" s="25"/>
      <c r="L53" s="25"/>
      <c r="M53" s="25"/>
      <c r="N53" s="25"/>
    </row>
    <row r="54" spans="3:14">
      <c r="C54" s="27">
        <v>2</v>
      </c>
      <c r="D54" s="28"/>
      <c r="E54" s="22" t="s">
        <v>185</v>
      </c>
      <c r="F54" s="22" t="s">
        <v>185</v>
      </c>
      <c r="G54" s="22" t="s">
        <v>185</v>
      </c>
      <c r="H54" s="23">
        <v>1</v>
      </c>
      <c r="I54" s="24">
        <f>IF(AND(F54="",G54=""),0,H54*G54)</f>
        <v>0</v>
      </c>
      <c r="J54" s="25"/>
      <c r="K54" s="25"/>
      <c r="L54" s="25"/>
      <c r="M54" s="25"/>
      <c r="N54" s="25"/>
    </row>
    <row r="55" spans="3:14" ht="17.25" thickBot="1">
      <c r="C55" s="38"/>
      <c r="D55" s="39"/>
      <c r="E55" s="40"/>
      <c r="F55" s="40"/>
      <c r="G55" s="40"/>
      <c r="H55" s="41" t="s">
        <v>75</v>
      </c>
      <c r="I55" s="42">
        <f>SUM(I41:I45,I47:I51,I53:I54)</f>
        <v>0</v>
      </c>
      <c r="J55" s="43"/>
      <c r="K55" s="43"/>
      <c r="L55" s="43"/>
      <c r="M55" s="43"/>
      <c r="N55" s="43"/>
    </row>
    <row r="56" spans="3:14" ht="17.25" thickTop="1">
      <c r="E56" s="44"/>
      <c r="F56" s="44"/>
      <c r="G56" s="44"/>
      <c r="I56" s="45"/>
    </row>
    <row r="57" spans="3:14" ht="17.25" thickBot="1">
      <c r="E57" s="44"/>
      <c r="F57" s="44"/>
      <c r="G57" s="44"/>
      <c r="H57" s="41" t="s">
        <v>110</v>
      </c>
      <c r="I57" s="52">
        <f>SUM(I55,I19,I37)</f>
        <v>140</v>
      </c>
    </row>
    <row r="58" spans="3:14">
      <c r="E58" s="44"/>
      <c r="F58" s="44"/>
      <c r="G58" s="44"/>
      <c r="I58" s="45"/>
    </row>
    <row r="59" spans="3:14">
      <c r="E59" s="44"/>
      <c r="F59" s="44"/>
      <c r="G59" s="44"/>
      <c r="I59" s="45"/>
    </row>
    <row r="60" spans="3:14">
      <c r="I60" s="45"/>
    </row>
    <row r="61" spans="3:14">
      <c r="I61" s="45"/>
    </row>
    <row r="62" spans="3:14">
      <c r="I62" s="45"/>
    </row>
  </sheetData>
  <mergeCells count="3">
    <mergeCell ref="A1:B1"/>
    <mergeCell ref="C1:I1"/>
    <mergeCell ref="H2:I2"/>
  </mergeCells>
  <phoneticPr fontId="2" type="noConversion"/>
  <dataValidations count="7">
    <dataValidation type="list" allowBlank="1" showInputMessage="1" showErrorMessage="1" sqref="D47:D51" xr:uid="{00000000-0002-0000-0400-000000000000}">
      <formula1>$T$5:$T$43</formula1>
    </dataValidation>
    <dataValidation type="list" allowBlank="1" showInputMessage="1" showErrorMessage="1" sqref="D41:D45" xr:uid="{00000000-0002-0000-0400-000001000000}">
      <formula1>$S$5:$S$11</formula1>
    </dataValidation>
    <dataValidation type="list" allowBlank="1" showInputMessage="1" showErrorMessage="1" sqref="D29:D33" xr:uid="{00000000-0002-0000-0400-000002000000}">
      <formula1>$R$5:$R$43</formula1>
    </dataValidation>
    <dataValidation type="list" allowBlank="1" showInputMessage="1" showErrorMessage="1" sqref="D23:D27" xr:uid="{00000000-0002-0000-0400-000003000000}">
      <formula1>$Q$5:$Q$11</formula1>
    </dataValidation>
    <dataValidation type="list" allowBlank="1" showInputMessage="1" showErrorMessage="1" sqref="D17:D18 D35:D36 D53:D54" xr:uid="{00000000-0002-0000-0400-000004000000}">
      <formula1>$U$5:$U$19</formula1>
    </dataValidation>
    <dataValidation type="list" allowBlank="1" showInputMessage="1" showErrorMessage="1" sqref="D11:D15" xr:uid="{00000000-0002-0000-0400-000005000000}">
      <formula1>$P$5:$P$12</formula1>
    </dataValidation>
    <dataValidation type="list" allowBlank="1" showInputMessage="1" showErrorMessage="1" sqref="D5:D9" xr:uid="{00000000-0002-0000-0400-000006000000}">
      <formula1>$O$5:$O$20</formula1>
    </dataValidation>
  </dataValidations>
  <hyperlinks>
    <hyperlink ref="A3" location="熱量試算表!C36" display="中餐" xr:uid="{00000000-0004-0000-0400-000000000000}"/>
    <hyperlink ref="A4" location="熱量試算表!C55" display="晚餐" xr:uid="{00000000-0004-0000-0400-000001000000}"/>
  </hyperlinks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>
                <anchor moveWithCells="1" sizeWithCells="1">
                  <from>
                    <xdr:col>2</xdr:col>
                    <xdr:colOff>9525</xdr:colOff>
                    <xdr:row>2</xdr:row>
                    <xdr:rowOff>9525</xdr:rowOff>
                  </from>
                  <to>
                    <xdr:col>2</xdr:col>
                    <xdr:colOff>676275</xdr:colOff>
                    <xdr:row>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>
                <anchor moveWithCells="1" siz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2</xdr:col>
                    <xdr:colOff>666750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>
                <anchor moveWithCells="1" sizeWithCells="1">
                  <from>
                    <xdr:col>2</xdr:col>
                    <xdr:colOff>9525</xdr:colOff>
                    <xdr:row>38</xdr:row>
                    <xdr:rowOff>9525</xdr:rowOff>
                  </from>
                  <to>
                    <xdr:col>2</xdr:col>
                    <xdr:colOff>676275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pinner 4">
              <controlPr defaultSize="0" autoPict="0">
                <anchor moveWithCells="1" sizeWithCells="1">
                  <from>
                    <xdr:col>7</xdr:col>
                    <xdr:colOff>638175</xdr:colOff>
                    <xdr:row>4</xdr:row>
                    <xdr:rowOff>0</xdr:rowOff>
                  </from>
                  <to>
                    <xdr:col>8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Spinner 5">
              <controlPr defaultSize="0" autoPict="0">
                <anchor moveWithCells="1" sizeWithCells="1">
                  <from>
                    <xdr:col>7</xdr:col>
                    <xdr:colOff>638175</xdr:colOff>
                    <xdr:row>5</xdr:row>
                    <xdr:rowOff>0</xdr:rowOff>
                  </from>
                  <to>
                    <xdr:col>8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Spinner 6">
              <controlPr defaultSize="0" autoPict="0">
                <anchor moveWithCells="1" sizeWithCells="1">
                  <from>
                    <xdr:col>7</xdr:col>
                    <xdr:colOff>638175</xdr:colOff>
                    <xdr:row>6</xdr:row>
                    <xdr:rowOff>0</xdr:rowOff>
                  </from>
                  <to>
                    <xdr:col>8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Spinner 7">
              <controlPr defaultSize="0" autoPict="0">
                <anchor moveWithCells="1" sizeWithCells="1">
                  <from>
                    <xdr:col>7</xdr:col>
                    <xdr:colOff>638175</xdr:colOff>
                    <xdr:row>7</xdr:row>
                    <xdr:rowOff>0</xdr:rowOff>
                  </from>
                  <to>
                    <xdr:col>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Spinner 8">
              <controlPr defaultSize="0" autoPict="0">
                <anchor moveWithCells="1" sizeWithCells="1">
                  <from>
                    <xdr:col>7</xdr:col>
                    <xdr:colOff>638175</xdr:colOff>
                    <xdr:row>5</xdr:row>
                    <xdr:rowOff>0</xdr:rowOff>
                  </from>
                  <to>
                    <xdr:col>8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Spinner 9">
              <controlPr defaultSize="0" autoPict="0">
                <anchor moveWithCells="1" sizeWithCells="1">
                  <from>
                    <xdr:col>7</xdr:col>
                    <xdr:colOff>638175</xdr:colOff>
                    <xdr:row>6</xdr:row>
                    <xdr:rowOff>0</xdr:rowOff>
                  </from>
                  <to>
                    <xdr:col>8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Spinner 10">
              <controlPr defaultSize="0" autoPict="0">
                <anchor moveWithCells="1" sizeWithCells="1">
                  <from>
                    <xdr:col>7</xdr:col>
                    <xdr:colOff>638175</xdr:colOff>
                    <xdr:row>6</xdr:row>
                    <xdr:rowOff>0</xdr:rowOff>
                  </from>
                  <to>
                    <xdr:col>8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Spinner 11">
              <controlPr defaultSize="0" autoPict="0">
                <anchor moveWithCells="1" sizeWithCells="1">
                  <from>
                    <xdr:col>7</xdr:col>
                    <xdr:colOff>638175</xdr:colOff>
                    <xdr:row>7</xdr:row>
                    <xdr:rowOff>0</xdr:rowOff>
                  </from>
                  <to>
                    <xdr:col>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Spinner 12">
              <controlPr defaultSize="0" autoPict="0">
                <anchor moveWithCells="1" sizeWithCells="1">
                  <from>
                    <xdr:col>7</xdr:col>
                    <xdr:colOff>638175</xdr:colOff>
                    <xdr:row>5</xdr:row>
                    <xdr:rowOff>0</xdr:rowOff>
                  </from>
                  <to>
                    <xdr:col>8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Spinner 13">
              <controlPr defaultSize="0" autoPict="0">
                <anchor moveWithCells="1" sizeWithCells="1">
                  <from>
                    <xdr:col>7</xdr:col>
                    <xdr:colOff>638175</xdr:colOff>
                    <xdr:row>6</xdr:row>
                    <xdr:rowOff>0</xdr:rowOff>
                  </from>
                  <to>
                    <xdr:col>8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Spinner 14">
              <controlPr defaultSize="0" autoPict="0">
                <anchor moveWithCells="1" sizeWithCells="1">
                  <from>
                    <xdr:col>7</xdr:col>
                    <xdr:colOff>638175</xdr:colOff>
                    <xdr:row>6</xdr:row>
                    <xdr:rowOff>0</xdr:rowOff>
                  </from>
                  <to>
                    <xdr:col>8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Spinner 15">
              <controlPr defaultSize="0" autoPict="0">
                <anchor moveWithCells="1" sizeWithCells="1">
                  <from>
                    <xdr:col>7</xdr:col>
                    <xdr:colOff>638175</xdr:colOff>
                    <xdr:row>6</xdr:row>
                    <xdr:rowOff>0</xdr:rowOff>
                  </from>
                  <to>
                    <xdr:col>8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Spinner 16">
              <controlPr defaultSize="0" autoPict="0">
                <anchor moveWithCells="1" sizeWithCells="1">
                  <from>
                    <xdr:col>7</xdr:col>
                    <xdr:colOff>638175</xdr:colOff>
                    <xdr:row>7</xdr:row>
                    <xdr:rowOff>0</xdr:rowOff>
                  </from>
                  <to>
                    <xdr:col>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Spinner 17">
              <controlPr defaultSize="0" autoPict="0">
                <anchor moveWithCells="1" sizeWithCells="1">
                  <from>
                    <xdr:col>7</xdr:col>
                    <xdr:colOff>638175</xdr:colOff>
                    <xdr:row>7</xdr:row>
                    <xdr:rowOff>0</xdr:rowOff>
                  </from>
                  <to>
                    <xdr:col>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Spinner 18">
              <controlPr defaultSize="0" autoPict="0">
                <anchor moveWithCells="1" sizeWithCells="1">
                  <from>
                    <xdr:col>7</xdr:col>
                    <xdr:colOff>638175</xdr:colOff>
                    <xdr:row>7</xdr:row>
                    <xdr:rowOff>0</xdr:rowOff>
                  </from>
                  <to>
                    <xdr:col>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Spinner 19">
              <controlPr defaultSize="0" autoPict="0">
                <anchor moveWithCells="1" sizeWithCells="1">
                  <from>
                    <xdr:col>7</xdr:col>
                    <xdr:colOff>638175</xdr:colOff>
                    <xdr:row>8</xdr:row>
                    <xdr:rowOff>0</xdr:rowOff>
                  </from>
                  <to>
                    <xdr:col>8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Spinner 20">
              <controlPr defaultSize="0" autoPict="0">
                <anchor moveWithCells="1" sizeWithCells="1">
                  <from>
                    <xdr:col>7</xdr:col>
                    <xdr:colOff>638175</xdr:colOff>
                    <xdr:row>7</xdr:row>
                    <xdr:rowOff>0</xdr:rowOff>
                  </from>
                  <to>
                    <xdr:col>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Spinner 21">
              <controlPr defaultSize="0" autoPict="0">
                <anchor moveWithCells="1" sizeWithCells="1">
                  <from>
                    <xdr:col>7</xdr:col>
                    <xdr:colOff>638175</xdr:colOff>
                    <xdr:row>7</xdr:row>
                    <xdr:rowOff>0</xdr:rowOff>
                  </from>
                  <to>
                    <xdr:col>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Spinner 22">
              <controlPr defaultSize="0" autoPict="0">
                <anchor moveWithCells="1" sizeWithCells="1">
                  <from>
                    <xdr:col>7</xdr:col>
                    <xdr:colOff>638175</xdr:colOff>
                    <xdr:row>8</xdr:row>
                    <xdr:rowOff>0</xdr:rowOff>
                  </from>
                  <to>
                    <xdr:col>8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Spinner 23">
              <controlPr defaultSize="0" autoPict="0">
                <anchor moveWithCells="1" sizeWithCells="1">
                  <from>
                    <xdr:col>7</xdr:col>
                    <xdr:colOff>638175</xdr:colOff>
                    <xdr:row>7</xdr:row>
                    <xdr:rowOff>0</xdr:rowOff>
                  </from>
                  <to>
                    <xdr:col>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Spinner 24">
              <controlPr defaultSize="0" autoPict="0">
                <anchor moveWithCells="1" sizeWithCells="1">
                  <from>
                    <xdr:col>7</xdr:col>
                    <xdr:colOff>638175</xdr:colOff>
                    <xdr:row>7</xdr:row>
                    <xdr:rowOff>0</xdr:rowOff>
                  </from>
                  <to>
                    <xdr:col>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Spinner 25">
              <controlPr defaultSize="0" autoPict="0">
                <anchor moveWithCells="1" sizeWithCells="1">
                  <from>
                    <xdr:col>7</xdr:col>
                    <xdr:colOff>638175</xdr:colOff>
                    <xdr:row>7</xdr:row>
                    <xdr:rowOff>0</xdr:rowOff>
                  </from>
                  <to>
                    <xdr:col>8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Spinner 26">
              <controlPr defaultSize="0" autoPict="0">
                <anchor moveWithCells="1" sizeWithCells="1">
                  <from>
                    <xdr:col>7</xdr:col>
                    <xdr:colOff>638175</xdr:colOff>
                    <xdr:row>8</xdr:row>
                    <xdr:rowOff>0</xdr:rowOff>
                  </from>
                  <to>
                    <xdr:col>8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Spinner 27">
              <controlPr defaultSize="0" autoPict="0">
                <anchor moveWithCells="1" sizeWithCells="1">
                  <from>
                    <xdr:col>7</xdr:col>
                    <xdr:colOff>638175</xdr:colOff>
                    <xdr:row>8</xdr:row>
                    <xdr:rowOff>0</xdr:rowOff>
                  </from>
                  <to>
                    <xdr:col>8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Spinner 28">
              <controlPr defaultSize="0" autoPict="0">
                <anchor moveWithCells="1" sizeWithCells="1">
                  <from>
                    <xdr:col>7</xdr:col>
                    <xdr:colOff>638175</xdr:colOff>
                    <xdr:row>10</xdr:row>
                    <xdr:rowOff>0</xdr:rowOff>
                  </from>
                  <to>
                    <xdr:col>8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Spinner 29">
              <controlPr defaultSize="0" autoPict="0">
                <anchor moveWithCells="1" sizeWithCells="1">
                  <from>
                    <xdr:col>7</xdr:col>
                    <xdr:colOff>638175</xdr:colOff>
                    <xdr:row>11</xdr:row>
                    <xdr:rowOff>0</xdr:rowOff>
                  </from>
                  <to>
                    <xdr:col>8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Spinner 30">
              <controlPr defaultSize="0" autoPict="0">
                <anchor moveWithCells="1" sizeWithCells="1">
                  <from>
                    <xdr:col>7</xdr:col>
                    <xdr:colOff>638175</xdr:colOff>
                    <xdr:row>12</xdr:row>
                    <xdr:rowOff>0</xdr:rowOff>
                  </from>
                  <to>
                    <xdr:col>8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Spinner 31">
              <controlPr defaultSize="0" autoPict="0">
                <anchor moveWithCells="1" sizeWithCells="1">
                  <from>
                    <xdr:col>7</xdr:col>
                    <xdr:colOff>638175</xdr:colOff>
                    <xdr:row>13</xdr:row>
                    <xdr:rowOff>0</xdr:rowOff>
                  </from>
                  <to>
                    <xdr:col>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Spinner 32">
              <controlPr defaultSize="0" autoPict="0">
                <anchor moveWithCells="1" sizeWithCells="1">
                  <from>
                    <xdr:col>7</xdr:col>
                    <xdr:colOff>638175</xdr:colOff>
                    <xdr:row>11</xdr:row>
                    <xdr:rowOff>0</xdr:rowOff>
                  </from>
                  <to>
                    <xdr:col>8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Spinner 33">
              <controlPr defaultSize="0" autoPict="0">
                <anchor moveWithCells="1" sizeWithCells="1">
                  <from>
                    <xdr:col>7</xdr:col>
                    <xdr:colOff>638175</xdr:colOff>
                    <xdr:row>12</xdr:row>
                    <xdr:rowOff>0</xdr:rowOff>
                  </from>
                  <to>
                    <xdr:col>8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Spinner 34">
              <controlPr defaultSize="0" autoPict="0">
                <anchor moveWithCells="1" sizeWithCells="1">
                  <from>
                    <xdr:col>7</xdr:col>
                    <xdr:colOff>638175</xdr:colOff>
                    <xdr:row>12</xdr:row>
                    <xdr:rowOff>0</xdr:rowOff>
                  </from>
                  <to>
                    <xdr:col>8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Spinner 35">
              <controlPr defaultSize="0" autoPict="0">
                <anchor moveWithCells="1" sizeWithCells="1">
                  <from>
                    <xdr:col>7</xdr:col>
                    <xdr:colOff>638175</xdr:colOff>
                    <xdr:row>13</xdr:row>
                    <xdr:rowOff>0</xdr:rowOff>
                  </from>
                  <to>
                    <xdr:col>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Spinner 36">
              <controlPr defaultSize="0" autoPict="0">
                <anchor moveWithCells="1" sizeWithCells="1">
                  <from>
                    <xdr:col>7</xdr:col>
                    <xdr:colOff>638175</xdr:colOff>
                    <xdr:row>11</xdr:row>
                    <xdr:rowOff>0</xdr:rowOff>
                  </from>
                  <to>
                    <xdr:col>8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Spinner 37">
              <controlPr defaultSize="0" autoPict="0">
                <anchor moveWithCells="1" sizeWithCells="1">
                  <from>
                    <xdr:col>7</xdr:col>
                    <xdr:colOff>638175</xdr:colOff>
                    <xdr:row>12</xdr:row>
                    <xdr:rowOff>0</xdr:rowOff>
                  </from>
                  <to>
                    <xdr:col>8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Spinner 38">
              <controlPr defaultSize="0" autoPict="0">
                <anchor moveWithCells="1" sizeWithCells="1">
                  <from>
                    <xdr:col>7</xdr:col>
                    <xdr:colOff>638175</xdr:colOff>
                    <xdr:row>12</xdr:row>
                    <xdr:rowOff>0</xdr:rowOff>
                  </from>
                  <to>
                    <xdr:col>8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Spinner 39">
              <controlPr defaultSize="0" autoPict="0">
                <anchor moveWithCells="1" sizeWithCells="1">
                  <from>
                    <xdr:col>7</xdr:col>
                    <xdr:colOff>638175</xdr:colOff>
                    <xdr:row>12</xdr:row>
                    <xdr:rowOff>0</xdr:rowOff>
                  </from>
                  <to>
                    <xdr:col>8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Spinner 40">
              <controlPr defaultSize="0" autoPict="0">
                <anchor moveWithCells="1" sizeWithCells="1">
                  <from>
                    <xdr:col>7</xdr:col>
                    <xdr:colOff>638175</xdr:colOff>
                    <xdr:row>13</xdr:row>
                    <xdr:rowOff>0</xdr:rowOff>
                  </from>
                  <to>
                    <xdr:col>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Spinner 41">
              <controlPr defaultSize="0" autoPict="0">
                <anchor moveWithCells="1" sizeWithCells="1">
                  <from>
                    <xdr:col>7</xdr:col>
                    <xdr:colOff>638175</xdr:colOff>
                    <xdr:row>13</xdr:row>
                    <xdr:rowOff>0</xdr:rowOff>
                  </from>
                  <to>
                    <xdr:col>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Spinner 42">
              <controlPr defaultSize="0" autoPict="0">
                <anchor moveWithCells="1" sizeWithCells="1">
                  <from>
                    <xdr:col>7</xdr:col>
                    <xdr:colOff>638175</xdr:colOff>
                    <xdr:row>13</xdr:row>
                    <xdr:rowOff>0</xdr:rowOff>
                  </from>
                  <to>
                    <xdr:col>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Spinner 43">
              <controlPr defaultSize="0" autoPict="0">
                <anchor moveWithCells="1" sizeWithCells="1">
                  <from>
                    <xdr:col>7</xdr:col>
                    <xdr:colOff>638175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Spinner 44">
              <controlPr defaultSize="0" autoPict="0">
                <anchor moveWithCells="1" sizeWithCells="1">
                  <from>
                    <xdr:col>7</xdr:col>
                    <xdr:colOff>638175</xdr:colOff>
                    <xdr:row>13</xdr:row>
                    <xdr:rowOff>0</xdr:rowOff>
                  </from>
                  <to>
                    <xdr:col>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Spinner 45">
              <controlPr defaultSize="0" autoPict="0">
                <anchor moveWithCells="1" sizeWithCells="1">
                  <from>
                    <xdr:col>7</xdr:col>
                    <xdr:colOff>638175</xdr:colOff>
                    <xdr:row>13</xdr:row>
                    <xdr:rowOff>0</xdr:rowOff>
                  </from>
                  <to>
                    <xdr:col>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Spinner 46">
              <controlPr defaultSize="0" autoPict="0">
                <anchor moveWithCells="1" sizeWithCells="1">
                  <from>
                    <xdr:col>7</xdr:col>
                    <xdr:colOff>638175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Spinner 47">
              <controlPr defaultSize="0" autoPict="0">
                <anchor moveWithCells="1" sizeWithCells="1">
                  <from>
                    <xdr:col>7</xdr:col>
                    <xdr:colOff>638175</xdr:colOff>
                    <xdr:row>13</xdr:row>
                    <xdr:rowOff>0</xdr:rowOff>
                  </from>
                  <to>
                    <xdr:col>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Spinner 48">
              <controlPr defaultSize="0" autoPict="0">
                <anchor moveWithCells="1" sizeWithCells="1">
                  <from>
                    <xdr:col>7</xdr:col>
                    <xdr:colOff>638175</xdr:colOff>
                    <xdr:row>13</xdr:row>
                    <xdr:rowOff>0</xdr:rowOff>
                  </from>
                  <to>
                    <xdr:col>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Spinner 49">
              <controlPr defaultSize="0" autoPict="0">
                <anchor moveWithCells="1" sizeWithCells="1">
                  <from>
                    <xdr:col>7</xdr:col>
                    <xdr:colOff>638175</xdr:colOff>
                    <xdr:row>13</xdr:row>
                    <xdr:rowOff>0</xdr:rowOff>
                  </from>
                  <to>
                    <xdr:col>8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Spinner 50">
              <controlPr defaultSize="0" autoPict="0">
                <anchor moveWithCells="1" sizeWithCells="1">
                  <from>
                    <xdr:col>7</xdr:col>
                    <xdr:colOff>638175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Spinner 51">
              <controlPr defaultSize="0" autoPict="0">
                <anchor moveWithCells="1" sizeWithCells="1">
                  <from>
                    <xdr:col>7</xdr:col>
                    <xdr:colOff>638175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Spinner 52">
              <controlPr defaultSize="0" autoPict="0">
                <anchor moveWithCells="1" sizeWithCells="1">
                  <from>
                    <xdr:col>7</xdr:col>
                    <xdr:colOff>638175</xdr:colOff>
                    <xdr:row>22</xdr:row>
                    <xdr:rowOff>0</xdr:rowOff>
                  </from>
                  <to>
                    <xdr:col>8</xdr:col>
                    <xdr:colOff>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Spinner 53">
              <controlPr defaultSize="0" autoPict="0">
                <anchor moveWithCells="1" sizeWithCells="1">
                  <from>
                    <xdr:col>7</xdr:col>
                    <xdr:colOff>638175</xdr:colOff>
                    <xdr:row>23</xdr:row>
                    <xdr:rowOff>0</xdr:rowOff>
                  </from>
                  <to>
                    <xdr:col>8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Spinner 54">
              <controlPr defaultSize="0" autoPict="0">
                <anchor moveWithCells="1" sizeWithCells="1">
                  <from>
                    <xdr:col>7</xdr:col>
                    <xdr:colOff>638175</xdr:colOff>
                    <xdr:row>24</xdr:row>
                    <xdr:rowOff>0</xdr:rowOff>
                  </from>
                  <to>
                    <xdr:col>8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Spinner 55">
              <controlPr defaultSize="0" autoPict="0">
                <anchor moveWithCells="1" sizeWithCells="1">
                  <from>
                    <xdr:col>7</xdr:col>
                    <xdr:colOff>638175</xdr:colOff>
                    <xdr:row>25</xdr:row>
                    <xdr:rowOff>0</xdr:rowOff>
                  </from>
                  <to>
                    <xdr:col>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Spinner 56">
              <controlPr defaultSize="0" autoPict="0">
                <anchor moveWithCells="1" sizeWithCells="1">
                  <from>
                    <xdr:col>7</xdr:col>
                    <xdr:colOff>638175</xdr:colOff>
                    <xdr:row>23</xdr:row>
                    <xdr:rowOff>0</xdr:rowOff>
                  </from>
                  <to>
                    <xdr:col>8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Spinner 57">
              <controlPr defaultSize="0" autoPict="0">
                <anchor moveWithCells="1" sizeWithCells="1">
                  <from>
                    <xdr:col>7</xdr:col>
                    <xdr:colOff>638175</xdr:colOff>
                    <xdr:row>24</xdr:row>
                    <xdr:rowOff>0</xdr:rowOff>
                  </from>
                  <to>
                    <xdr:col>8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Spinner 58">
              <controlPr defaultSize="0" autoPict="0">
                <anchor moveWithCells="1" sizeWithCells="1">
                  <from>
                    <xdr:col>7</xdr:col>
                    <xdr:colOff>638175</xdr:colOff>
                    <xdr:row>24</xdr:row>
                    <xdr:rowOff>0</xdr:rowOff>
                  </from>
                  <to>
                    <xdr:col>8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Spinner 59">
              <controlPr defaultSize="0" autoPict="0">
                <anchor moveWithCells="1" sizeWithCells="1">
                  <from>
                    <xdr:col>7</xdr:col>
                    <xdr:colOff>638175</xdr:colOff>
                    <xdr:row>25</xdr:row>
                    <xdr:rowOff>0</xdr:rowOff>
                  </from>
                  <to>
                    <xdr:col>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Spinner 60">
              <controlPr defaultSize="0" autoPict="0">
                <anchor moveWithCells="1" sizeWithCells="1">
                  <from>
                    <xdr:col>7</xdr:col>
                    <xdr:colOff>638175</xdr:colOff>
                    <xdr:row>23</xdr:row>
                    <xdr:rowOff>0</xdr:rowOff>
                  </from>
                  <to>
                    <xdr:col>8</xdr:col>
                    <xdr:colOff>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Spinner 61">
              <controlPr defaultSize="0" autoPict="0">
                <anchor moveWithCells="1" sizeWithCells="1">
                  <from>
                    <xdr:col>7</xdr:col>
                    <xdr:colOff>638175</xdr:colOff>
                    <xdr:row>24</xdr:row>
                    <xdr:rowOff>0</xdr:rowOff>
                  </from>
                  <to>
                    <xdr:col>8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Spinner 62">
              <controlPr defaultSize="0" autoPict="0">
                <anchor moveWithCells="1" sizeWithCells="1">
                  <from>
                    <xdr:col>7</xdr:col>
                    <xdr:colOff>638175</xdr:colOff>
                    <xdr:row>24</xdr:row>
                    <xdr:rowOff>0</xdr:rowOff>
                  </from>
                  <to>
                    <xdr:col>8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Spinner 63">
              <controlPr defaultSize="0" autoPict="0">
                <anchor moveWithCells="1" sizeWithCells="1">
                  <from>
                    <xdr:col>7</xdr:col>
                    <xdr:colOff>638175</xdr:colOff>
                    <xdr:row>24</xdr:row>
                    <xdr:rowOff>0</xdr:rowOff>
                  </from>
                  <to>
                    <xdr:col>8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Spinner 64">
              <controlPr defaultSize="0" autoPict="0">
                <anchor moveWithCells="1" sizeWithCells="1">
                  <from>
                    <xdr:col>7</xdr:col>
                    <xdr:colOff>638175</xdr:colOff>
                    <xdr:row>25</xdr:row>
                    <xdr:rowOff>0</xdr:rowOff>
                  </from>
                  <to>
                    <xdr:col>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Spinner 65">
              <controlPr defaultSize="0" autoPict="0">
                <anchor moveWithCells="1" sizeWithCells="1">
                  <from>
                    <xdr:col>7</xdr:col>
                    <xdr:colOff>638175</xdr:colOff>
                    <xdr:row>25</xdr:row>
                    <xdr:rowOff>0</xdr:rowOff>
                  </from>
                  <to>
                    <xdr:col>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Spinner 66">
              <controlPr defaultSize="0" autoPict="0">
                <anchor moveWithCells="1" sizeWithCells="1">
                  <from>
                    <xdr:col>7</xdr:col>
                    <xdr:colOff>638175</xdr:colOff>
                    <xdr:row>25</xdr:row>
                    <xdr:rowOff>0</xdr:rowOff>
                  </from>
                  <to>
                    <xdr:col>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Spinner 67">
              <controlPr defaultSize="0" autoPict="0">
                <anchor moveWithCells="1" sizeWithCells="1">
                  <from>
                    <xdr:col>7</xdr:col>
                    <xdr:colOff>638175</xdr:colOff>
                    <xdr:row>26</xdr:row>
                    <xdr:rowOff>0</xdr:rowOff>
                  </from>
                  <to>
                    <xdr:col>8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Spinner 68">
              <controlPr defaultSize="0" autoPict="0">
                <anchor moveWithCells="1" sizeWithCells="1">
                  <from>
                    <xdr:col>7</xdr:col>
                    <xdr:colOff>638175</xdr:colOff>
                    <xdr:row>25</xdr:row>
                    <xdr:rowOff>0</xdr:rowOff>
                  </from>
                  <to>
                    <xdr:col>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Spinner 69">
              <controlPr defaultSize="0" autoPict="0">
                <anchor moveWithCells="1" sizeWithCells="1">
                  <from>
                    <xdr:col>7</xdr:col>
                    <xdr:colOff>638175</xdr:colOff>
                    <xdr:row>25</xdr:row>
                    <xdr:rowOff>0</xdr:rowOff>
                  </from>
                  <to>
                    <xdr:col>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Spinner 70">
              <controlPr defaultSize="0" autoPict="0">
                <anchor moveWithCells="1" sizeWithCells="1">
                  <from>
                    <xdr:col>7</xdr:col>
                    <xdr:colOff>638175</xdr:colOff>
                    <xdr:row>26</xdr:row>
                    <xdr:rowOff>0</xdr:rowOff>
                  </from>
                  <to>
                    <xdr:col>8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Spinner 71">
              <controlPr defaultSize="0" autoPict="0">
                <anchor moveWithCells="1" sizeWithCells="1">
                  <from>
                    <xdr:col>7</xdr:col>
                    <xdr:colOff>638175</xdr:colOff>
                    <xdr:row>25</xdr:row>
                    <xdr:rowOff>0</xdr:rowOff>
                  </from>
                  <to>
                    <xdr:col>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Spinner 72">
              <controlPr defaultSize="0" autoPict="0">
                <anchor moveWithCells="1" sizeWithCells="1">
                  <from>
                    <xdr:col>7</xdr:col>
                    <xdr:colOff>638175</xdr:colOff>
                    <xdr:row>25</xdr:row>
                    <xdr:rowOff>0</xdr:rowOff>
                  </from>
                  <to>
                    <xdr:col>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Spinner 73">
              <controlPr defaultSize="0" autoPict="0">
                <anchor moveWithCells="1" sizeWithCells="1">
                  <from>
                    <xdr:col>7</xdr:col>
                    <xdr:colOff>638175</xdr:colOff>
                    <xdr:row>25</xdr:row>
                    <xdr:rowOff>0</xdr:rowOff>
                  </from>
                  <to>
                    <xdr:col>8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Spinner 74">
              <controlPr defaultSize="0" autoPict="0">
                <anchor moveWithCells="1" sizeWithCells="1">
                  <from>
                    <xdr:col>7</xdr:col>
                    <xdr:colOff>638175</xdr:colOff>
                    <xdr:row>26</xdr:row>
                    <xdr:rowOff>0</xdr:rowOff>
                  </from>
                  <to>
                    <xdr:col>8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Spinner 75">
              <controlPr defaultSize="0" autoPict="0">
                <anchor moveWithCells="1" sizeWithCells="1">
                  <from>
                    <xdr:col>7</xdr:col>
                    <xdr:colOff>638175</xdr:colOff>
                    <xdr:row>26</xdr:row>
                    <xdr:rowOff>0</xdr:rowOff>
                  </from>
                  <to>
                    <xdr:col>8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Spinner 76">
              <controlPr defaultSize="0" autoPict="0">
                <anchor moveWithCells="1" sizeWithCells="1">
                  <from>
                    <xdr:col>7</xdr:col>
                    <xdr:colOff>638175</xdr:colOff>
                    <xdr:row>28</xdr:row>
                    <xdr:rowOff>0</xdr:rowOff>
                  </from>
                  <to>
                    <xdr:col>8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Spinner 77">
              <controlPr defaultSize="0" autoPict="0">
                <anchor moveWithCells="1" sizeWithCells="1">
                  <from>
                    <xdr:col>7</xdr:col>
                    <xdr:colOff>638175</xdr:colOff>
                    <xdr:row>29</xdr:row>
                    <xdr:rowOff>0</xdr:rowOff>
                  </from>
                  <to>
                    <xdr:col>8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Spinner 78">
              <controlPr defaultSize="0" autoPict="0">
                <anchor moveWithCells="1" sizeWithCells="1">
                  <from>
                    <xdr:col>7</xdr:col>
                    <xdr:colOff>638175</xdr:colOff>
                    <xdr:row>30</xdr:row>
                    <xdr:rowOff>0</xdr:rowOff>
                  </from>
                  <to>
                    <xdr:col>8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Spinner 79">
              <controlPr defaultSize="0" autoPict="0">
                <anchor moveWithCells="1" sizeWithCells="1">
                  <from>
                    <xdr:col>7</xdr:col>
                    <xdr:colOff>638175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Spinner 80">
              <controlPr defaultSize="0" autoPict="0">
                <anchor moveWithCells="1" sizeWithCells="1">
                  <from>
                    <xdr:col>7</xdr:col>
                    <xdr:colOff>638175</xdr:colOff>
                    <xdr:row>29</xdr:row>
                    <xdr:rowOff>0</xdr:rowOff>
                  </from>
                  <to>
                    <xdr:col>8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Spinner 81">
              <controlPr defaultSize="0" autoPict="0">
                <anchor moveWithCells="1" sizeWithCells="1">
                  <from>
                    <xdr:col>7</xdr:col>
                    <xdr:colOff>638175</xdr:colOff>
                    <xdr:row>30</xdr:row>
                    <xdr:rowOff>0</xdr:rowOff>
                  </from>
                  <to>
                    <xdr:col>8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Spinner 82">
              <controlPr defaultSize="0" autoPict="0">
                <anchor moveWithCells="1" sizeWithCells="1">
                  <from>
                    <xdr:col>7</xdr:col>
                    <xdr:colOff>638175</xdr:colOff>
                    <xdr:row>30</xdr:row>
                    <xdr:rowOff>0</xdr:rowOff>
                  </from>
                  <to>
                    <xdr:col>8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Spinner 83">
              <controlPr defaultSize="0" autoPict="0">
                <anchor moveWithCells="1" sizeWithCells="1">
                  <from>
                    <xdr:col>7</xdr:col>
                    <xdr:colOff>638175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Spinner 84">
              <controlPr defaultSize="0" autoPict="0">
                <anchor moveWithCells="1" sizeWithCells="1">
                  <from>
                    <xdr:col>7</xdr:col>
                    <xdr:colOff>638175</xdr:colOff>
                    <xdr:row>29</xdr:row>
                    <xdr:rowOff>0</xdr:rowOff>
                  </from>
                  <to>
                    <xdr:col>8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Spinner 85">
              <controlPr defaultSize="0" autoPict="0">
                <anchor moveWithCells="1" sizeWithCells="1">
                  <from>
                    <xdr:col>7</xdr:col>
                    <xdr:colOff>638175</xdr:colOff>
                    <xdr:row>30</xdr:row>
                    <xdr:rowOff>0</xdr:rowOff>
                  </from>
                  <to>
                    <xdr:col>8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Spinner 86">
              <controlPr defaultSize="0" autoPict="0">
                <anchor moveWithCells="1" sizeWithCells="1">
                  <from>
                    <xdr:col>7</xdr:col>
                    <xdr:colOff>638175</xdr:colOff>
                    <xdr:row>30</xdr:row>
                    <xdr:rowOff>0</xdr:rowOff>
                  </from>
                  <to>
                    <xdr:col>8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Spinner 87">
              <controlPr defaultSize="0" autoPict="0">
                <anchor moveWithCells="1" sizeWithCells="1">
                  <from>
                    <xdr:col>7</xdr:col>
                    <xdr:colOff>638175</xdr:colOff>
                    <xdr:row>30</xdr:row>
                    <xdr:rowOff>0</xdr:rowOff>
                  </from>
                  <to>
                    <xdr:col>8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Spinner 88">
              <controlPr defaultSize="0" autoPict="0">
                <anchor moveWithCells="1" sizeWithCells="1">
                  <from>
                    <xdr:col>7</xdr:col>
                    <xdr:colOff>638175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Spinner 89">
              <controlPr defaultSize="0" autoPict="0">
                <anchor moveWithCells="1" sizeWithCells="1">
                  <from>
                    <xdr:col>7</xdr:col>
                    <xdr:colOff>638175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Spinner 90">
              <controlPr defaultSize="0" autoPict="0">
                <anchor moveWithCells="1" sizeWithCells="1">
                  <from>
                    <xdr:col>7</xdr:col>
                    <xdr:colOff>638175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4" name="Spinner 91">
              <controlPr defaultSize="0" autoPict="0">
                <anchor moveWithCells="1" sizeWithCells="1">
                  <from>
                    <xdr:col>7</xdr:col>
                    <xdr:colOff>638175</xdr:colOff>
                    <xdr:row>32</xdr:row>
                    <xdr:rowOff>0</xdr:rowOff>
                  </from>
                  <to>
                    <xdr:col>8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5" name="Spinner 92">
              <controlPr defaultSize="0" autoPict="0">
                <anchor moveWithCells="1" sizeWithCells="1">
                  <from>
                    <xdr:col>7</xdr:col>
                    <xdr:colOff>638175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6" name="Spinner 93">
              <controlPr defaultSize="0" autoPict="0">
                <anchor moveWithCells="1" sizeWithCells="1">
                  <from>
                    <xdr:col>7</xdr:col>
                    <xdr:colOff>638175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7" name="Spinner 94">
              <controlPr defaultSize="0" autoPict="0">
                <anchor moveWithCells="1" sizeWithCells="1">
                  <from>
                    <xdr:col>7</xdr:col>
                    <xdr:colOff>638175</xdr:colOff>
                    <xdr:row>32</xdr:row>
                    <xdr:rowOff>0</xdr:rowOff>
                  </from>
                  <to>
                    <xdr:col>8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8" name="Spinner 95">
              <controlPr defaultSize="0" autoPict="0">
                <anchor moveWithCells="1" sizeWithCells="1">
                  <from>
                    <xdr:col>7</xdr:col>
                    <xdr:colOff>638175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" name="Spinner 96">
              <controlPr defaultSize="0" autoPict="0">
                <anchor moveWithCells="1" sizeWithCells="1">
                  <from>
                    <xdr:col>7</xdr:col>
                    <xdr:colOff>638175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0" name="Spinner 97">
              <controlPr defaultSize="0" autoPict="0">
                <anchor moveWithCells="1" sizeWithCells="1">
                  <from>
                    <xdr:col>7</xdr:col>
                    <xdr:colOff>638175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1" name="Spinner 98">
              <controlPr defaultSize="0" autoPict="0">
                <anchor moveWithCells="1" sizeWithCells="1">
                  <from>
                    <xdr:col>7</xdr:col>
                    <xdr:colOff>638175</xdr:colOff>
                    <xdr:row>32</xdr:row>
                    <xdr:rowOff>0</xdr:rowOff>
                  </from>
                  <to>
                    <xdr:col>8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2" name="Spinner 99">
              <controlPr defaultSize="0" autoPict="0">
                <anchor moveWithCells="1" sizeWithCells="1">
                  <from>
                    <xdr:col>7</xdr:col>
                    <xdr:colOff>638175</xdr:colOff>
                    <xdr:row>32</xdr:row>
                    <xdr:rowOff>0</xdr:rowOff>
                  </from>
                  <to>
                    <xdr:col>8</xdr:col>
                    <xdr:colOff>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3" name="Spinner 100">
              <controlPr defaultSize="0" autoPict="0">
                <anchor moveWithCells="1" sizeWithCells="1">
                  <from>
                    <xdr:col>7</xdr:col>
                    <xdr:colOff>638175</xdr:colOff>
                    <xdr:row>16</xdr:row>
                    <xdr:rowOff>0</xdr:rowOff>
                  </from>
                  <to>
                    <xdr:col>8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4" name="Spinner 101">
              <controlPr defaultSize="0" autoPict="0">
                <anchor moveWithCells="1" sizeWithCells="1">
                  <from>
                    <xdr:col>7</xdr:col>
                    <xdr:colOff>638175</xdr:colOff>
                    <xdr:row>17</xdr:row>
                    <xdr:rowOff>0</xdr:rowOff>
                  </from>
                  <to>
                    <xdr:col>8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5" name="Spinner 102">
              <controlPr defaultSize="0" autoPict="0">
                <anchor moveWithCells="1" sizeWithCells="1">
                  <from>
                    <xdr:col>7</xdr:col>
                    <xdr:colOff>638175</xdr:colOff>
                    <xdr:row>17</xdr:row>
                    <xdr:rowOff>0</xdr:rowOff>
                  </from>
                  <to>
                    <xdr:col>8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6" name="Spinner 103">
              <controlPr defaultSize="0" autoPict="0">
                <anchor moveWithCells="1" sizeWithCells="1">
                  <from>
                    <xdr:col>7</xdr:col>
                    <xdr:colOff>638175</xdr:colOff>
                    <xdr:row>17</xdr:row>
                    <xdr:rowOff>0</xdr:rowOff>
                  </from>
                  <to>
                    <xdr:col>8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7" name="Spinner 104">
              <controlPr defaultSize="0" autoPict="0">
                <anchor moveWithCells="1" sizeWithCells="1">
                  <from>
                    <xdr:col>7</xdr:col>
                    <xdr:colOff>638175</xdr:colOff>
                    <xdr:row>34</xdr:row>
                    <xdr:rowOff>0</xdr:rowOff>
                  </from>
                  <to>
                    <xdr:col>8</xdr:col>
                    <xdr:colOff>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8" name="Spinner 105">
              <controlPr defaultSize="0" autoPict="0">
                <anchor moveWithCells="1" sizeWithCells="1">
                  <from>
                    <xdr:col>7</xdr:col>
                    <xdr:colOff>638175</xdr:colOff>
                    <xdr:row>35</xdr:row>
                    <xdr:rowOff>0</xdr:rowOff>
                  </from>
                  <to>
                    <xdr:col>8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9" name="Spinner 106">
              <controlPr defaultSize="0" autoPict="0">
                <anchor moveWithCells="1" sizeWithCells="1">
                  <from>
                    <xdr:col>7</xdr:col>
                    <xdr:colOff>638175</xdr:colOff>
                    <xdr:row>35</xdr:row>
                    <xdr:rowOff>0</xdr:rowOff>
                  </from>
                  <to>
                    <xdr:col>8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10" name="Spinner 107">
              <controlPr defaultSize="0" autoPict="0">
                <anchor moveWithCells="1" sizeWithCells="1">
                  <from>
                    <xdr:col>7</xdr:col>
                    <xdr:colOff>638175</xdr:colOff>
                    <xdr:row>35</xdr:row>
                    <xdr:rowOff>0</xdr:rowOff>
                  </from>
                  <to>
                    <xdr:col>8</xdr:col>
                    <xdr:colOff>0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1" name="Spinner 108">
              <controlPr defaultSize="0" autoPict="0">
                <anchor moveWithCells="1" sizeWithCells="1">
                  <from>
                    <xdr:col>7</xdr:col>
                    <xdr:colOff>638175</xdr:colOff>
                    <xdr:row>40</xdr:row>
                    <xdr:rowOff>0</xdr:rowOff>
                  </from>
                  <to>
                    <xdr:col>8</xdr:col>
                    <xdr:colOff>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2" name="Spinner 109">
              <controlPr defaultSize="0" autoPict="0">
                <anchor moveWithCells="1" sizeWithCells="1">
                  <from>
                    <xdr:col>7</xdr:col>
                    <xdr:colOff>638175</xdr:colOff>
                    <xdr:row>41</xdr:row>
                    <xdr:rowOff>0</xdr:rowOff>
                  </from>
                  <to>
                    <xdr:col>8</xdr:col>
                    <xdr:colOff>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3" name="Spinner 110">
              <controlPr defaultSize="0" autoPict="0">
                <anchor moveWithCells="1" sizeWithCells="1">
                  <from>
                    <xdr:col>7</xdr:col>
                    <xdr:colOff>638175</xdr:colOff>
                    <xdr:row>42</xdr:row>
                    <xdr:rowOff>0</xdr:rowOff>
                  </from>
                  <to>
                    <xdr:col>8</xdr:col>
                    <xdr:colOff>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4" name="Spinner 111">
              <controlPr defaultSize="0" autoPict="0">
                <anchor moveWithCells="1" sizeWithCells="1">
                  <from>
                    <xdr:col>7</xdr:col>
                    <xdr:colOff>638175</xdr:colOff>
                    <xdr:row>43</xdr:row>
                    <xdr:rowOff>0</xdr:rowOff>
                  </from>
                  <to>
                    <xdr:col>8</xdr:col>
                    <xdr:colOff>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5" name="Spinner 112">
              <controlPr defaultSize="0" autoPict="0">
                <anchor moveWithCells="1" sizeWithCells="1">
                  <from>
                    <xdr:col>7</xdr:col>
                    <xdr:colOff>638175</xdr:colOff>
                    <xdr:row>41</xdr:row>
                    <xdr:rowOff>0</xdr:rowOff>
                  </from>
                  <to>
                    <xdr:col>8</xdr:col>
                    <xdr:colOff>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6" name="Spinner 113">
              <controlPr defaultSize="0" autoPict="0">
                <anchor moveWithCells="1" sizeWithCells="1">
                  <from>
                    <xdr:col>7</xdr:col>
                    <xdr:colOff>638175</xdr:colOff>
                    <xdr:row>42</xdr:row>
                    <xdr:rowOff>0</xdr:rowOff>
                  </from>
                  <to>
                    <xdr:col>8</xdr:col>
                    <xdr:colOff>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7" name="Spinner 114">
              <controlPr defaultSize="0" autoPict="0">
                <anchor moveWithCells="1" sizeWithCells="1">
                  <from>
                    <xdr:col>7</xdr:col>
                    <xdr:colOff>638175</xdr:colOff>
                    <xdr:row>42</xdr:row>
                    <xdr:rowOff>0</xdr:rowOff>
                  </from>
                  <to>
                    <xdr:col>8</xdr:col>
                    <xdr:colOff>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8" name="Spinner 115">
              <controlPr defaultSize="0" autoPict="0">
                <anchor moveWithCells="1" sizeWithCells="1">
                  <from>
                    <xdr:col>7</xdr:col>
                    <xdr:colOff>638175</xdr:colOff>
                    <xdr:row>43</xdr:row>
                    <xdr:rowOff>0</xdr:rowOff>
                  </from>
                  <to>
                    <xdr:col>8</xdr:col>
                    <xdr:colOff>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9" name="Spinner 116">
              <controlPr defaultSize="0" autoPict="0">
                <anchor moveWithCells="1" sizeWithCells="1">
                  <from>
                    <xdr:col>7</xdr:col>
                    <xdr:colOff>638175</xdr:colOff>
                    <xdr:row>41</xdr:row>
                    <xdr:rowOff>0</xdr:rowOff>
                  </from>
                  <to>
                    <xdr:col>8</xdr:col>
                    <xdr:colOff>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20" name="Spinner 117">
              <controlPr defaultSize="0" autoPict="0">
                <anchor moveWithCells="1" sizeWithCells="1">
                  <from>
                    <xdr:col>7</xdr:col>
                    <xdr:colOff>638175</xdr:colOff>
                    <xdr:row>42</xdr:row>
                    <xdr:rowOff>0</xdr:rowOff>
                  </from>
                  <to>
                    <xdr:col>8</xdr:col>
                    <xdr:colOff>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1" name="Spinner 118">
              <controlPr defaultSize="0" autoPict="0">
                <anchor moveWithCells="1" sizeWithCells="1">
                  <from>
                    <xdr:col>7</xdr:col>
                    <xdr:colOff>638175</xdr:colOff>
                    <xdr:row>42</xdr:row>
                    <xdr:rowOff>0</xdr:rowOff>
                  </from>
                  <to>
                    <xdr:col>8</xdr:col>
                    <xdr:colOff>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2" name="Spinner 119">
              <controlPr defaultSize="0" autoPict="0">
                <anchor moveWithCells="1" sizeWithCells="1">
                  <from>
                    <xdr:col>7</xdr:col>
                    <xdr:colOff>638175</xdr:colOff>
                    <xdr:row>42</xdr:row>
                    <xdr:rowOff>0</xdr:rowOff>
                  </from>
                  <to>
                    <xdr:col>8</xdr:col>
                    <xdr:colOff>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3" name="Spinner 120">
              <controlPr defaultSize="0" autoPict="0">
                <anchor moveWithCells="1" sizeWithCells="1">
                  <from>
                    <xdr:col>7</xdr:col>
                    <xdr:colOff>638175</xdr:colOff>
                    <xdr:row>43</xdr:row>
                    <xdr:rowOff>0</xdr:rowOff>
                  </from>
                  <to>
                    <xdr:col>8</xdr:col>
                    <xdr:colOff>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4" name="Spinner 121">
              <controlPr defaultSize="0" autoPict="0">
                <anchor moveWithCells="1" sizeWithCells="1">
                  <from>
                    <xdr:col>7</xdr:col>
                    <xdr:colOff>638175</xdr:colOff>
                    <xdr:row>43</xdr:row>
                    <xdr:rowOff>0</xdr:rowOff>
                  </from>
                  <to>
                    <xdr:col>8</xdr:col>
                    <xdr:colOff>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5" name="Spinner 122">
              <controlPr defaultSize="0" autoPict="0">
                <anchor moveWithCells="1" sizeWithCells="1">
                  <from>
                    <xdr:col>7</xdr:col>
                    <xdr:colOff>638175</xdr:colOff>
                    <xdr:row>43</xdr:row>
                    <xdr:rowOff>0</xdr:rowOff>
                  </from>
                  <to>
                    <xdr:col>8</xdr:col>
                    <xdr:colOff>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6" name="Spinner 123">
              <controlPr defaultSize="0" autoPict="0">
                <anchor moveWithCells="1" sizeWithCells="1">
                  <from>
                    <xdr:col>7</xdr:col>
                    <xdr:colOff>638175</xdr:colOff>
                    <xdr:row>44</xdr:row>
                    <xdr:rowOff>0</xdr:rowOff>
                  </from>
                  <to>
                    <xdr:col>8</xdr:col>
                    <xdr:colOff>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7" name="Spinner 124">
              <controlPr defaultSize="0" autoPict="0">
                <anchor moveWithCells="1" sizeWithCells="1">
                  <from>
                    <xdr:col>7</xdr:col>
                    <xdr:colOff>638175</xdr:colOff>
                    <xdr:row>43</xdr:row>
                    <xdr:rowOff>0</xdr:rowOff>
                  </from>
                  <to>
                    <xdr:col>8</xdr:col>
                    <xdr:colOff>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8" name="Spinner 125">
              <controlPr defaultSize="0" autoPict="0">
                <anchor moveWithCells="1" sizeWithCells="1">
                  <from>
                    <xdr:col>7</xdr:col>
                    <xdr:colOff>638175</xdr:colOff>
                    <xdr:row>43</xdr:row>
                    <xdr:rowOff>0</xdr:rowOff>
                  </from>
                  <to>
                    <xdr:col>8</xdr:col>
                    <xdr:colOff>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9" name="Spinner 126">
              <controlPr defaultSize="0" autoPict="0">
                <anchor moveWithCells="1" sizeWithCells="1">
                  <from>
                    <xdr:col>7</xdr:col>
                    <xdr:colOff>638175</xdr:colOff>
                    <xdr:row>44</xdr:row>
                    <xdr:rowOff>0</xdr:rowOff>
                  </from>
                  <to>
                    <xdr:col>8</xdr:col>
                    <xdr:colOff>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30" name="Spinner 127">
              <controlPr defaultSize="0" autoPict="0">
                <anchor moveWithCells="1" sizeWithCells="1">
                  <from>
                    <xdr:col>7</xdr:col>
                    <xdr:colOff>638175</xdr:colOff>
                    <xdr:row>43</xdr:row>
                    <xdr:rowOff>0</xdr:rowOff>
                  </from>
                  <to>
                    <xdr:col>8</xdr:col>
                    <xdr:colOff>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1" name="Spinner 128">
              <controlPr defaultSize="0" autoPict="0">
                <anchor moveWithCells="1" sizeWithCells="1">
                  <from>
                    <xdr:col>7</xdr:col>
                    <xdr:colOff>638175</xdr:colOff>
                    <xdr:row>43</xdr:row>
                    <xdr:rowOff>0</xdr:rowOff>
                  </from>
                  <to>
                    <xdr:col>8</xdr:col>
                    <xdr:colOff>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2" name="Spinner 129">
              <controlPr defaultSize="0" autoPict="0">
                <anchor moveWithCells="1" sizeWithCells="1">
                  <from>
                    <xdr:col>7</xdr:col>
                    <xdr:colOff>638175</xdr:colOff>
                    <xdr:row>43</xdr:row>
                    <xdr:rowOff>0</xdr:rowOff>
                  </from>
                  <to>
                    <xdr:col>8</xdr:col>
                    <xdr:colOff>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3" name="Spinner 130">
              <controlPr defaultSize="0" autoPict="0">
                <anchor moveWithCells="1" sizeWithCells="1">
                  <from>
                    <xdr:col>7</xdr:col>
                    <xdr:colOff>638175</xdr:colOff>
                    <xdr:row>44</xdr:row>
                    <xdr:rowOff>0</xdr:rowOff>
                  </from>
                  <to>
                    <xdr:col>8</xdr:col>
                    <xdr:colOff>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4" name="Spinner 131">
              <controlPr defaultSize="0" autoPict="0">
                <anchor moveWithCells="1" sizeWithCells="1">
                  <from>
                    <xdr:col>7</xdr:col>
                    <xdr:colOff>638175</xdr:colOff>
                    <xdr:row>44</xdr:row>
                    <xdr:rowOff>0</xdr:rowOff>
                  </from>
                  <to>
                    <xdr:col>8</xdr:col>
                    <xdr:colOff>0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5" name="Spinner 132">
              <controlPr defaultSize="0" autoPict="0">
                <anchor moveWithCells="1" sizeWithCells="1">
                  <from>
                    <xdr:col>7</xdr:col>
                    <xdr:colOff>638175</xdr:colOff>
                    <xdr:row>46</xdr:row>
                    <xdr:rowOff>0</xdr:rowOff>
                  </from>
                  <to>
                    <xdr:col>8</xdr:col>
                    <xdr:colOff>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6" name="Spinner 133">
              <controlPr defaultSize="0" autoPict="0">
                <anchor moveWithCells="1" sizeWithCells="1">
                  <from>
                    <xdr:col>7</xdr:col>
                    <xdr:colOff>638175</xdr:colOff>
                    <xdr:row>47</xdr:row>
                    <xdr:rowOff>0</xdr:rowOff>
                  </from>
                  <to>
                    <xdr:col>8</xdr:col>
                    <xdr:colOff>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7" name="Spinner 134">
              <controlPr defaultSize="0" autoPict="0">
                <anchor moveWithCells="1" sizeWithCells="1">
                  <from>
                    <xdr:col>7</xdr:col>
                    <xdr:colOff>638175</xdr:colOff>
                    <xdr:row>48</xdr:row>
                    <xdr:rowOff>0</xdr:rowOff>
                  </from>
                  <to>
                    <xdr:col>8</xdr:col>
                    <xdr:colOff>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8" name="Spinner 135">
              <controlPr defaultSize="0" autoPict="0">
                <anchor moveWithCells="1" sizeWithCells="1">
                  <from>
                    <xdr:col>7</xdr:col>
                    <xdr:colOff>638175</xdr:colOff>
                    <xdr:row>49</xdr:row>
                    <xdr:rowOff>0</xdr:rowOff>
                  </from>
                  <to>
                    <xdr:col>8</xdr:col>
                    <xdr:colOff>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9" name="Spinner 136">
              <controlPr defaultSize="0" autoPict="0">
                <anchor moveWithCells="1" sizeWithCells="1">
                  <from>
                    <xdr:col>7</xdr:col>
                    <xdr:colOff>638175</xdr:colOff>
                    <xdr:row>47</xdr:row>
                    <xdr:rowOff>0</xdr:rowOff>
                  </from>
                  <to>
                    <xdr:col>8</xdr:col>
                    <xdr:colOff>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40" name="Spinner 137">
              <controlPr defaultSize="0" autoPict="0">
                <anchor moveWithCells="1" sizeWithCells="1">
                  <from>
                    <xdr:col>7</xdr:col>
                    <xdr:colOff>638175</xdr:colOff>
                    <xdr:row>48</xdr:row>
                    <xdr:rowOff>0</xdr:rowOff>
                  </from>
                  <to>
                    <xdr:col>8</xdr:col>
                    <xdr:colOff>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1" name="Spinner 138">
              <controlPr defaultSize="0" autoPict="0">
                <anchor moveWithCells="1" sizeWithCells="1">
                  <from>
                    <xdr:col>7</xdr:col>
                    <xdr:colOff>638175</xdr:colOff>
                    <xdr:row>48</xdr:row>
                    <xdr:rowOff>0</xdr:rowOff>
                  </from>
                  <to>
                    <xdr:col>8</xdr:col>
                    <xdr:colOff>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2" name="Spinner 139">
              <controlPr defaultSize="0" autoPict="0">
                <anchor moveWithCells="1" sizeWithCells="1">
                  <from>
                    <xdr:col>7</xdr:col>
                    <xdr:colOff>638175</xdr:colOff>
                    <xdr:row>49</xdr:row>
                    <xdr:rowOff>0</xdr:rowOff>
                  </from>
                  <to>
                    <xdr:col>8</xdr:col>
                    <xdr:colOff>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3" name="Spinner 140">
              <controlPr defaultSize="0" autoPict="0">
                <anchor moveWithCells="1" sizeWithCells="1">
                  <from>
                    <xdr:col>7</xdr:col>
                    <xdr:colOff>638175</xdr:colOff>
                    <xdr:row>47</xdr:row>
                    <xdr:rowOff>0</xdr:rowOff>
                  </from>
                  <to>
                    <xdr:col>8</xdr:col>
                    <xdr:colOff>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4" name="Spinner 141">
              <controlPr defaultSize="0" autoPict="0">
                <anchor moveWithCells="1" sizeWithCells="1">
                  <from>
                    <xdr:col>7</xdr:col>
                    <xdr:colOff>638175</xdr:colOff>
                    <xdr:row>48</xdr:row>
                    <xdr:rowOff>0</xdr:rowOff>
                  </from>
                  <to>
                    <xdr:col>8</xdr:col>
                    <xdr:colOff>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5" name="Spinner 142">
              <controlPr defaultSize="0" autoPict="0">
                <anchor moveWithCells="1" sizeWithCells="1">
                  <from>
                    <xdr:col>7</xdr:col>
                    <xdr:colOff>638175</xdr:colOff>
                    <xdr:row>48</xdr:row>
                    <xdr:rowOff>0</xdr:rowOff>
                  </from>
                  <to>
                    <xdr:col>8</xdr:col>
                    <xdr:colOff>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6" name="Spinner 143">
              <controlPr defaultSize="0" autoPict="0">
                <anchor moveWithCells="1" sizeWithCells="1">
                  <from>
                    <xdr:col>7</xdr:col>
                    <xdr:colOff>638175</xdr:colOff>
                    <xdr:row>48</xdr:row>
                    <xdr:rowOff>0</xdr:rowOff>
                  </from>
                  <to>
                    <xdr:col>8</xdr:col>
                    <xdr:colOff>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7" name="Spinner 144">
              <controlPr defaultSize="0" autoPict="0">
                <anchor moveWithCells="1" sizeWithCells="1">
                  <from>
                    <xdr:col>7</xdr:col>
                    <xdr:colOff>638175</xdr:colOff>
                    <xdr:row>49</xdr:row>
                    <xdr:rowOff>0</xdr:rowOff>
                  </from>
                  <to>
                    <xdr:col>8</xdr:col>
                    <xdr:colOff>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8" name="Spinner 145">
              <controlPr defaultSize="0" autoPict="0">
                <anchor moveWithCells="1" sizeWithCells="1">
                  <from>
                    <xdr:col>7</xdr:col>
                    <xdr:colOff>638175</xdr:colOff>
                    <xdr:row>49</xdr:row>
                    <xdr:rowOff>0</xdr:rowOff>
                  </from>
                  <to>
                    <xdr:col>8</xdr:col>
                    <xdr:colOff>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9" name="Spinner 146">
              <controlPr defaultSize="0" autoPict="0">
                <anchor moveWithCells="1" sizeWithCells="1">
                  <from>
                    <xdr:col>7</xdr:col>
                    <xdr:colOff>638175</xdr:colOff>
                    <xdr:row>49</xdr:row>
                    <xdr:rowOff>0</xdr:rowOff>
                  </from>
                  <to>
                    <xdr:col>8</xdr:col>
                    <xdr:colOff>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50" name="Spinner 147">
              <controlPr defaultSize="0" autoPict="0">
                <anchor moveWithCells="1" sizeWithCells="1">
                  <from>
                    <xdr:col>7</xdr:col>
                    <xdr:colOff>638175</xdr:colOff>
                    <xdr:row>50</xdr:row>
                    <xdr:rowOff>0</xdr:rowOff>
                  </from>
                  <to>
                    <xdr:col>8</xdr:col>
                    <xdr:colOff>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51" name="Spinner 148">
              <controlPr defaultSize="0" autoPict="0">
                <anchor moveWithCells="1" sizeWithCells="1">
                  <from>
                    <xdr:col>7</xdr:col>
                    <xdr:colOff>638175</xdr:colOff>
                    <xdr:row>49</xdr:row>
                    <xdr:rowOff>0</xdr:rowOff>
                  </from>
                  <to>
                    <xdr:col>8</xdr:col>
                    <xdr:colOff>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52" name="Spinner 149">
              <controlPr defaultSize="0" autoPict="0">
                <anchor moveWithCells="1" sizeWithCells="1">
                  <from>
                    <xdr:col>7</xdr:col>
                    <xdr:colOff>638175</xdr:colOff>
                    <xdr:row>49</xdr:row>
                    <xdr:rowOff>0</xdr:rowOff>
                  </from>
                  <to>
                    <xdr:col>8</xdr:col>
                    <xdr:colOff>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53" name="Spinner 150">
              <controlPr defaultSize="0" autoPict="0">
                <anchor moveWithCells="1" sizeWithCells="1">
                  <from>
                    <xdr:col>7</xdr:col>
                    <xdr:colOff>638175</xdr:colOff>
                    <xdr:row>50</xdr:row>
                    <xdr:rowOff>0</xdr:rowOff>
                  </from>
                  <to>
                    <xdr:col>8</xdr:col>
                    <xdr:colOff>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54" name="Spinner 151">
              <controlPr defaultSize="0" autoPict="0">
                <anchor moveWithCells="1" sizeWithCells="1">
                  <from>
                    <xdr:col>7</xdr:col>
                    <xdr:colOff>638175</xdr:colOff>
                    <xdr:row>49</xdr:row>
                    <xdr:rowOff>0</xdr:rowOff>
                  </from>
                  <to>
                    <xdr:col>8</xdr:col>
                    <xdr:colOff>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55" name="Spinner 152">
              <controlPr defaultSize="0" autoPict="0">
                <anchor moveWithCells="1" sizeWithCells="1">
                  <from>
                    <xdr:col>7</xdr:col>
                    <xdr:colOff>638175</xdr:colOff>
                    <xdr:row>49</xdr:row>
                    <xdr:rowOff>0</xdr:rowOff>
                  </from>
                  <to>
                    <xdr:col>8</xdr:col>
                    <xdr:colOff>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56" name="Spinner 153">
              <controlPr defaultSize="0" autoPict="0">
                <anchor moveWithCells="1" sizeWithCells="1">
                  <from>
                    <xdr:col>7</xdr:col>
                    <xdr:colOff>638175</xdr:colOff>
                    <xdr:row>49</xdr:row>
                    <xdr:rowOff>0</xdr:rowOff>
                  </from>
                  <to>
                    <xdr:col>8</xdr:col>
                    <xdr:colOff>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57" name="Spinner 154">
              <controlPr defaultSize="0" autoPict="0">
                <anchor moveWithCells="1" sizeWithCells="1">
                  <from>
                    <xdr:col>7</xdr:col>
                    <xdr:colOff>638175</xdr:colOff>
                    <xdr:row>50</xdr:row>
                    <xdr:rowOff>0</xdr:rowOff>
                  </from>
                  <to>
                    <xdr:col>8</xdr:col>
                    <xdr:colOff>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58" name="Spinner 155">
              <controlPr defaultSize="0" autoPict="0">
                <anchor moveWithCells="1" sizeWithCells="1">
                  <from>
                    <xdr:col>7</xdr:col>
                    <xdr:colOff>638175</xdr:colOff>
                    <xdr:row>50</xdr:row>
                    <xdr:rowOff>0</xdr:rowOff>
                  </from>
                  <to>
                    <xdr:col>8</xdr:col>
                    <xdr:colOff>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59" name="Spinner 156">
              <controlPr defaultSize="0" autoPict="0">
                <anchor moveWithCells="1" sizeWithCells="1">
                  <from>
                    <xdr:col>7</xdr:col>
                    <xdr:colOff>638175</xdr:colOff>
                    <xdr:row>52</xdr:row>
                    <xdr:rowOff>0</xdr:rowOff>
                  </from>
                  <to>
                    <xdr:col>8</xdr:col>
                    <xdr:colOff>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60" name="Spinner 157">
              <controlPr defaultSize="0" autoPict="0">
                <anchor moveWithCells="1" sizeWithCells="1">
                  <from>
                    <xdr:col>7</xdr:col>
                    <xdr:colOff>638175</xdr:colOff>
                    <xdr:row>53</xdr:row>
                    <xdr:rowOff>0</xdr:rowOff>
                  </from>
                  <to>
                    <xdr:col>8</xdr:col>
                    <xdr:colOff>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61" name="Spinner 158">
              <controlPr defaultSize="0" autoPict="0">
                <anchor moveWithCells="1" sizeWithCells="1">
                  <from>
                    <xdr:col>7</xdr:col>
                    <xdr:colOff>638175</xdr:colOff>
                    <xdr:row>53</xdr:row>
                    <xdr:rowOff>0</xdr:rowOff>
                  </from>
                  <to>
                    <xdr:col>8</xdr:col>
                    <xdr:colOff>0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62" name="Spinner 159">
              <controlPr defaultSize="0" autoPict="0">
                <anchor moveWithCells="1" sizeWithCells="1">
                  <from>
                    <xdr:col>7</xdr:col>
                    <xdr:colOff>638175</xdr:colOff>
                    <xdr:row>53</xdr:row>
                    <xdr:rowOff>0</xdr:rowOff>
                  </from>
                  <to>
                    <xdr:col>8</xdr:col>
                    <xdr:colOff>0</xdr:colOff>
                    <xdr:row>54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4"/>
  <sheetViews>
    <sheetView workbookViewId="0">
      <selection activeCell="B4" sqref="B4"/>
    </sheetView>
  </sheetViews>
  <sheetFormatPr defaultRowHeight="16.5"/>
  <sheetData>
    <row r="2" spans="2:2">
      <c r="B2" s="54" t="s">
        <v>114</v>
      </c>
    </row>
    <row r="4" spans="2:2">
      <c r="B4" s="54" t="s">
        <v>115</v>
      </c>
    </row>
  </sheetData>
  <phoneticPr fontId="2" type="noConversion"/>
  <hyperlinks>
    <hyperlink ref="B2" r:id="rId1" xr:uid="{00000000-0004-0000-0500-000000000000}"/>
    <hyperlink ref="B4" r:id="rId2" xr:uid="{00000000-0004-0000-0500-00000100000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13</vt:i4>
      </vt:variant>
    </vt:vector>
  </HeadingPairs>
  <TitlesOfParts>
    <vt:vector size="26" baseType="lpstr">
      <vt:lpstr>IF-基本</vt:lpstr>
      <vt:lpstr>IF-多階</vt:lpstr>
      <vt:lpstr>AND</vt:lpstr>
      <vt:lpstr>IF+AND</vt:lpstr>
      <vt:lpstr>OR</vt:lpstr>
      <vt:lpstr>IF+OR</vt:lpstr>
      <vt:lpstr>NOT</vt:lpstr>
      <vt:lpstr>NOT (更正)</vt:lpstr>
      <vt:lpstr>國定假日</vt:lpstr>
      <vt:lpstr>日曆</vt:lpstr>
      <vt:lpstr>民國108年辦公日曆表</vt:lpstr>
      <vt:lpstr>熱量試算表</vt:lpstr>
      <vt:lpstr>其他應用範例</vt:lpstr>
      <vt:lpstr>一月</vt:lpstr>
      <vt:lpstr>七月</vt:lpstr>
      <vt:lpstr>九月</vt:lpstr>
      <vt:lpstr>二月</vt:lpstr>
      <vt:lpstr>八月</vt:lpstr>
      <vt:lpstr>十一月</vt:lpstr>
      <vt:lpstr>十二月</vt:lpstr>
      <vt:lpstr>十月</vt:lpstr>
      <vt:lpstr>三月</vt:lpstr>
      <vt:lpstr>五月</vt:lpstr>
      <vt:lpstr>六月</vt:lpstr>
      <vt:lpstr>四月</vt:lpstr>
      <vt:lpstr>國定假日</vt:lpstr>
    </vt:vector>
  </TitlesOfParts>
  <Company>Friend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蘇孟緯</cp:lastModifiedBy>
  <dcterms:created xsi:type="dcterms:W3CDTF">2003-10-23T02:12:42Z</dcterms:created>
  <dcterms:modified xsi:type="dcterms:W3CDTF">2021-07-23T11:45:23Z</dcterms:modified>
</cp:coreProperties>
</file>