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E:\_109\朶玫黎國際數位行銷有限公司\Final\Samples\"/>
    </mc:Choice>
  </mc:AlternateContent>
  <xr:revisionPtr revIDLastSave="0" documentId="13_ncr:1_{BFDD556D-CFEC-40C8-9CCA-D5A725F1CB9C}" xr6:coauthVersionLast="45" xr6:coauthVersionMax="45" xr10:uidLastSave="{00000000-0000-0000-0000-000000000000}"/>
  <bookViews>
    <workbookView xWindow="-120" yWindow="-120" windowWidth="20730" windowHeight="11160" firstSheet="1" activeTab="2" xr2:uid="{00000000-000D-0000-FFFF-FFFF01000000}"/>
  </bookViews>
  <sheets>
    <sheet name="員工考績評核等級標準" sheetId="1" r:id="rId1"/>
    <sheet name="員工基本資料" sheetId="2" r:id="rId2"/>
    <sheet name="員工考績評核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3" l="1"/>
  <c r="I7" i="3" l="1"/>
  <c r="J37" i="3" l="1"/>
  <c r="J11" i="3"/>
  <c r="J26" i="3"/>
  <c r="J12" i="3"/>
  <c r="J14" i="3"/>
  <c r="J27" i="3"/>
  <c r="J19" i="3"/>
  <c r="J40" i="3"/>
  <c r="J28" i="3"/>
  <c r="J5" i="3"/>
  <c r="J34" i="3"/>
  <c r="J13" i="3"/>
  <c r="J9" i="3"/>
  <c r="J18" i="3"/>
  <c r="J36" i="3"/>
  <c r="J17" i="3"/>
  <c r="J35" i="3"/>
  <c r="J15" i="3"/>
  <c r="J24" i="3"/>
  <c r="J29" i="3"/>
  <c r="J32" i="3"/>
  <c r="J41" i="3"/>
  <c r="J21" i="3"/>
  <c r="J6" i="3"/>
  <c r="J31" i="3"/>
  <c r="J33" i="3"/>
  <c r="J23" i="3"/>
  <c r="J16" i="3"/>
  <c r="J7" i="3"/>
  <c r="J10" i="3"/>
  <c r="J25" i="3"/>
  <c r="J22" i="3"/>
  <c r="J38" i="3"/>
  <c r="J30" i="3"/>
  <c r="J42" i="3"/>
  <c r="J8" i="3"/>
  <c r="J20" i="3"/>
  <c r="J39" i="3"/>
  <c r="I37" i="3" l="1"/>
  <c r="I11" i="3"/>
  <c r="I26" i="3"/>
  <c r="I12" i="3"/>
  <c r="I14" i="3"/>
  <c r="I27" i="3"/>
  <c r="I19" i="3"/>
  <c r="I40" i="3"/>
  <c r="I28" i="3"/>
  <c r="I4" i="3"/>
  <c r="I5" i="3"/>
  <c r="I34" i="3"/>
  <c r="I13" i="3"/>
  <c r="I9" i="3"/>
  <c r="I18" i="3"/>
  <c r="I36" i="3"/>
  <c r="I17" i="3"/>
  <c r="I35" i="3"/>
  <c r="I15" i="3"/>
  <c r="I24" i="3"/>
  <c r="I29" i="3"/>
  <c r="I32" i="3"/>
  <c r="I41" i="3"/>
  <c r="I21" i="3"/>
  <c r="I6" i="3"/>
  <c r="I31" i="3"/>
  <c r="I33" i="3"/>
  <c r="I23" i="3"/>
  <c r="I16" i="3"/>
  <c r="I10" i="3"/>
  <c r="I25" i="3"/>
  <c r="I22" i="3"/>
  <c r="I38" i="3"/>
  <c r="I30" i="3"/>
  <c r="I42" i="3"/>
  <c r="I8" i="3"/>
  <c r="I20" i="3"/>
  <c r="I39" i="3"/>
  <c r="H37" i="3" l="1"/>
  <c r="K37" i="3" s="1"/>
  <c r="H11" i="3"/>
  <c r="K11" i="3" s="1"/>
  <c r="H26" i="3"/>
  <c r="K26" i="3" s="1"/>
  <c r="H12" i="3"/>
  <c r="K12" i="3" s="1"/>
  <c r="H14" i="3"/>
  <c r="K14" i="3" s="1"/>
  <c r="H27" i="3"/>
  <c r="K27" i="3" s="1"/>
  <c r="H19" i="3"/>
  <c r="K19" i="3" s="1"/>
  <c r="H40" i="3"/>
  <c r="K40" i="3" s="1"/>
  <c r="H28" i="3"/>
  <c r="K28" i="3" s="1"/>
  <c r="H4" i="3"/>
  <c r="K4" i="3" s="1"/>
  <c r="H5" i="3"/>
  <c r="K5" i="3" s="1"/>
  <c r="H34" i="3"/>
  <c r="K34" i="3" s="1"/>
  <c r="H13" i="3"/>
  <c r="K13" i="3" s="1"/>
  <c r="H9" i="3"/>
  <c r="K9" i="3" s="1"/>
  <c r="H18" i="3"/>
  <c r="K18" i="3" s="1"/>
  <c r="H36" i="3"/>
  <c r="K36" i="3" s="1"/>
  <c r="H17" i="3"/>
  <c r="K17" i="3" s="1"/>
  <c r="H35" i="3"/>
  <c r="K35" i="3" s="1"/>
  <c r="H15" i="3"/>
  <c r="K15" i="3" s="1"/>
  <c r="H24" i="3"/>
  <c r="K24" i="3" s="1"/>
  <c r="H29" i="3"/>
  <c r="K29" i="3" s="1"/>
  <c r="H32" i="3"/>
  <c r="K32" i="3" s="1"/>
  <c r="H41" i="3"/>
  <c r="K41" i="3" s="1"/>
  <c r="H21" i="3"/>
  <c r="K21" i="3" s="1"/>
  <c r="H6" i="3"/>
  <c r="K6" i="3" s="1"/>
  <c r="H31" i="3"/>
  <c r="K31" i="3" s="1"/>
  <c r="H33" i="3"/>
  <c r="K33" i="3" s="1"/>
  <c r="H23" i="3"/>
  <c r="K23" i="3" s="1"/>
  <c r="H16" i="3"/>
  <c r="K16" i="3" s="1"/>
  <c r="H7" i="3"/>
  <c r="K7" i="3" s="1"/>
  <c r="H10" i="3"/>
  <c r="K10" i="3" s="1"/>
  <c r="H25" i="3"/>
  <c r="K25" i="3" s="1"/>
  <c r="H22" i="3"/>
  <c r="K22" i="3" s="1"/>
  <c r="H38" i="3"/>
  <c r="K38" i="3" s="1"/>
  <c r="H30" i="3"/>
  <c r="K30" i="3" s="1"/>
  <c r="H42" i="3"/>
  <c r="K42" i="3" s="1"/>
  <c r="H8" i="3"/>
  <c r="K8" i="3" s="1"/>
  <c r="H20" i="3"/>
  <c r="K20" i="3" s="1"/>
  <c r="H39" i="3"/>
  <c r="K39" i="3" s="1"/>
  <c r="S4" i="3" l="1" a="1"/>
  <c r="N20" i="3"/>
  <c r="L20" i="3"/>
  <c r="M20" i="3" s="1"/>
  <c r="N42" i="3"/>
  <c r="L42" i="3"/>
  <c r="M42" i="3" s="1"/>
  <c r="N38" i="3"/>
  <c r="L38" i="3"/>
  <c r="M38" i="3" s="1"/>
  <c r="N25" i="3"/>
  <c r="L25" i="3"/>
  <c r="M25" i="3" s="1"/>
  <c r="N7" i="3"/>
  <c r="L7" i="3"/>
  <c r="M7" i="3" s="1"/>
  <c r="N23" i="3"/>
  <c r="L23" i="3"/>
  <c r="M23" i="3" s="1"/>
  <c r="N31" i="3"/>
  <c r="L31" i="3"/>
  <c r="M31" i="3" s="1"/>
  <c r="N21" i="3"/>
  <c r="L21" i="3"/>
  <c r="M21" i="3" s="1"/>
  <c r="N32" i="3"/>
  <c r="L32" i="3"/>
  <c r="M32" i="3" s="1"/>
  <c r="N24" i="3"/>
  <c r="L24" i="3"/>
  <c r="M24" i="3" s="1"/>
  <c r="N35" i="3"/>
  <c r="L35" i="3"/>
  <c r="M35" i="3" s="1"/>
  <c r="N36" i="3"/>
  <c r="L36" i="3"/>
  <c r="M36" i="3" s="1"/>
  <c r="N9" i="3"/>
  <c r="L9" i="3"/>
  <c r="M9" i="3" s="1"/>
  <c r="N34" i="3"/>
  <c r="L34" i="3"/>
  <c r="M34" i="3" s="1"/>
  <c r="N4" i="3"/>
  <c r="L4" i="3"/>
  <c r="M4" i="3" s="1"/>
  <c r="N40" i="3"/>
  <c r="L40" i="3"/>
  <c r="M40" i="3" s="1"/>
  <c r="N27" i="3"/>
  <c r="L27" i="3"/>
  <c r="M27" i="3" s="1"/>
  <c r="N12" i="3"/>
  <c r="L12" i="3"/>
  <c r="M12" i="3" s="1"/>
  <c r="N11" i="3"/>
  <c r="L11" i="3"/>
  <c r="M11" i="3" s="1"/>
  <c r="N39" i="3"/>
  <c r="L39" i="3"/>
  <c r="M39" i="3" s="1"/>
  <c r="N8" i="3"/>
  <c r="L8" i="3"/>
  <c r="M8" i="3" s="1"/>
  <c r="N30" i="3"/>
  <c r="L30" i="3"/>
  <c r="M30" i="3" s="1"/>
  <c r="N22" i="3"/>
  <c r="L22" i="3"/>
  <c r="M22" i="3" s="1"/>
  <c r="N10" i="3"/>
  <c r="L10" i="3"/>
  <c r="M10" i="3" s="1"/>
  <c r="N16" i="3"/>
  <c r="L16" i="3"/>
  <c r="M16" i="3" s="1"/>
  <c r="N33" i="3"/>
  <c r="L33" i="3"/>
  <c r="M33" i="3" s="1"/>
  <c r="N6" i="3"/>
  <c r="L6" i="3"/>
  <c r="M6" i="3" s="1"/>
  <c r="N41" i="3"/>
  <c r="L41" i="3"/>
  <c r="M41" i="3" s="1"/>
  <c r="N29" i="3"/>
  <c r="L29" i="3"/>
  <c r="M29" i="3" s="1"/>
  <c r="N15" i="3"/>
  <c r="L15" i="3"/>
  <c r="M15" i="3" s="1"/>
  <c r="N17" i="3"/>
  <c r="L17" i="3"/>
  <c r="M17" i="3" s="1"/>
  <c r="N18" i="3"/>
  <c r="L18" i="3"/>
  <c r="M18" i="3" s="1"/>
  <c r="N13" i="3"/>
  <c r="L13" i="3"/>
  <c r="M13" i="3" s="1"/>
  <c r="N5" i="3"/>
  <c r="L5" i="3"/>
  <c r="M5" i="3" s="1"/>
  <c r="N28" i="3"/>
  <c r="L28" i="3"/>
  <c r="M28" i="3" s="1"/>
  <c r="N19" i="3"/>
  <c r="L19" i="3"/>
  <c r="M19" i="3" s="1"/>
  <c r="N14" i="3"/>
  <c r="L14" i="3"/>
  <c r="M14" i="3" s="1"/>
  <c r="N26" i="3"/>
  <c r="L26" i="3"/>
  <c r="M26" i="3" s="1"/>
  <c r="N37" i="3"/>
  <c r="L37" i="3"/>
  <c r="M37" i="3" s="1"/>
  <c r="S5" i="3" l="1"/>
  <c r="S8" i="3"/>
  <c r="S6" i="3"/>
  <c r="S4" i="3"/>
  <c r="S7" i="3"/>
</calcChain>
</file>

<file path=xl/sharedStrings.xml><?xml version="1.0" encoding="utf-8"?>
<sst xmlns="http://schemas.openxmlformats.org/spreadsheetml/2006/main" count="536" uniqueCount="241">
  <si>
    <t>考核項目</t>
    <phoneticPr fontId="2" type="noConversion"/>
  </si>
  <si>
    <t>獎懲加扣分</t>
    <phoneticPr fontId="2" type="noConversion"/>
  </si>
  <si>
    <t>評定分數</t>
    <phoneticPr fontId="2" type="noConversion"/>
  </si>
  <si>
    <t>記大過每次扣10分</t>
    <phoneticPr fontId="2" type="noConversion"/>
  </si>
  <si>
    <t>員工編號</t>
  </si>
  <si>
    <t>員工姓名</t>
  </si>
  <si>
    <t>單位別</t>
  </si>
  <si>
    <t>部門別</t>
  </si>
  <si>
    <t>財務部</t>
  </si>
  <si>
    <t>會計部</t>
  </si>
  <si>
    <t>主辦會計</t>
  </si>
  <si>
    <t>業務部</t>
  </si>
  <si>
    <t>資訊室</t>
  </si>
  <si>
    <t>總務部</t>
  </si>
  <si>
    <t>專員</t>
    <phoneticPr fontId="2" type="noConversion"/>
  </si>
  <si>
    <t>獎懲</t>
    <phoneticPr fontId="2" type="noConversion"/>
  </si>
  <si>
    <t>事假</t>
    <phoneticPr fontId="2" type="noConversion"/>
  </si>
  <si>
    <t>病假</t>
    <phoneticPr fontId="2" type="noConversion"/>
  </si>
  <si>
    <t>曠職</t>
    <phoneticPr fontId="2" type="noConversion"/>
  </si>
  <si>
    <t>遲到/早退</t>
    <phoneticPr fontId="2" type="noConversion"/>
  </si>
  <si>
    <t>申誡</t>
    <phoneticPr fontId="2" type="noConversion"/>
  </si>
  <si>
    <t>小過</t>
    <phoneticPr fontId="2" type="noConversion"/>
  </si>
  <si>
    <t>大過</t>
    <phoneticPr fontId="2" type="noConversion"/>
  </si>
  <si>
    <t>員工考績評核表</t>
    <phoneticPr fontId="2" type="noConversion"/>
  </si>
  <si>
    <t>員工編號</t>
    <phoneticPr fontId="2" type="noConversion"/>
  </si>
  <si>
    <t>員工姓名</t>
    <phoneticPr fontId="2" type="noConversion"/>
  </si>
  <si>
    <t>單位別</t>
    <phoneticPr fontId="2" type="noConversion"/>
  </si>
  <si>
    <t>部門別</t>
    <phoneticPr fontId="2" type="noConversion"/>
  </si>
  <si>
    <t>職等</t>
    <phoneticPr fontId="2" type="noConversion"/>
  </si>
  <si>
    <t>職位</t>
    <phoneticPr fontId="2" type="noConversion"/>
  </si>
  <si>
    <t>工作狀況</t>
    <phoneticPr fontId="2" type="noConversion"/>
  </si>
  <si>
    <t>考勤分數</t>
    <phoneticPr fontId="2" type="noConversion"/>
  </si>
  <si>
    <t>總成績</t>
    <phoneticPr fontId="2" type="noConversion"/>
  </si>
  <si>
    <t>考績等級</t>
    <phoneticPr fontId="2" type="noConversion"/>
  </si>
  <si>
    <t>獎金</t>
    <phoneticPr fontId="2" type="noConversion"/>
  </si>
  <si>
    <t>職稱</t>
    <phoneticPr fontId="2" type="noConversion"/>
  </si>
  <si>
    <t>工作績效</t>
    <phoneticPr fontId="2" type="noConversion"/>
  </si>
  <si>
    <t>許大方</t>
    <phoneticPr fontId="2" type="noConversion"/>
  </si>
  <si>
    <t>陳宜林</t>
    <phoneticPr fontId="2" type="noConversion"/>
  </si>
  <si>
    <t>林享受</t>
    <phoneticPr fontId="2" type="noConversion"/>
  </si>
  <si>
    <t>趙天然</t>
    <phoneticPr fontId="2" type="noConversion"/>
  </si>
  <si>
    <t>郭台生</t>
    <phoneticPr fontId="2" type="noConversion"/>
  </si>
  <si>
    <t>吳金全</t>
    <phoneticPr fontId="2" type="noConversion"/>
  </si>
  <si>
    <t>祝新華</t>
    <phoneticPr fontId="2" type="noConversion"/>
  </si>
  <si>
    <t>金人中</t>
    <phoneticPr fontId="2" type="noConversion"/>
  </si>
  <si>
    <t>鄧光明</t>
    <phoneticPr fontId="2" type="noConversion"/>
  </si>
  <si>
    <t>趙新國</t>
    <phoneticPr fontId="2" type="noConversion"/>
  </si>
  <si>
    <t>裘天助</t>
    <phoneticPr fontId="2" type="noConversion"/>
  </si>
  <si>
    <t>曾光明</t>
    <phoneticPr fontId="2" type="noConversion"/>
  </si>
  <si>
    <t>曾豐富</t>
    <phoneticPr fontId="2" type="noConversion"/>
  </si>
  <si>
    <t>黃淑惠</t>
    <phoneticPr fontId="2" type="noConversion"/>
  </si>
  <si>
    <t>趙紹光</t>
    <phoneticPr fontId="2" type="noConversion"/>
  </si>
  <si>
    <t>許得利</t>
    <phoneticPr fontId="2" type="noConversion"/>
  </si>
  <si>
    <t>張進財</t>
    <phoneticPr fontId="2" type="noConversion"/>
  </si>
  <si>
    <t>林小亮</t>
    <phoneticPr fontId="2" type="noConversion"/>
  </si>
  <si>
    <t>顧保全</t>
    <phoneticPr fontId="2" type="noConversion"/>
  </si>
  <si>
    <t>曾榮耀</t>
    <phoneticPr fontId="2" type="noConversion"/>
  </si>
  <si>
    <t>李尚光</t>
    <phoneticPr fontId="2" type="noConversion"/>
  </si>
  <si>
    <t>張曉菁</t>
    <phoneticPr fontId="2" type="noConversion"/>
  </si>
  <si>
    <t>王書豪</t>
    <phoneticPr fontId="2" type="noConversion"/>
  </si>
  <si>
    <t>周光華</t>
    <phoneticPr fontId="2" type="noConversion"/>
  </si>
  <si>
    <t>許東清</t>
    <phoneticPr fontId="2" type="noConversion"/>
  </si>
  <si>
    <t>胡輕盈</t>
    <phoneticPr fontId="2" type="noConversion"/>
  </si>
  <si>
    <t>郭金進</t>
    <phoneticPr fontId="2" type="noConversion"/>
  </si>
  <si>
    <t>李小明</t>
    <phoneticPr fontId="2" type="noConversion"/>
  </si>
  <si>
    <t>張家恩</t>
    <phoneticPr fontId="2" type="noConversion"/>
  </si>
  <si>
    <t>陳書年</t>
    <phoneticPr fontId="2" type="noConversion"/>
  </si>
  <si>
    <t>張英獅</t>
    <phoneticPr fontId="2" type="noConversion"/>
  </si>
  <si>
    <t>方廣明</t>
    <phoneticPr fontId="2" type="noConversion"/>
  </si>
  <si>
    <t>郭慎行</t>
    <phoneticPr fontId="2" type="noConversion"/>
  </si>
  <si>
    <t>張雪往</t>
    <phoneticPr fontId="2" type="noConversion"/>
  </si>
  <si>
    <t>陳寶林</t>
    <phoneticPr fontId="2" type="noConversion"/>
  </si>
  <si>
    <t>陳東蕙</t>
    <phoneticPr fontId="2" type="noConversion"/>
  </si>
  <si>
    <t>王傳廣</t>
    <phoneticPr fontId="2" type="noConversion"/>
  </si>
  <si>
    <t>徐明生</t>
    <phoneticPr fontId="2" type="noConversion"/>
  </si>
  <si>
    <t>裘同行</t>
    <phoneticPr fontId="2" type="noConversion"/>
  </si>
  <si>
    <t>B1145</t>
  </si>
  <si>
    <t>L1809</t>
  </si>
  <si>
    <t>J2053</t>
  </si>
  <si>
    <t>B2179</t>
  </si>
  <si>
    <t>C2459</t>
  </si>
  <si>
    <t>C2719</t>
  </si>
  <si>
    <t>B2844</t>
  </si>
  <si>
    <t>L3210</t>
  </si>
  <si>
    <t>K3214</t>
  </si>
  <si>
    <t>K3523</t>
  </si>
  <si>
    <t>J3772</t>
  </si>
  <si>
    <t>C3872</t>
  </si>
  <si>
    <t>C3956</t>
  </si>
  <si>
    <t>B3960</t>
  </si>
  <si>
    <t>B4388</t>
  </si>
  <si>
    <t>K4714</t>
  </si>
  <si>
    <t>C4948</t>
  </si>
  <si>
    <t>K5031</t>
  </si>
  <si>
    <t>L5082</t>
  </si>
  <si>
    <t>B5230</t>
  </si>
  <si>
    <t>J5558</t>
  </si>
  <si>
    <t>T5742</t>
  </si>
  <si>
    <t>L5976</t>
  </si>
  <si>
    <t>T6072</t>
  </si>
  <si>
    <t>K6099</t>
  </si>
  <si>
    <t>L6457</t>
  </si>
  <si>
    <t>C6683</t>
  </si>
  <si>
    <t>C6982</t>
  </si>
  <si>
    <t>J7004</t>
  </si>
  <si>
    <t>T7088</t>
  </si>
  <si>
    <t>B7413</t>
  </si>
  <si>
    <t>J7959</t>
  </si>
  <si>
    <t>B8022</t>
  </si>
  <si>
    <t>J8030</t>
  </si>
  <si>
    <t>C8083</t>
  </si>
  <si>
    <t>K8278</t>
  </si>
  <si>
    <t>B8405</t>
  </si>
  <si>
    <t>K8582</t>
  </si>
  <si>
    <t>J8850</t>
  </si>
  <si>
    <t>北京辦事處</t>
  </si>
  <si>
    <t>香港辦事處</t>
  </si>
  <si>
    <t>美國辦事處</t>
  </si>
  <si>
    <t>台灣總公司</t>
  </si>
  <si>
    <t>客服部</t>
    <phoneticPr fontId="2" type="noConversion"/>
  </si>
  <si>
    <t>美國辦事處</t>
    <phoneticPr fontId="2" type="noConversion"/>
  </si>
  <si>
    <t>經理</t>
  </si>
  <si>
    <t>經理</t>
    <phoneticPr fontId="2" type="noConversion"/>
  </si>
  <si>
    <t>經理</t>
    <phoneticPr fontId="2" type="noConversion"/>
  </si>
  <si>
    <t>專員</t>
    <phoneticPr fontId="2" type="noConversion"/>
  </si>
  <si>
    <t>G5</t>
    <phoneticPr fontId="2" type="noConversion"/>
  </si>
  <si>
    <t>G1</t>
    <phoneticPr fontId="2" type="noConversion"/>
  </si>
  <si>
    <t>G2</t>
    <phoneticPr fontId="2" type="noConversion"/>
  </si>
  <si>
    <t>G3</t>
    <phoneticPr fontId="2" type="noConversion"/>
  </si>
  <si>
    <t>G4</t>
    <phoneticPr fontId="2" type="noConversion"/>
  </si>
  <si>
    <t>G2</t>
    <phoneticPr fontId="2" type="noConversion"/>
  </si>
  <si>
    <t>主任</t>
  </si>
  <si>
    <t>主任</t>
    <phoneticPr fontId="2" type="noConversion"/>
  </si>
  <si>
    <t>襄理</t>
  </si>
  <si>
    <t>襄理</t>
    <phoneticPr fontId="2" type="noConversion"/>
  </si>
  <si>
    <t>資深經理</t>
    <phoneticPr fontId="2" type="noConversion"/>
  </si>
  <si>
    <t>資深專員</t>
    <phoneticPr fontId="2" type="noConversion"/>
  </si>
  <si>
    <t>G3</t>
    <phoneticPr fontId="2" type="noConversion"/>
  </si>
  <si>
    <t>G6</t>
    <phoneticPr fontId="2" type="noConversion"/>
  </si>
  <si>
    <t>助理工程師</t>
    <phoneticPr fontId="2" type="noConversion"/>
  </si>
  <si>
    <t>課長</t>
  </si>
  <si>
    <t>副理</t>
  </si>
  <si>
    <t>組長</t>
  </si>
  <si>
    <t>資料庫分析師</t>
    <phoneticPr fontId="2" type="noConversion"/>
  </si>
  <si>
    <t>系統分析師</t>
    <phoneticPr fontId="2" type="noConversion"/>
  </si>
  <si>
    <t>網管工程師</t>
    <phoneticPr fontId="2" type="noConversion"/>
  </si>
  <si>
    <t>網頁設計師</t>
    <phoneticPr fontId="2" type="noConversion"/>
  </si>
  <si>
    <t>資深辦事員</t>
    <phoneticPr fontId="2" type="noConversion"/>
  </si>
  <si>
    <t>資深採購經理</t>
    <phoneticPr fontId="2" type="noConversion"/>
  </si>
  <si>
    <t>採購專員</t>
    <phoneticPr fontId="2" type="noConversion"/>
  </si>
  <si>
    <t>職等</t>
    <phoneticPr fontId="2" type="noConversion"/>
  </si>
  <si>
    <t>嘉獎每次加3分</t>
    <phoneticPr fontId="2" type="noConversion"/>
  </si>
  <si>
    <t>記小功每次加5分</t>
    <phoneticPr fontId="2" type="noConversion"/>
  </si>
  <si>
    <t>記大功每次加10分</t>
    <phoneticPr fontId="2" type="noConversion"/>
  </si>
  <si>
    <t>記小過每次扣5分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</si>
  <si>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</si>
  <si>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</si>
  <si>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</si>
  <si>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</si>
  <si>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考績評等</t>
    <phoneticPr fontId="2" type="noConversion"/>
  </si>
  <si>
    <t>直屬主管依績效評核表及比率分配予以評核</t>
    <phoneticPr fontId="2" type="noConversion"/>
  </si>
  <si>
    <t>病假         2分/天</t>
    <phoneticPr fontId="2" type="noConversion"/>
  </si>
  <si>
    <t>曠職         6分/天</t>
    <phoneticPr fontId="2" type="noConversion"/>
  </si>
  <si>
    <t>大功</t>
    <phoneticPr fontId="2" type="noConversion"/>
  </si>
  <si>
    <t>小功</t>
    <phoneticPr fontId="2" type="noConversion"/>
  </si>
  <si>
    <t>嘉獎</t>
    <phoneticPr fontId="2" type="noConversion"/>
  </si>
  <si>
    <t>遲到早退 1分/天</t>
    <phoneticPr fontId="2" type="noConversion"/>
  </si>
  <si>
    <t>工作績效--85 %</t>
    <phoneticPr fontId="2" type="noConversion"/>
  </si>
  <si>
    <t>考勤分數--15 %</t>
    <phoneticPr fontId="2" type="noConversion"/>
  </si>
  <si>
    <t>95分以上</t>
    <phoneticPr fontId="2" type="noConversion"/>
  </si>
  <si>
    <t>A</t>
    <phoneticPr fontId="2" type="noConversion"/>
  </si>
  <si>
    <t>60-69分之間</t>
    <phoneticPr fontId="2" type="noConversion"/>
  </si>
  <si>
    <t>59分以下</t>
    <phoneticPr fontId="2" type="noConversion"/>
  </si>
  <si>
    <t>70-84分之間</t>
    <phoneticPr fontId="2" type="noConversion"/>
  </si>
  <si>
    <t>85-94分之間</t>
    <phoneticPr fontId="2" type="noConversion"/>
  </si>
  <si>
    <t>考勤分數15%</t>
    <phoneticPr fontId="2" type="noConversion"/>
  </si>
  <si>
    <t>事假         4分/天</t>
    <phoneticPr fontId="2" type="noConversion"/>
  </si>
  <si>
    <t>許大方</t>
  </si>
  <si>
    <t>客服部</t>
  </si>
  <si>
    <t>G6</t>
  </si>
  <si>
    <t>趙天然</t>
  </si>
  <si>
    <t>G5</t>
  </si>
  <si>
    <t>祝新華</t>
  </si>
  <si>
    <t>黃淑惠</t>
  </si>
  <si>
    <t>趙紹光</t>
  </si>
  <si>
    <t>曾榮耀</t>
  </si>
  <si>
    <t>張英獅</t>
  </si>
  <si>
    <t>網管工程師</t>
  </si>
  <si>
    <t>郭慎行</t>
  </si>
  <si>
    <t>網頁設計師</t>
  </si>
  <si>
    <t>王傳廣</t>
  </si>
  <si>
    <t>資深辦事員</t>
  </si>
  <si>
    <t>郭台生</t>
  </si>
  <si>
    <t>資深經理</t>
  </si>
  <si>
    <t>吳金全</t>
  </si>
  <si>
    <t>G4</t>
  </si>
  <si>
    <t>資深採購經理</t>
  </si>
  <si>
    <t>張家恩</t>
  </si>
  <si>
    <t>G3</t>
  </si>
  <si>
    <t>李尚光</t>
  </si>
  <si>
    <t>裘天助</t>
  </si>
  <si>
    <t>林享受</t>
  </si>
  <si>
    <t>陳寶林</t>
  </si>
  <si>
    <t>李小明</t>
  </si>
  <si>
    <t>郭金進</t>
  </si>
  <si>
    <t>張進財</t>
  </si>
  <si>
    <t>曾豐富</t>
  </si>
  <si>
    <t>資料庫分析師</t>
  </si>
  <si>
    <t>曾光明</t>
  </si>
  <si>
    <t>資深專員</t>
  </si>
  <si>
    <t>陳書年</t>
  </si>
  <si>
    <t>G1</t>
  </si>
  <si>
    <t>周光華</t>
  </si>
  <si>
    <t>張曉菁</t>
  </si>
  <si>
    <t>胡輕盈</t>
  </si>
  <si>
    <t>王書豪</t>
  </si>
  <si>
    <t>顧保全</t>
  </si>
  <si>
    <t>金人中</t>
  </si>
  <si>
    <t>G2</t>
  </si>
  <si>
    <t>陳宜林</t>
  </si>
  <si>
    <t>徐明生</t>
  </si>
  <si>
    <t>助理工程師</t>
  </si>
  <si>
    <t>陳東蕙</t>
  </si>
  <si>
    <t>系統分析師</t>
  </si>
  <si>
    <t>許東清</t>
  </si>
  <si>
    <t>林小亮</t>
  </si>
  <si>
    <t>許得利</t>
  </si>
  <si>
    <t>專員</t>
  </si>
  <si>
    <t>趙新國</t>
  </si>
  <si>
    <t>鄧光明</t>
  </si>
  <si>
    <t>裘同行</t>
  </si>
  <si>
    <t>張雪往</t>
  </si>
  <si>
    <t>方廣明</t>
  </si>
  <si>
    <t>採購專員</t>
  </si>
  <si>
    <t>申誡每次扣3分</t>
    <phoneticPr fontId="2" type="noConversion"/>
  </si>
  <si>
    <t>獎金計算</t>
    <phoneticPr fontId="2" type="noConversion"/>
  </si>
  <si>
    <t>獎懲加扣分</t>
    <phoneticPr fontId="2" type="noConversion"/>
  </si>
  <si>
    <t>考績排名</t>
    <phoneticPr fontId="2" type="noConversion"/>
  </si>
  <si>
    <t>~</t>
    <phoneticPr fontId="2" type="noConversion"/>
  </si>
  <si>
    <t>評定分數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</si>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</sst>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8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name val="Courier"/>
      <family val="3"/>
    </font>
    <font>
      <sz val="12"/>
      <name val="微軟正黑體"/>
      <family val="2"/>
      <charset val="136"/>
      <scheme val="minor"/>
    </font>
    <font>
      <b/>
      <sz val="12"/>
      <color rgb="FF3F3F3F"/>
      <name val="微軟正黑體"/>
      <family val="2"/>
      <charset val="136"/>
      <scheme val="minor"/>
    </font>
    <font>
      <sz val="18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indexed="9"/>
        <bgColor theme="0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3F3F3F"/>
      </left>
      <right style="thin">
        <color theme="0"/>
      </right>
      <top/>
      <bottom style="thin">
        <color theme="0"/>
      </bottom>
      <diagonal/>
    </border>
    <border>
      <left/>
      <right style="thin">
        <color rgb="FF3F3F3F"/>
      </right>
      <top/>
      <bottom style="thin">
        <color theme="0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rgb="FF3F3F3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3F3F3F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3F3F3F"/>
      </left>
      <right/>
      <top/>
      <bottom/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3" fillId="0" borderId="0"/>
    <xf numFmtId="40" fontId="3" fillId="0" borderId="0" applyFont="0" applyFill="0" applyBorder="0" applyAlignment="0" applyProtection="0"/>
    <xf numFmtId="0" fontId="5" fillId="4" borderId="1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Border="1">
      <alignment vertical="center"/>
    </xf>
    <xf numFmtId="0" fontId="1" fillId="0" borderId="0" xfId="0" applyFont="1">
      <alignment vertical="center"/>
    </xf>
    <xf numFmtId="0" fontId="4" fillId="0" borderId="14" xfId="1" applyFont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38" fontId="4" fillId="0" borderId="14" xfId="2" applyNumberFormat="1" applyFont="1" applyBorder="1" applyAlignment="1">
      <alignment horizontal="center"/>
    </xf>
    <xf numFmtId="38" fontId="4" fillId="0" borderId="14" xfId="1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4" fillId="3" borderId="14" xfId="1" applyFont="1" applyFill="1" applyBorder="1" applyAlignment="1">
      <alignment horizontal="center"/>
    </xf>
    <xf numFmtId="0" fontId="4" fillId="0" borderId="14" xfId="1" quotePrefix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5" borderId="14" xfId="4" applyBorder="1" applyAlignment="1">
      <alignment horizontal="center" vertical="center"/>
    </xf>
    <xf numFmtId="0" fontId="0" fillId="5" borderId="14" xfId="4" applyFont="1" applyBorder="1" applyAlignment="1">
      <alignment horizontal="center" vertical="center"/>
    </xf>
    <xf numFmtId="0" fontId="0" fillId="6" borderId="21" xfId="0" applyFont="1" applyFill="1" applyBorder="1">
      <alignment vertical="center"/>
    </xf>
    <xf numFmtId="0" fontId="5" fillId="4" borderId="15" xfId="3" applyBorder="1" applyAlignment="1">
      <alignment horizontal="center" vertical="center"/>
    </xf>
    <xf numFmtId="0" fontId="0" fillId="6" borderId="22" xfId="0" applyFont="1" applyFill="1" applyBorder="1">
      <alignment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176" fontId="0" fillId="0" borderId="5" xfId="0" applyNumberFormat="1" applyFont="1" applyBorder="1">
      <alignment vertical="center"/>
    </xf>
    <xf numFmtId="176" fontId="0" fillId="0" borderId="5" xfId="0" applyNumberFormat="1" applyBorder="1">
      <alignment vertical="center"/>
    </xf>
    <xf numFmtId="176" fontId="0" fillId="0" borderId="8" xfId="0" applyNumberFormat="1" applyFont="1" applyBorder="1">
      <alignment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8" borderId="32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7" fillId="7" borderId="3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5" borderId="16" xfId="4" applyFont="1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1" fillId="5" borderId="18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1" fillId="5" borderId="19" xfId="4" applyBorder="1" applyAlignment="1">
      <alignment horizontal="center" vertical="center"/>
    </xf>
    <xf numFmtId="0" fontId="1" fillId="5" borderId="20" xfId="4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7" borderId="34" xfId="0" applyFont="1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</cellXfs>
  <cellStyles count="5">
    <cellStyle name="20% - 輔色4" xfId="4" builtinId="42"/>
    <cellStyle name="一般" xfId="0" builtinId="0"/>
    <cellStyle name="一般_人事薪資資料庫" xfId="1" xr:uid="{00000000-0005-0000-0000-000002000000}"/>
    <cellStyle name="千分位_人事薪資資料庫" xfId="2" xr:uid="{00000000-0005-0000-0000-000003000000}"/>
    <cellStyle name="輸出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圖釘">
  <a:themeElements>
    <a:clrScheme name="圖釘">
      <a:dk1>
        <a:sysClr val="windowText" lastClr="000000"/>
      </a:dk1>
      <a:lt1>
        <a:sysClr val="window" lastClr="FFFFFF"/>
      </a:lt1>
      <a:dk2>
        <a:srgbClr val="465E9C"/>
      </a:dk2>
      <a:lt2>
        <a:srgbClr val="CCDDEA"/>
      </a:lt2>
      <a:accent1>
        <a:srgbClr val="FDA023"/>
      </a:accent1>
      <a:accent2>
        <a:srgbClr val="AA2B1E"/>
      </a:accent2>
      <a:accent3>
        <a:srgbClr val="71685C"/>
      </a:accent3>
      <a:accent4>
        <a:srgbClr val="64A73B"/>
      </a:accent4>
      <a:accent5>
        <a:srgbClr val="EB5605"/>
      </a:accent5>
      <a:accent6>
        <a:srgbClr val="B9CA1A"/>
      </a:accent6>
      <a:hlink>
        <a:srgbClr val="D83E2C"/>
      </a:hlink>
      <a:folHlink>
        <a:srgbClr val="ED7D27"/>
      </a:folHlink>
    </a:clrScheme>
    <a:fontScheme name="圖釘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圖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workbookViewId="0">
      <selection activeCell="D6" sqref="D6"/>
    </sheetView>
  </sheetViews>
  <sheetFormatPr defaultColWidth="8.88671875" defaultRowHeight="15.75" x14ac:dyDescent="0.25"/>
  <cols>
    <col min="1" max="1" width="4.109375" style="1" customWidth="1"/>
    <col min="2" max="2" width="18.77734375" style="1" customWidth="1"/>
    <col min="3" max="3" width="18.109375" style="1" customWidth="1"/>
    <col min="4" max="4" width="19.6640625" style="1" customWidth="1"/>
    <col min="5" max="6" width="13.6640625" style="1" customWidth="1"/>
    <col min="7" max="7" width="14.77734375" style="14" customWidth="1"/>
    <col min="8" max="16384" width="8.88671875" style="1"/>
  </cols>
  <sheetData>
    <row r="1" spans="2:7" ht="16.5" thickBot="1" x14ac:dyDescent="0.3"/>
    <row r="2" spans="2:7" ht="29.25" customHeight="1" thickTop="1" x14ac:dyDescent="0.25">
      <c r="B2" s="39" t="s">
        <v>0</v>
      </c>
      <c r="C2" s="40"/>
      <c r="D2" s="41" t="s">
        <v>1</v>
      </c>
      <c r="E2" s="41" t="s">
        <v>2</v>
      </c>
      <c r="F2" s="43" t="s">
        <v>159</v>
      </c>
      <c r="G2" s="37" t="s">
        <v>34</v>
      </c>
    </row>
    <row r="3" spans="2:7" ht="24.75" customHeight="1" thickBot="1" x14ac:dyDescent="0.3">
      <c r="B3" s="2" t="s">
        <v>167</v>
      </c>
      <c r="C3" s="3" t="s">
        <v>168</v>
      </c>
      <c r="D3" s="42"/>
      <c r="E3" s="42"/>
      <c r="F3" s="44"/>
      <c r="G3" s="38"/>
    </row>
    <row r="4" spans="2:7" ht="18.75" customHeight="1" x14ac:dyDescent="0.25">
      <c r="B4" s="35" t="s">
        <v>160</v>
      </c>
      <c r="C4" s="4" t="s">
        <v>176</v>
      </c>
      <c r="D4" s="4" t="s">
        <v>151</v>
      </c>
      <c r="E4" s="4" t="s">
        <v>169</v>
      </c>
      <c r="F4" s="20" t="s">
        <v>170</v>
      </c>
      <c r="G4" s="22">
        <v>60000</v>
      </c>
    </row>
    <row r="5" spans="2:7" x14ac:dyDescent="0.25">
      <c r="B5" s="35"/>
      <c r="C5" s="4" t="s">
        <v>161</v>
      </c>
      <c r="D5" s="4" t="s">
        <v>152</v>
      </c>
      <c r="E5" s="4" t="s">
        <v>174</v>
      </c>
      <c r="F5" s="20" t="s">
        <v>155</v>
      </c>
      <c r="G5" s="22">
        <v>30000</v>
      </c>
    </row>
    <row r="6" spans="2:7" x14ac:dyDescent="0.25">
      <c r="B6" s="35"/>
      <c r="C6" s="4" t="s">
        <v>162</v>
      </c>
      <c r="D6" s="4" t="s">
        <v>153</v>
      </c>
      <c r="E6" s="4" t="s">
        <v>173</v>
      </c>
      <c r="F6" s="20" t="s">
        <v>156</v>
      </c>
      <c r="G6" s="22">
        <v>15000</v>
      </c>
    </row>
    <row r="7" spans="2:7" x14ac:dyDescent="0.25">
      <c r="B7" s="35"/>
      <c r="C7" s="4" t="s">
        <v>166</v>
      </c>
      <c r="D7" s="4" t="s">
        <v>234</v>
      </c>
      <c r="E7" s="4" t="s">
        <v>171</v>
      </c>
      <c r="F7" s="20" t="s">
        <v>157</v>
      </c>
      <c r="G7" s="22">
        <v>5000</v>
      </c>
    </row>
    <row r="8" spans="2:7" x14ac:dyDescent="0.25">
      <c r="B8" s="35"/>
      <c r="C8" s="4"/>
      <c r="D8" s="4" t="s">
        <v>154</v>
      </c>
      <c r="E8" s="4" t="s">
        <v>172</v>
      </c>
      <c r="F8" s="20" t="s">
        <v>158</v>
      </c>
      <c r="G8" s="23">
        <v>0</v>
      </c>
    </row>
    <row r="9" spans="2:7" ht="16.5" thickBot="1" x14ac:dyDescent="0.3">
      <c r="B9" s="36"/>
      <c r="C9" s="5"/>
      <c r="D9" s="5" t="s">
        <v>3</v>
      </c>
      <c r="E9" s="5"/>
      <c r="F9" s="21"/>
      <c r="G9" s="24"/>
    </row>
    <row r="10" spans="2:7" ht="16.5" thickTop="1" x14ac:dyDescent="0.25"/>
  </sheetData>
  <mergeCells count="6">
    <mergeCell ref="B4:B9"/>
    <mergeCell ref="G2:G3"/>
    <mergeCell ref="B2:C2"/>
    <mergeCell ref="D2:D3"/>
    <mergeCell ref="E2:E3"/>
    <mergeCell ref="F2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2"/>
  <sheetViews>
    <sheetView workbookViewId="0">
      <selection activeCell="G4" sqref="G4"/>
    </sheetView>
  </sheetViews>
  <sheetFormatPr defaultColWidth="8.88671875" defaultRowHeight="15.75" x14ac:dyDescent="0.25"/>
  <cols>
    <col min="1" max="2" width="8.6640625" style="6" customWidth="1"/>
    <col min="3" max="3" width="10.44140625" style="6" customWidth="1"/>
    <col min="4" max="4" width="6.88671875" style="6" customWidth="1"/>
    <col min="5" max="6" width="12.44140625" style="6" customWidth="1"/>
    <col min="7" max="7" width="8.6640625" style="6" customWidth="1"/>
    <col min="8" max="8" width="7.6640625" style="6" customWidth="1"/>
    <col min="9" max="10" width="9.5546875" style="6" customWidth="1"/>
    <col min="11" max="11" width="9.88671875" style="6" customWidth="1"/>
    <col min="12" max="16384" width="8.88671875" style="6"/>
  </cols>
  <sheetData>
    <row r="2" spans="1:17" x14ac:dyDescent="0.25">
      <c r="A2" s="49" t="s">
        <v>4</v>
      </c>
      <c r="B2" s="49" t="s">
        <v>5</v>
      </c>
      <c r="C2" s="49" t="s">
        <v>6</v>
      </c>
      <c r="D2" s="49" t="s">
        <v>7</v>
      </c>
      <c r="E2" s="51" t="s">
        <v>150</v>
      </c>
      <c r="F2" s="51" t="s">
        <v>35</v>
      </c>
      <c r="G2" s="51" t="s">
        <v>36</v>
      </c>
      <c r="H2" s="45" t="s">
        <v>175</v>
      </c>
      <c r="I2" s="46"/>
      <c r="J2" s="46"/>
      <c r="K2" s="47"/>
      <c r="L2" s="48" t="s">
        <v>15</v>
      </c>
      <c r="M2" s="46"/>
      <c r="N2" s="46"/>
      <c r="O2" s="46"/>
      <c r="P2" s="46"/>
      <c r="Q2" s="47"/>
    </row>
    <row r="3" spans="1:17" x14ac:dyDescent="0.25">
      <c r="A3" s="50"/>
      <c r="B3" s="50"/>
      <c r="C3" s="50"/>
      <c r="D3" s="50"/>
      <c r="E3" s="50"/>
      <c r="F3" s="50"/>
      <c r="G3" s="50"/>
      <c r="H3" s="15" t="s">
        <v>16</v>
      </c>
      <c r="I3" s="15" t="s">
        <v>17</v>
      </c>
      <c r="J3" s="15" t="s">
        <v>18</v>
      </c>
      <c r="K3" s="15" t="s">
        <v>19</v>
      </c>
      <c r="L3" s="16" t="s">
        <v>163</v>
      </c>
      <c r="M3" s="16" t="s">
        <v>164</v>
      </c>
      <c r="N3" s="16" t="s">
        <v>165</v>
      </c>
      <c r="O3" s="16" t="s">
        <v>20</v>
      </c>
      <c r="P3" s="16" t="s">
        <v>21</v>
      </c>
      <c r="Q3" s="16" t="s">
        <v>22</v>
      </c>
    </row>
    <row r="4" spans="1:17" x14ac:dyDescent="0.25">
      <c r="A4" s="7" t="s">
        <v>76</v>
      </c>
      <c r="B4" s="7" t="s">
        <v>37</v>
      </c>
      <c r="C4" s="7" t="s">
        <v>115</v>
      </c>
      <c r="D4" s="7" t="s">
        <v>119</v>
      </c>
      <c r="E4" s="7" t="s">
        <v>138</v>
      </c>
      <c r="F4" s="12" t="s">
        <v>134</v>
      </c>
      <c r="G4" s="9">
        <v>61</v>
      </c>
      <c r="H4" s="9"/>
      <c r="I4" s="10">
        <v>13</v>
      </c>
      <c r="J4" s="10"/>
      <c r="K4" s="11"/>
      <c r="L4" s="11"/>
      <c r="M4" s="11"/>
      <c r="N4" s="11"/>
      <c r="O4" s="11"/>
      <c r="P4" s="11"/>
      <c r="Q4" s="11"/>
    </row>
    <row r="5" spans="1:17" x14ac:dyDescent="0.25">
      <c r="A5" s="7" t="s">
        <v>79</v>
      </c>
      <c r="B5" s="7" t="s">
        <v>40</v>
      </c>
      <c r="C5" s="7" t="s">
        <v>118</v>
      </c>
      <c r="D5" s="7" t="s">
        <v>119</v>
      </c>
      <c r="E5" s="7" t="s">
        <v>125</v>
      </c>
      <c r="F5" s="8" t="s">
        <v>134</v>
      </c>
      <c r="G5" s="10">
        <v>82</v>
      </c>
      <c r="H5" s="9"/>
      <c r="I5" s="10"/>
      <c r="J5" s="10"/>
      <c r="K5" s="11"/>
      <c r="L5" s="11"/>
      <c r="M5" s="11"/>
      <c r="N5" s="11"/>
      <c r="O5" s="11"/>
      <c r="P5" s="11"/>
      <c r="Q5" s="11">
        <v>1</v>
      </c>
    </row>
    <row r="6" spans="1:17" x14ac:dyDescent="0.25">
      <c r="A6" s="13" t="s">
        <v>82</v>
      </c>
      <c r="B6" s="7" t="s">
        <v>43</v>
      </c>
      <c r="C6" s="7" t="s">
        <v>117</v>
      </c>
      <c r="D6" s="7" t="s">
        <v>8</v>
      </c>
      <c r="E6" s="7" t="s">
        <v>125</v>
      </c>
      <c r="F6" s="12" t="s">
        <v>133</v>
      </c>
      <c r="G6" s="9">
        <v>98</v>
      </c>
      <c r="H6" s="9">
        <v>1</v>
      </c>
      <c r="I6" s="10"/>
      <c r="J6" s="10"/>
      <c r="K6" s="11"/>
      <c r="L6" s="11"/>
      <c r="M6" s="11"/>
      <c r="N6" s="11">
        <v>1</v>
      </c>
      <c r="O6" s="11"/>
      <c r="P6" s="11"/>
      <c r="Q6" s="11"/>
    </row>
    <row r="7" spans="1:17" x14ac:dyDescent="0.25">
      <c r="A7" s="7" t="s">
        <v>89</v>
      </c>
      <c r="B7" s="7" t="s">
        <v>50</v>
      </c>
      <c r="C7" s="7" t="s">
        <v>116</v>
      </c>
      <c r="D7" s="7" t="s">
        <v>9</v>
      </c>
      <c r="E7" s="7" t="s">
        <v>125</v>
      </c>
      <c r="F7" s="8" t="s">
        <v>140</v>
      </c>
      <c r="G7" s="10">
        <v>82</v>
      </c>
      <c r="H7" s="9">
        <v>3</v>
      </c>
      <c r="I7" s="10"/>
      <c r="J7" s="10"/>
      <c r="K7" s="11">
        <v>1</v>
      </c>
      <c r="L7" s="11"/>
      <c r="M7" s="11"/>
      <c r="N7" s="11">
        <v>1</v>
      </c>
      <c r="O7" s="11"/>
      <c r="P7" s="11"/>
      <c r="Q7" s="11"/>
    </row>
    <row r="8" spans="1:17" x14ac:dyDescent="0.25">
      <c r="A8" s="7" t="s">
        <v>90</v>
      </c>
      <c r="B8" s="7" t="s">
        <v>51</v>
      </c>
      <c r="C8" s="7" t="s">
        <v>115</v>
      </c>
      <c r="D8" s="7" t="s">
        <v>9</v>
      </c>
      <c r="E8" s="7" t="s">
        <v>125</v>
      </c>
      <c r="F8" s="8" t="s">
        <v>140</v>
      </c>
      <c r="G8" s="10">
        <v>88</v>
      </c>
      <c r="H8" s="9">
        <v>2</v>
      </c>
      <c r="I8" s="10">
        <v>1</v>
      </c>
      <c r="J8" s="10"/>
      <c r="K8" s="11"/>
      <c r="L8" s="11">
        <v>1</v>
      </c>
      <c r="M8" s="11"/>
      <c r="N8" s="11"/>
      <c r="O8" s="11"/>
      <c r="P8" s="11"/>
      <c r="Q8" s="11"/>
    </row>
    <row r="9" spans="1:17" x14ac:dyDescent="0.25">
      <c r="A9" s="7" t="s">
        <v>95</v>
      </c>
      <c r="B9" s="7" t="s">
        <v>56</v>
      </c>
      <c r="C9" s="7" t="s">
        <v>117</v>
      </c>
      <c r="D9" s="13" t="s">
        <v>11</v>
      </c>
      <c r="E9" s="7" t="s">
        <v>125</v>
      </c>
      <c r="F9" s="8" t="s">
        <v>140</v>
      </c>
      <c r="G9" s="9">
        <v>84</v>
      </c>
      <c r="H9" s="9"/>
      <c r="I9" s="10"/>
      <c r="J9" s="10"/>
      <c r="K9" s="11"/>
      <c r="L9" s="11">
        <v>1</v>
      </c>
      <c r="M9" s="11"/>
      <c r="N9" s="11"/>
      <c r="O9" s="11"/>
      <c r="P9" s="11"/>
      <c r="Q9" s="11"/>
    </row>
    <row r="10" spans="1:17" x14ac:dyDescent="0.25">
      <c r="A10" s="7" t="s">
        <v>106</v>
      </c>
      <c r="B10" s="7" t="s">
        <v>67</v>
      </c>
      <c r="C10" s="7" t="s">
        <v>115</v>
      </c>
      <c r="D10" s="7" t="s">
        <v>12</v>
      </c>
      <c r="E10" s="7" t="s">
        <v>125</v>
      </c>
      <c r="F10" s="8" t="s">
        <v>145</v>
      </c>
      <c r="G10" s="10">
        <v>82</v>
      </c>
      <c r="H10" s="9"/>
      <c r="I10" s="10"/>
      <c r="J10" s="10"/>
      <c r="K10" s="11"/>
      <c r="L10" s="11"/>
      <c r="M10" s="11"/>
      <c r="N10" s="11"/>
      <c r="O10" s="11"/>
      <c r="P10" s="11"/>
      <c r="Q10" s="11"/>
    </row>
    <row r="11" spans="1:17" x14ac:dyDescent="0.25">
      <c r="A11" s="7" t="s">
        <v>108</v>
      </c>
      <c r="B11" s="7" t="s">
        <v>69</v>
      </c>
      <c r="C11" s="7" t="s">
        <v>116</v>
      </c>
      <c r="D11" s="7" t="s">
        <v>12</v>
      </c>
      <c r="E11" s="7" t="s">
        <v>125</v>
      </c>
      <c r="F11" s="8" t="s">
        <v>146</v>
      </c>
      <c r="G11" s="10">
        <v>89</v>
      </c>
      <c r="H11" s="9"/>
      <c r="I11" s="10">
        <v>2</v>
      </c>
      <c r="J11" s="10"/>
      <c r="K11" s="11"/>
      <c r="L11" s="11"/>
      <c r="M11" s="11"/>
      <c r="N11" s="11"/>
      <c r="O11" s="11"/>
      <c r="P11" s="11"/>
      <c r="Q11" s="11"/>
    </row>
    <row r="12" spans="1:17" x14ac:dyDescent="0.25">
      <c r="A12" s="7" t="s">
        <v>112</v>
      </c>
      <c r="B12" s="7" t="s">
        <v>73</v>
      </c>
      <c r="C12" s="7" t="s">
        <v>116</v>
      </c>
      <c r="D12" s="7" t="s">
        <v>13</v>
      </c>
      <c r="E12" s="7" t="s">
        <v>125</v>
      </c>
      <c r="F12" s="8" t="s">
        <v>147</v>
      </c>
      <c r="G12" s="10">
        <v>56</v>
      </c>
      <c r="H12" s="9">
        <v>11</v>
      </c>
      <c r="I12" s="10"/>
      <c r="J12" s="10"/>
      <c r="K12" s="11"/>
      <c r="L12" s="11"/>
      <c r="M12" s="11"/>
      <c r="N12" s="11"/>
      <c r="O12" s="11"/>
      <c r="P12" s="11"/>
      <c r="Q12" s="11"/>
    </row>
    <row r="13" spans="1:17" x14ac:dyDescent="0.25">
      <c r="A13" s="7" t="s">
        <v>80</v>
      </c>
      <c r="B13" s="7" t="s">
        <v>41</v>
      </c>
      <c r="C13" s="7" t="s">
        <v>116</v>
      </c>
      <c r="D13" s="7" t="s">
        <v>119</v>
      </c>
      <c r="E13" s="7" t="s">
        <v>125</v>
      </c>
      <c r="F13" s="8" t="s">
        <v>135</v>
      </c>
      <c r="G13" s="10">
        <v>82</v>
      </c>
      <c r="H13" s="9">
        <v>1</v>
      </c>
      <c r="I13" s="10"/>
      <c r="J13" s="10"/>
      <c r="K13" s="11"/>
      <c r="L13" s="11"/>
      <c r="M13" s="11"/>
      <c r="N13" s="11"/>
      <c r="O13" s="11"/>
      <c r="P13" s="11"/>
      <c r="Q13" s="11"/>
    </row>
    <row r="14" spans="1:17" x14ac:dyDescent="0.25">
      <c r="A14" s="7" t="s">
        <v>81</v>
      </c>
      <c r="B14" s="7" t="s">
        <v>42</v>
      </c>
      <c r="C14" s="7" t="s">
        <v>120</v>
      </c>
      <c r="D14" s="7" t="s">
        <v>119</v>
      </c>
      <c r="E14" s="7" t="s">
        <v>129</v>
      </c>
      <c r="F14" s="8" t="s">
        <v>148</v>
      </c>
      <c r="G14" s="10">
        <v>97</v>
      </c>
      <c r="H14" s="9"/>
      <c r="I14" s="10"/>
      <c r="J14" s="10"/>
      <c r="K14" s="11"/>
      <c r="L14" s="11">
        <v>2</v>
      </c>
      <c r="M14" s="11"/>
      <c r="N14" s="11"/>
      <c r="O14" s="11"/>
      <c r="P14" s="11"/>
      <c r="Q14" s="11">
        <v>1</v>
      </c>
    </row>
    <row r="15" spans="1:17" x14ac:dyDescent="0.25">
      <c r="A15" s="7" t="s">
        <v>87</v>
      </c>
      <c r="B15" s="7" t="s">
        <v>65</v>
      </c>
      <c r="C15" s="7" t="s">
        <v>115</v>
      </c>
      <c r="D15" s="7" t="s">
        <v>12</v>
      </c>
      <c r="E15" s="7" t="s">
        <v>137</v>
      </c>
      <c r="F15" s="8" t="s">
        <v>142</v>
      </c>
      <c r="G15" s="9">
        <v>97</v>
      </c>
      <c r="H15" s="9"/>
      <c r="I15" s="10"/>
      <c r="J15" s="10"/>
      <c r="K15" s="11"/>
      <c r="L15" s="11">
        <v>2</v>
      </c>
      <c r="M15" s="11">
        <v>2</v>
      </c>
      <c r="N15" s="11">
        <v>2</v>
      </c>
      <c r="O15" s="11"/>
      <c r="P15" s="11"/>
      <c r="Q15" s="11"/>
    </row>
    <row r="16" spans="1:17" x14ac:dyDescent="0.25">
      <c r="A16" s="7" t="s">
        <v>88</v>
      </c>
      <c r="B16" s="7" t="s">
        <v>57</v>
      </c>
      <c r="C16" s="7" t="s">
        <v>116</v>
      </c>
      <c r="D16" s="7" t="s">
        <v>11</v>
      </c>
      <c r="E16" s="7" t="s">
        <v>128</v>
      </c>
      <c r="F16" s="8" t="s">
        <v>142</v>
      </c>
      <c r="G16" s="10">
        <v>77</v>
      </c>
      <c r="H16" s="9"/>
      <c r="I16" s="10">
        <v>2</v>
      </c>
      <c r="J16" s="10"/>
      <c r="K16" s="11"/>
      <c r="L16" s="11"/>
      <c r="M16" s="11"/>
      <c r="N16" s="11"/>
      <c r="O16" s="11"/>
      <c r="P16" s="11"/>
      <c r="Q16" s="11"/>
    </row>
    <row r="17" spans="1:17" x14ac:dyDescent="0.25">
      <c r="A17" s="7" t="s">
        <v>92</v>
      </c>
      <c r="B17" s="7" t="s">
        <v>47</v>
      </c>
      <c r="C17" s="7" t="s">
        <v>115</v>
      </c>
      <c r="D17" s="7" t="s">
        <v>8</v>
      </c>
      <c r="E17" s="7" t="s">
        <v>137</v>
      </c>
      <c r="F17" s="8" t="s">
        <v>142</v>
      </c>
      <c r="G17" s="10">
        <v>92</v>
      </c>
      <c r="H17" s="9"/>
      <c r="I17" s="10"/>
      <c r="J17" s="10"/>
      <c r="K17" s="11"/>
      <c r="L17" s="11"/>
      <c r="M17" s="11">
        <v>1</v>
      </c>
      <c r="N17" s="11"/>
      <c r="O17" s="11"/>
      <c r="P17" s="11"/>
      <c r="Q17" s="11"/>
    </row>
    <row r="18" spans="1:17" x14ac:dyDescent="0.25">
      <c r="A18" s="7" t="s">
        <v>102</v>
      </c>
      <c r="B18" s="7" t="s">
        <v>39</v>
      </c>
      <c r="C18" s="7" t="s">
        <v>115</v>
      </c>
      <c r="D18" s="7" t="s">
        <v>119</v>
      </c>
      <c r="E18" s="7" t="s">
        <v>137</v>
      </c>
      <c r="F18" s="12" t="s">
        <v>121</v>
      </c>
      <c r="G18" s="10">
        <v>96</v>
      </c>
      <c r="H18" s="9"/>
      <c r="I18" s="10"/>
      <c r="J18" s="10">
        <v>1</v>
      </c>
      <c r="K18" s="11">
        <v>2</v>
      </c>
      <c r="L18" s="11"/>
      <c r="M18" s="11"/>
      <c r="N18" s="11">
        <v>2</v>
      </c>
      <c r="O18" s="11"/>
      <c r="P18" s="11"/>
      <c r="Q18" s="11"/>
    </row>
    <row r="19" spans="1:17" x14ac:dyDescent="0.25">
      <c r="A19" s="7" t="s">
        <v>103</v>
      </c>
      <c r="B19" s="7" t="s">
        <v>71</v>
      </c>
      <c r="C19" s="7" t="s">
        <v>116</v>
      </c>
      <c r="D19" s="7" t="s">
        <v>13</v>
      </c>
      <c r="E19" s="7" t="s">
        <v>129</v>
      </c>
      <c r="F19" s="12" t="s">
        <v>121</v>
      </c>
      <c r="G19" s="9">
        <v>85</v>
      </c>
      <c r="H19" s="9"/>
      <c r="I19" s="10"/>
      <c r="J19" s="10"/>
      <c r="K19" s="11"/>
      <c r="L19" s="11"/>
      <c r="M19" s="11"/>
      <c r="N19" s="11">
        <v>1</v>
      </c>
      <c r="O19" s="11"/>
      <c r="P19" s="11"/>
      <c r="Q19" s="11"/>
    </row>
    <row r="20" spans="1:17" x14ac:dyDescent="0.25">
      <c r="A20" s="7" t="s">
        <v>110</v>
      </c>
      <c r="B20" s="7" t="s">
        <v>64</v>
      </c>
      <c r="C20" s="7" t="s">
        <v>116</v>
      </c>
      <c r="D20" s="7" t="s">
        <v>12</v>
      </c>
      <c r="E20" s="7" t="s">
        <v>129</v>
      </c>
      <c r="F20" s="12" t="s">
        <v>121</v>
      </c>
      <c r="G20" s="9">
        <v>77</v>
      </c>
      <c r="H20" s="9">
        <v>3</v>
      </c>
      <c r="I20" s="10"/>
      <c r="J20" s="10"/>
      <c r="K20" s="11"/>
      <c r="L20" s="11"/>
      <c r="M20" s="11"/>
      <c r="N20" s="11"/>
      <c r="O20" s="11"/>
      <c r="P20" s="11"/>
      <c r="Q20" s="11"/>
    </row>
    <row r="21" spans="1:17" x14ac:dyDescent="0.25">
      <c r="A21" s="7" t="s">
        <v>78</v>
      </c>
      <c r="B21" s="7" t="s">
        <v>63</v>
      </c>
      <c r="C21" s="7" t="s">
        <v>118</v>
      </c>
      <c r="D21" s="7" t="s">
        <v>12</v>
      </c>
      <c r="E21" s="7" t="s">
        <v>129</v>
      </c>
      <c r="F21" s="8" t="s">
        <v>123</v>
      </c>
      <c r="G21" s="9">
        <v>90</v>
      </c>
      <c r="H21" s="9"/>
      <c r="I21" s="10">
        <v>1</v>
      </c>
      <c r="J21" s="10"/>
      <c r="K21" s="11"/>
      <c r="L21" s="11"/>
      <c r="M21" s="11"/>
      <c r="N21" s="11"/>
      <c r="O21" s="11"/>
      <c r="P21" s="11"/>
      <c r="Q21" s="11"/>
    </row>
    <row r="22" spans="1:17" x14ac:dyDescent="0.25">
      <c r="A22" s="7" t="s">
        <v>86</v>
      </c>
      <c r="B22" s="7" t="s">
        <v>53</v>
      </c>
      <c r="C22" s="7" t="s">
        <v>116</v>
      </c>
      <c r="D22" s="7" t="s">
        <v>9</v>
      </c>
      <c r="E22" s="7" t="s">
        <v>129</v>
      </c>
      <c r="F22" s="8" t="s">
        <v>122</v>
      </c>
      <c r="G22" s="10">
        <v>76</v>
      </c>
      <c r="H22" s="9"/>
      <c r="I22" s="10"/>
      <c r="J22" s="10"/>
      <c r="K22" s="11"/>
      <c r="L22" s="11"/>
      <c r="M22" s="11"/>
      <c r="N22" s="11"/>
      <c r="O22" s="11"/>
      <c r="P22" s="11"/>
      <c r="Q22" s="11"/>
    </row>
    <row r="23" spans="1:17" x14ac:dyDescent="0.25">
      <c r="A23" s="7" t="s">
        <v>96</v>
      </c>
      <c r="B23" s="7" t="s">
        <v>49</v>
      </c>
      <c r="C23" s="7" t="s">
        <v>118</v>
      </c>
      <c r="D23" s="7" t="s">
        <v>9</v>
      </c>
      <c r="E23" s="7" t="s">
        <v>129</v>
      </c>
      <c r="F23" s="8" t="s">
        <v>143</v>
      </c>
      <c r="G23" s="9">
        <v>92</v>
      </c>
      <c r="H23" s="9"/>
      <c r="I23" s="10"/>
      <c r="J23" s="10"/>
      <c r="K23" s="11"/>
      <c r="L23" s="11"/>
      <c r="M23" s="11"/>
      <c r="N23" s="11"/>
      <c r="O23" s="11"/>
      <c r="P23" s="11"/>
      <c r="Q23" s="11"/>
    </row>
    <row r="24" spans="1:17" x14ac:dyDescent="0.25">
      <c r="A24" s="7" t="s">
        <v>104</v>
      </c>
      <c r="B24" s="7" t="s">
        <v>48</v>
      </c>
      <c r="C24" s="7" t="s">
        <v>118</v>
      </c>
      <c r="D24" s="7" t="s">
        <v>8</v>
      </c>
      <c r="E24" s="7" t="s">
        <v>129</v>
      </c>
      <c r="F24" s="8" t="s">
        <v>136</v>
      </c>
      <c r="G24" s="10">
        <v>84</v>
      </c>
      <c r="H24" s="9"/>
      <c r="I24" s="10"/>
      <c r="J24" s="10"/>
      <c r="K24" s="11"/>
      <c r="L24" s="11"/>
      <c r="M24" s="11"/>
      <c r="N24" s="11"/>
      <c r="O24" s="11"/>
      <c r="P24" s="11"/>
      <c r="Q24" s="11"/>
    </row>
    <row r="25" spans="1:17" x14ac:dyDescent="0.25">
      <c r="A25" s="7" t="s">
        <v>107</v>
      </c>
      <c r="B25" s="7" t="s">
        <v>66</v>
      </c>
      <c r="C25" s="7" t="s">
        <v>116</v>
      </c>
      <c r="D25" s="7" t="s">
        <v>12</v>
      </c>
      <c r="E25" s="7" t="s">
        <v>126</v>
      </c>
      <c r="F25" s="8" t="s">
        <v>131</v>
      </c>
      <c r="G25" s="9">
        <v>80</v>
      </c>
      <c r="H25" s="9"/>
      <c r="I25" s="10"/>
      <c r="J25" s="10"/>
      <c r="K25" s="11"/>
      <c r="L25" s="11"/>
      <c r="M25" s="11"/>
      <c r="N25" s="11"/>
      <c r="O25" s="11"/>
      <c r="P25" s="11"/>
      <c r="Q25" s="11"/>
    </row>
    <row r="26" spans="1:17" x14ac:dyDescent="0.25">
      <c r="A26" s="7" t="s">
        <v>109</v>
      </c>
      <c r="B26" s="7" t="s">
        <v>60</v>
      </c>
      <c r="C26" s="7" t="s">
        <v>117</v>
      </c>
      <c r="D26" s="7" t="s">
        <v>11</v>
      </c>
      <c r="E26" s="7" t="s">
        <v>126</v>
      </c>
      <c r="F26" s="8" t="s">
        <v>131</v>
      </c>
      <c r="G26" s="10">
        <v>79</v>
      </c>
      <c r="H26" s="9"/>
      <c r="I26" s="10"/>
      <c r="J26" s="10"/>
      <c r="K26" s="11"/>
      <c r="L26" s="11"/>
      <c r="M26" s="11"/>
      <c r="N26" s="11"/>
      <c r="O26" s="11"/>
      <c r="P26" s="11"/>
      <c r="Q26" s="11"/>
    </row>
    <row r="27" spans="1:17" x14ac:dyDescent="0.25">
      <c r="A27" s="7" t="s">
        <v>114</v>
      </c>
      <c r="B27" s="7" t="s">
        <v>58</v>
      </c>
      <c r="C27" s="7" t="s">
        <v>117</v>
      </c>
      <c r="D27" s="13" t="s">
        <v>11</v>
      </c>
      <c r="E27" s="7" t="s">
        <v>126</v>
      </c>
      <c r="F27" s="8" t="s">
        <v>131</v>
      </c>
      <c r="G27" s="10">
        <v>46</v>
      </c>
      <c r="H27" s="9">
        <v>10</v>
      </c>
      <c r="I27" s="10"/>
      <c r="J27" s="10"/>
      <c r="K27" s="11">
        <v>1</v>
      </c>
      <c r="L27" s="11"/>
      <c r="M27" s="11">
        <v>1</v>
      </c>
      <c r="N27" s="11"/>
      <c r="O27" s="11">
        <v>1</v>
      </c>
      <c r="P27" s="11">
        <v>1</v>
      </c>
      <c r="Q27" s="11">
        <v>1</v>
      </c>
    </row>
    <row r="28" spans="1:17" x14ac:dyDescent="0.25">
      <c r="A28" s="7" t="s">
        <v>84</v>
      </c>
      <c r="B28" s="7" t="s">
        <v>62</v>
      </c>
      <c r="C28" s="7" t="s">
        <v>116</v>
      </c>
      <c r="D28" s="7" t="s">
        <v>11</v>
      </c>
      <c r="E28" s="7" t="s">
        <v>126</v>
      </c>
      <c r="F28" s="8" t="s">
        <v>132</v>
      </c>
      <c r="G28" s="10">
        <v>87</v>
      </c>
      <c r="H28" s="9"/>
      <c r="I28" s="10"/>
      <c r="J28" s="10"/>
      <c r="K28" s="11"/>
      <c r="L28" s="11"/>
      <c r="M28" s="11"/>
      <c r="N28" s="11"/>
      <c r="O28" s="11"/>
      <c r="P28" s="11"/>
      <c r="Q28" s="11"/>
    </row>
    <row r="29" spans="1:17" x14ac:dyDescent="0.25">
      <c r="A29" s="7" t="s">
        <v>85</v>
      </c>
      <c r="B29" s="7" t="s">
        <v>59</v>
      </c>
      <c r="C29" s="7" t="s">
        <v>115</v>
      </c>
      <c r="D29" s="7" t="s">
        <v>11</v>
      </c>
      <c r="E29" s="7" t="s">
        <v>126</v>
      </c>
      <c r="F29" s="12" t="s">
        <v>132</v>
      </c>
      <c r="G29" s="10">
        <v>100</v>
      </c>
      <c r="H29" s="9"/>
      <c r="I29" s="10"/>
      <c r="J29" s="10"/>
      <c r="K29" s="11"/>
      <c r="L29" s="11">
        <v>1</v>
      </c>
      <c r="M29" s="11">
        <v>1</v>
      </c>
      <c r="N29" s="11">
        <v>1</v>
      </c>
      <c r="O29" s="11"/>
      <c r="P29" s="11"/>
      <c r="Q29" s="11"/>
    </row>
    <row r="30" spans="1:17" x14ac:dyDescent="0.25">
      <c r="A30" s="7" t="s">
        <v>91</v>
      </c>
      <c r="B30" s="7" t="s">
        <v>55</v>
      </c>
      <c r="C30" s="7" t="s">
        <v>117</v>
      </c>
      <c r="D30" s="13" t="s">
        <v>11</v>
      </c>
      <c r="E30" s="7" t="s">
        <v>126</v>
      </c>
      <c r="F30" s="8" t="s">
        <v>10</v>
      </c>
      <c r="G30" s="9">
        <v>85</v>
      </c>
      <c r="H30" s="9"/>
      <c r="I30" s="10"/>
      <c r="J30" s="10"/>
      <c r="K30" s="11"/>
      <c r="L30" s="11"/>
      <c r="M30" s="11"/>
      <c r="N30" s="11"/>
      <c r="O30" s="11"/>
      <c r="P30" s="11">
        <v>1</v>
      </c>
      <c r="Q30" s="11"/>
    </row>
    <row r="31" spans="1:17" x14ac:dyDescent="0.25">
      <c r="A31" s="7" t="s">
        <v>93</v>
      </c>
      <c r="B31" s="7" t="s">
        <v>44</v>
      </c>
      <c r="C31" s="7" t="s">
        <v>118</v>
      </c>
      <c r="D31" s="7" t="s">
        <v>8</v>
      </c>
      <c r="E31" s="7" t="s">
        <v>127</v>
      </c>
      <c r="F31" s="8" t="s">
        <v>10</v>
      </c>
      <c r="G31" s="9">
        <v>82</v>
      </c>
      <c r="H31" s="9"/>
      <c r="I31" s="10"/>
      <c r="J31" s="10">
        <v>1</v>
      </c>
      <c r="K31" s="11"/>
      <c r="L31" s="11"/>
      <c r="M31" s="11"/>
      <c r="N31" s="11"/>
      <c r="O31" s="11">
        <v>1</v>
      </c>
      <c r="P31" s="11"/>
      <c r="Q31" s="11"/>
    </row>
    <row r="32" spans="1:17" x14ac:dyDescent="0.25">
      <c r="A32" s="7" t="s">
        <v>100</v>
      </c>
      <c r="B32" s="7" t="s">
        <v>38</v>
      </c>
      <c r="C32" s="7" t="s">
        <v>115</v>
      </c>
      <c r="D32" s="7" t="s">
        <v>119</v>
      </c>
      <c r="E32" s="7" t="s">
        <v>127</v>
      </c>
      <c r="F32" s="8" t="s">
        <v>10</v>
      </c>
      <c r="G32" s="9">
        <v>81</v>
      </c>
      <c r="H32" s="9"/>
      <c r="I32" s="10"/>
      <c r="J32" s="10"/>
      <c r="K32" s="11"/>
      <c r="L32" s="11"/>
      <c r="M32" s="11"/>
      <c r="N32" s="11">
        <v>1</v>
      </c>
      <c r="O32" s="11"/>
      <c r="P32" s="11"/>
      <c r="Q32" s="11"/>
    </row>
    <row r="33" spans="1:17" x14ac:dyDescent="0.25">
      <c r="A33" s="7" t="s">
        <v>111</v>
      </c>
      <c r="B33" s="7" t="s">
        <v>74</v>
      </c>
      <c r="C33" s="7" t="s">
        <v>118</v>
      </c>
      <c r="D33" s="7" t="s">
        <v>13</v>
      </c>
      <c r="E33" s="7" t="s">
        <v>130</v>
      </c>
      <c r="F33" s="8" t="s">
        <v>139</v>
      </c>
      <c r="G33" s="10">
        <v>78</v>
      </c>
      <c r="H33" s="9"/>
      <c r="I33" s="10"/>
      <c r="J33" s="10"/>
      <c r="K33" s="11"/>
      <c r="L33" s="11"/>
      <c r="M33" s="11">
        <v>2</v>
      </c>
      <c r="N33" s="11"/>
      <c r="O33" s="11"/>
      <c r="P33" s="11"/>
      <c r="Q33" s="11"/>
    </row>
    <row r="34" spans="1:17" x14ac:dyDescent="0.25">
      <c r="A34" s="7" t="s">
        <v>113</v>
      </c>
      <c r="B34" s="7" t="s">
        <v>72</v>
      </c>
      <c r="C34" s="7" t="s">
        <v>117</v>
      </c>
      <c r="D34" s="7" t="s">
        <v>13</v>
      </c>
      <c r="E34" s="7" t="s">
        <v>127</v>
      </c>
      <c r="F34" s="8" t="s">
        <v>144</v>
      </c>
      <c r="G34" s="10">
        <v>98</v>
      </c>
      <c r="H34" s="9"/>
      <c r="I34" s="10">
        <v>2</v>
      </c>
      <c r="J34" s="10"/>
      <c r="K34" s="11">
        <v>1</v>
      </c>
      <c r="L34" s="11">
        <v>1</v>
      </c>
      <c r="M34" s="11"/>
      <c r="N34" s="11"/>
      <c r="O34" s="11"/>
      <c r="P34" s="11"/>
      <c r="Q34" s="11"/>
    </row>
    <row r="35" spans="1:17" x14ac:dyDescent="0.25">
      <c r="A35" s="7" t="s">
        <v>77</v>
      </c>
      <c r="B35" s="7" t="s">
        <v>61</v>
      </c>
      <c r="C35" s="7" t="s">
        <v>118</v>
      </c>
      <c r="D35" s="13" t="s">
        <v>11</v>
      </c>
      <c r="E35" s="7" t="s">
        <v>127</v>
      </c>
      <c r="F35" s="12" t="s">
        <v>141</v>
      </c>
      <c r="G35" s="10">
        <v>88</v>
      </c>
      <c r="H35" s="9"/>
      <c r="I35" s="10"/>
      <c r="J35" s="10"/>
      <c r="K35" s="11"/>
      <c r="L35" s="11"/>
      <c r="M35" s="11">
        <v>1</v>
      </c>
      <c r="N35" s="11">
        <v>2</v>
      </c>
      <c r="O35" s="11"/>
      <c r="P35" s="11"/>
      <c r="Q35" s="11"/>
    </row>
    <row r="36" spans="1:17" x14ac:dyDescent="0.25">
      <c r="A36" s="7" t="s">
        <v>83</v>
      </c>
      <c r="B36" s="7" t="s">
        <v>54</v>
      </c>
      <c r="C36" s="7" t="s">
        <v>115</v>
      </c>
      <c r="D36" s="7" t="s">
        <v>11</v>
      </c>
      <c r="E36" s="7" t="s">
        <v>127</v>
      </c>
      <c r="F36" s="12" t="s">
        <v>141</v>
      </c>
      <c r="G36" s="9">
        <v>84</v>
      </c>
      <c r="H36" s="9"/>
      <c r="I36" s="10"/>
      <c r="J36" s="10"/>
      <c r="K36" s="11"/>
      <c r="L36" s="11"/>
      <c r="M36" s="11"/>
      <c r="N36" s="11"/>
      <c r="O36" s="11"/>
      <c r="P36" s="11"/>
      <c r="Q36" s="11"/>
    </row>
    <row r="37" spans="1:17" x14ac:dyDescent="0.25">
      <c r="A37" s="7" t="s">
        <v>94</v>
      </c>
      <c r="B37" s="7" t="s">
        <v>52</v>
      </c>
      <c r="C37" s="7" t="s">
        <v>117</v>
      </c>
      <c r="D37" s="7" t="s">
        <v>9</v>
      </c>
      <c r="E37" s="7" t="s">
        <v>127</v>
      </c>
      <c r="F37" s="12" t="s">
        <v>14</v>
      </c>
      <c r="G37" s="10">
        <v>85</v>
      </c>
      <c r="H37" s="9"/>
      <c r="I37" s="10"/>
      <c r="J37" s="10"/>
      <c r="K37" s="11"/>
      <c r="L37" s="11"/>
      <c r="M37" s="11"/>
      <c r="N37" s="11"/>
      <c r="O37" s="11"/>
      <c r="P37" s="11"/>
      <c r="Q37" s="11"/>
    </row>
    <row r="38" spans="1:17" x14ac:dyDescent="0.25">
      <c r="A38" s="7" t="s">
        <v>98</v>
      </c>
      <c r="B38" s="7" t="s">
        <v>46</v>
      </c>
      <c r="C38" s="7" t="s">
        <v>117</v>
      </c>
      <c r="D38" s="7" t="s">
        <v>8</v>
      </c>
      <c r="E38" s="7" t="s">
        <v>127</v>
      </c>
      <c r="F38" s="8" t="s">
        <v>124</v>
      </c>
      <c r="G38" s="10">
        <v>85</v>
      </c>
      <c r="H38" s="9"/>
      <c r="I38" s="10"/>
      <c r="J38" s="10"/>
      <c r="K38" s="11"/>
      <c r="L38" s="11"/>
      <c r="M38" s="11"/>
      <c r="N38" s="11"/>
      <c r="O38" s="11"/>
      <c r="P38" s="11">
        <v>3</v>
      </c>
      <c r="Q38" s="11"/>
    </row>
    <row r="39" spans="1:17" x14ac:dyDescent="0.25">
      <c r="A39" s="7" t="s">
        <v>101</v>
      </c>
      <c r="B39" s="7" t="s">
        <v>45</v>
      </c>
      <c r="C39" s="7" t="s">
        <v>118</v>
      </c>
      <c r="D39" s="7" t="s">
        <v>8</v>
      </c>
      <c r="E39" s="7" t="s">
        <v>137</v>
      </c>
      <c r="F39" s="8" t="s">
        <v>124</v>
      </c>
      <c r="G39" s="10">
        <v>82</v>
      </c>
      <c r="H39" s="9">
        <v>3</v>
      </c>
      <c r="I39" s="10">
        <v>1</v>
      </c>
      <c r="J39" s="10"/>
      <c r="K39" s="11"/>
      <c r="L39" s="11"/>
      <c r="M39" s="11"/>
      <c r="N39" s="11"/>
      <c r="O39" s="11"/>
      <c r="P39" s="11"/>
      <c r="Q39" s="11"/>
    </row>
    <row r="40" spans="1:17" x14ac:dyDescent="0.25">
      <c r="A40" s="7" t="s">
        <v>97</v>
      </c>
      <c r="B40" s="7" t="s">
        <v>75</v>
      </c>
      <c r="C40" s="7" t="s">
        <v>117</v>
      </c>
      <c r="D40" s="7" t="s">
        <v>13</v>
      </c>
      <c r="E40" s="7" t="s">
        <v>137</v>
      </c>
      <c r="F40" s="8" t="s">
        <v>124</v>
      </c>
      <c r="G40" s="10">
        <v>36</v>
      </c>
      <c r="H40" s="9">
        <v>6</v>
      </c>
      <c r="I40" s="10">
        <v>1</v>
      </c>
      <c r="J40" s="10">
        <v>3</v>
      </c>
      <c r="K40" s="11">
        <v>1</v>
      </c>
      <c r="L40" s="11"/>
      <c r="M40" s="11"/>
      <c r="N40" s="11"/>
      <c r="O40" s="11">
        <v>1</v>
      </c>
      <c r="P40" s="11">
        <v>1</v>
      </c>
      <c r="Q40" s="11">
        <v>1</v>
      </c>
    </row>
    <row r="41" spans="1:17" x14ac:dyDescent="0.25">
      <c r="A41" s="7" t="s">
        <v>99</v>
      </c>
      <c r="B41" s="7" t="s">
        <v>70</v>
      </c>
      <c r="C41" s="7" t="s">
        <v>115</v>
      </c>
      <c r="D41" s="7" t="s">
        <v>12</v>
      </c>
      <c r="E41" s="7" t="s">
        <v>137</v>
      </c>
      <c r="F41" s="12" t="s">
        <v>124</v>
      </c>
      <c r="G41" s="10">
        <v>85</v>
      </c>
      <c r="H41" s="9">
        <v>2</v>
      </c>
      <c r="I41" s="10">
        <v>2</v>
      </c>
      <c r="J41" s="10"/>
      <c r="K41" s="11"/>
      <c r="L41" s="11">
        <v>2</v>
      </c>
      <c r="M41" s="11"/>
      <c r="N41" s="11"/>
      <c r="O41" s="11"/>
      <c r="P41" s="11"/>
      <c r="Q41" s="11"/>
    </row>
    <row r="42" spans="1:17" x14ac:dyDescent="0.25">
      <c r="A42" s="7" t="s">
        <v>105</v>
      </c>
      <c r="B42" s="7" t="s">
        <v>68</v>
      </c>
      <c r="C42" s="7" t="s">
        <v>118</v>
      </c>
      <c r="D42" s="7" t="s">
        <v>12</v>
      </c>
      <c r="E42" s="7" t="s">
        <v>137</v>
      </c>
      <c r="F42" s="12" t="s">
        <v>149</v>
      </c>
      <c r="G42" s="10">
        <v>78</v>
      </c>
      <c r="H42" s="9"/>
      <c r="I42" s="10"/>
      <c r="J42" s="10">
        <v>1</v>
      </c>
      <c r="K42" s="11"/>
      <c r="L42" s="11"/>
      <c r="M42" s="11"/>
      <c r="N42" s="11">
        <v>3</v>
      </c>
      <c r="O42" s="11"/>
      <c r="P42" s="11"/>
      <c r="Q42" s="11"/>
    </row>
  </sheetData>
  <sortState xmlns:xlrd2="http://schemas.microsoft.com/office/spreadsheetml/2017/richdata2" ref="A4:Q42">
    <sortCondition ref="A4"/>
  </sortState>
  <mergeCells count="9">
    <mergeCell ref="H2:K2"/>
    <mergeCell ref="L2:Q2"/>
    <mergeCell ref="A2:A3"/>
    <mergeCell ref="B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42"/>
  <sheetViews>
    <sheetView tabSelected="1" workbookViewId="0">
      <selection activeCell="B1" sqref="B1:N2"/>
    </sheetView>
  </sheetViews>
  <sheetFormatPr defaultRowHeight="15.75" x14ac:dyDescent="0.25"/>
  <cols>
    <col min="2" max="3" width="9.5546875" customWidth="1"/>
    <col min="4" max="4" width="10.44140625" bestFit="1" customWidth="1"/>
    <col min="7" max="7" width="12.44140625" bestFit="1" customWidth="1"/>
    <col min="8" max="9" width="9.5546875" customWidth="1"/>
    <col min="10" max="10" width="11.33203125" customWidth="1"/>
    <col min="12" max="12" width="9.5546875" customWidth="1"/>
    <col min="16" max="16" width="5.77734375" customWidth="1"/>
    <col min="17" max="17" width="3.77734375" customWidth="1"/>
    <col min="18" max="18" width="5.88671875" customWidth="1"/>
  </cols>
  <sheetData>
    <row r="1" spans="2:19" ht="30" customHeight="1" x14ac:dyDescent="0.25">
      <c r="B1" s="52" t="s">
        <v>23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P1" s="56"/>
      <c r="Q1" s="56"/>
      <c r="R1" s="56"/>
      <c r="S1" s="56"/>
    </row>
    <row r="2" spans="2:19" ht="30" customHeight="1" x14ac:dyDescent="0.25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P2" s="57"/>
      <c r="Q2" s="57"/>
      <c r="R2" s="57"/>
      <c r="S2" s="57"/>
    </row>
    <row r="3" spans="2:19" ht="26.25" customHeight="1" x14ac:dyDescent="0.25">
      <c r="B3" s="18" t="s">
        <v>24</v>
      </c>
      <c r="C3" s="18" t="s">
        <v>25</v>
      </c>
      <c r="D3" s="18" t="s">
        <v>26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236</v>
      </c>
      <c r="K3" s="18" t="s">
        <v>32</v>
      </c>
      <c r="L3" s="18" t="s">
        <v>33</v>
      </c>
      <c r="M3" s="18" t="s">
        <v>235</v>
      </c>
      <c r="N3" s="18" t="s">
        <v>237</v>
      </c>
      <c r="O3" s="30"/>
      <c r="P3" s="53" t="s">
        <v>239</v>
      </c>
      <c r="Q3" s="54"/>
      <c r="R3" s="55"/>
      <c r="S3" s="34" t="s">
        <v>240</v>
      </c>
    </row>
    <row r="4" spans="2:19" x14ac:dyDescent="0.25">
      <c r="B4" s="19" t="s">
        <v>81</v>
      </c>
      <c r="C4" s="17" t="s">
        <v>194</v>
      </c>
      <c r="D4" s="17" t="s">
        <v>117</v>
      </c>
      <c r="E4" s="17" t="s">
        <v>178</v>
      </c>
      <c r="F4" s="17" t="s">
        <v>195</v>
      </c>
      <c r="G4" s="17" t="s">
        <v>196</v>
      </c>
      <c r="H4" s="17">
        <f>VLOOKUP(B4,員工基本資料!$A$4:$Q$42,7,FALSE)*85%</f>
        <v>82.45</v>
      </c>
      <c r="I4" s="17">
        <f>(VLOOKUP(B4,員工基本資料!$4:$42,8,FALSE)*-4+VLOOKUP(B4,員工基本資料!$4:$42,9,FALSE)*-2+VLOOKUP(B4,員工基本資料!$4:$42,10,FALSE)*-6+VLOOKUP(B4,員工基本資料!$4:$42,11,FALSE)*-1)*15%</f>
        <v>0</v>
      </c>
      <c r="J4" s="17">
        <f>VLOOKUP(B4,員工基本資料!$4:$42,12,FALSE)*10+VLOOKUP(B4,員工基本資料!$4:$42,13,FALSE)*5+VLOOKUP(B4,員工基本資料!$4:$42,14,FALSE)*3+VLOOKUP(B4,員工基本資料!$4:$42,15,FALSE)*-3+VLOOKUP(B4,員工基本資料!$4:$42,16,FALSE)*-5+VLOOKUP(B4,員工基本資料!$4:$42,17,FALSE)*-10</f>
        <v>10</v>
      </c>
      <c r="K4" s="17">
        <f t="shared" ref="K4:K42" si="0">SUM(H4:J4)</f>
        <v>92.45</v>
      </c>
      <c r="L4" s="26" t="str">
        <f t="shared" ref="L4:L42" si="1">IF(K4&gt;=95,"A",IF(K4&gt;=85,"B",IF(K4&gt;=70,"C",IF(K4&gt;=60,"D","E"))))</f>
        <v>B</v>
      </c>
      <c r="M4" s="25">
        <f>VLOOKUP(L4,員工考績評核等級標準!$F$4:$G$8,2,FALSE)</f>
        <v>30000</v>
      </c>
      <c r="N4" s="25">
        <f t="shared" ref="N4:N42" si="2">RANK(K4,$K$4:$K$42)</f>
        <v>4</v>
      </c>
      <c r="O4" s="29"/>
      <c r="P4" s="31">
        <v>0</v>
      </c>
      <c r="Q4" s="32" t="s">
        <v>238</v>
      </c>
      <c r="R4" s="31">
        <v>59</v>
      </c>
      <c r="S4" s="33">
        <f t="array" ref="S4:S8">FREQUENCY(K4:K42,R4:R8)</f>
        <v>5</v>
      </c>
    </row>
    <row r="5" spans="2:19" x14ac:dyDescent="0.25">
      <c r="B5" s="19" t="s">
        <v>87</v>
      </c>
      <c r="C5" s="17" t="s">
        <v>197</v>
      </c>
      <c r="D5" s="17" t="s">
        <v>115</v>
      </c>
      <c r="E5" s="17" t="s">
        <v>12</v>
      </c>
      <c r="F5" s="17" t="s">
        <v>198</v>
      </c>
      <c r="G5" s="17" t="s">
        <v>142</v>
      </c>
      <c r="H5" s="17">
        <f>VLOOKUP(B5,員工基本資料!$A$4:$Q$42,7,FALSE)*85%</f>
        <v>82.45</v>
      </c>
      <c r="I5" s="17">
        <f>(VLOOKUP(B5,員工基本資料!$4:$42,8,FALSE)*-4+VLOOKUP(B5,員工基本資料!$4:$42,9,FALSE)*-2+VLOOKUP(B5,員工基本資料!$4:$42,10,FALSE)*-6+VLOOKUP(B5,員工基本資料!$4:$42,11,FALSE)*-1)*15%</f>
        <v>0</v>
      </c>
      <c r="J5" s="17">
        <f>VLOOKUP(B5,員工基本資料!$4:$42,12,FALSE)*10+VLOOKUP(B5,員工基本資料!$4:$42,13,FALSE)*5+VLOOKUP(B5,員工基本資料!$4:$42,14,FALSE)*3+VLOOKUP(B5,員工基本資料!$4:$42,15,FALSE)*-3+VLOOKUP(B5,員工基本資料!$4:$42,16,FALSE)*-5+VLOOKUP(B5,員工基本資料!$4:$42,17,FALSE)*-10</f>
        <v>36</v>
      </c>
      <c r="K5" s="17">
        <f t="shared" si="0"/>
        <v>118.45</v>
      </c>
      <c r="L5" s="27" t="str">
        <f t="shared" si="1"/>
        <v>A</v>
      </c>
      <c r="M5" s="25">
        <f>VLOOKUP(L5,員工考績評核等級標準!$F$4:$G$8,2,FALSE)</f>
        <v>60000</v>
      </c>
      <c r="N5" s="25">
        <f t="shared" si="2"/>
        <v>1</v>
      </c>
      <c r="O5" s="29"/>
      <c r="P5" s="31">
        <v>60</v>
      </c>
      <c r="Q5" s="32" t="s">
        <v>238</v>
      </c>
      <c r="R5" s="31">
        <v>69</v>
      </c>
      <c r="S5" s="33">
        <v>9</v>
      </c>
    </row>
    <row r="6" spans="2:19" x14ac:dyDescent="0.25">
      <c r="B6" s="19" t="s">
        <v>85</v>
      </c>
      <c r="C6" s="17" t="s">
        <v>215</v>
      </c>
      <c r="D6" s="17" t="s">
        <v>115</v>
      </c>
      <c r="E6" s="17" t="s">
        <v>11</v>
      </c>
      <c r="F6" s="17" t="s">
        <v>211</v>
      </c>
      <c r="G6" s="17" t="s">
        <v>131</v>
      </c>
      <c r="H6" s="17">
        <f>VLOOKUP(B6,員工基本資料!$A$4:$Q$42,7,FALSE)*85%</f>
        <v>85</v>
      </c>
      <c r="I6" s="17">
        <f>(VLOOKUP(B6,員工基本資料!$4:$42,8,FALSE)*-4+VLOOKUP(B6,員工基本資料!$4:$42,9,FALSE)*-2+VLOOKUP(B6,員工基本資料!$4:$42,10,FALSE)*-6+VLOOKUP(B6,員工基本資料!$4:$42,11,FALSE)*-1)*15%</f>
        <v>0</v>
      </c>
      <c r="J6" s="17">
        <f>VLOOKUP(B6,員工基本資料!$4:$42,12,FALSE)*10+VLOOKUP(B6,員工基本資料!$4:$42,13,FALSE)*5+VLOOKUP(B6,員工基本資料!$4:$42,14,FALSE)*3+VLOOKUP(B6,員工基本資料!$4:$42,15,FALSE)*-3+VLOOKUP(B6,員工基本資料!$4:$42,16,FALSE)*-5+VLOOKUP(B6,員工基本資料!$4:$42,17,FALSE)*-10</f>
        <v>18</v>
      </c>
      <c r="K6" s="17">
        <f t="shared" si="0"/>
        <v>103</v>
      </c>
      <c r="L6" s="27" t="str">
        <f t="shared" si="1"/>
        <v>A</v>
      </c>
      <c r="M6" s="25">
        <f>VLOOKUP(L6,員工考績評核等級標準!$F$4:$G$8,2,FALSE)</f>
        <v>60000</v>
      </c>
      <c r="N6" s="25">
        <f t="shared" si="2"/>
        <v>2</v>
      </c>
      <c r="O6" s="29"/>
      <c r="P6" s="31">
        <v>70</v>
      </c>
      <c r="Q6" s="32" t="s">
        <v>238</v>
      </c>
      <c r="R6" s="31">
        <v>84</v>
      </c>
      <c r="S6" s="33">
        <v>17</v>
      </c>
    </row>
    <row r="7" spans="2:19" x14ac:dyDescent="0.25">
      <c r="B7" s="19" t="s">
        <v>113</v>
      </c>
      <c r="C7" s="17" t="s">
        <v>222</v>
      </c>
      <c r="D7" s="17" t="s">
        <v>117</v>
      </c>
      <c r="E7" s="17" t="s">
        <v>13</v>
      </c>
      <c r="F7" s="17" t="s">
        <v>218</v>
      </c>
      <c r="G7" s="17" t="s">
        <v>223</v>
      </c>
      <c r="H7" s="17">
        <f>VLOOKUP(B7,員工基本資料!$A$4:$Q$42,7,FALSE)*85%</f>
        <v>83.3</v>
      </c>
      <c r="I7" s="17">
        <f>(VLOOKUP(B7,員工基本資料!$4:$42,8,FALSE)*-4+VLOOKUP(B7,員工基本資料!$4:$42,9,FALSE)*-2+VLOOKUP(B7,員工基本資料!$4:$42,10,FALSE)*-6+VLOOKUP(B7,員工基本資料!$4:$42,11,FALSE)*-1)*15%</f>
        <v>-0.75</v>
      </c>
      <c r="J7" s="17">
        <f>VLOOKUP(B7,員工基本資料!$4:$42,12,FALSE)*10+VLOOKUP(B7,員工基本資料!$4:$42,13,FALSE)*5+VLOOKUP(B7,員工基本資料!$4:$42,14,FALSE)*3+VLOOKUP(B7,員工基本資料!$4:$42,15,FALSE)*-3+VLOOKUP(B7,員工基本資料!$4:$42,16,FALSE)*-5+VLOOKUP(B7,員工基本資料!$4:$42,17,FALSE)*-10</f>
        <v>10</v>
      </c>
      <c r="K7" s="17">
        <f t="shared" si="0"/>
        <v>92.55</v>
      </c>
      <c r="L7" s="27" t="str">
        <f t="shared" si="1"/>
        <v>B</v>
      </c>
      <c r="M7" s="25">
        <f>VLOOKUP(L7,員工考績評核等級標準!$F$4:$G$8,2,FALSE)</f>
        <v>30000</v>
      </c>
      <c r="N7" s="25">
        <f t="shared" si="2"/>
        <v>3</v>
      </c>
      <c r="O7" s="29"/>
      <c r="P7" s="31">
        <v>85</v>
      </c>
      <c r="Q7" s="32" t="s">
        <v>238</v>
      </c>
      <c r="R7" s="31">
        <v>94</v>
      </c>
      <c r="S7" s="33">
        <v>6</v>
      </c>
    </row>
    <row r="8" spans="2:19" x14ac:dyDescent="0.25">
      <c r="B8" s="19" t="s">
        <v>99</v>
      </c>
      <c r="C8" s="17" t="s">
        <v>231</v>
      </c>
      <c r="D8" s="17" t="s">
        <v>115</v>
      </c>
      <c r="E8" s="17" t="s">
        <v>12</v>
      </c>
      <c r="F8" s="17" t="s">
        <v>198</v>
      </c>
      <c r="G8" s="17" t="s">
        <v>227</v>
      </c>
      <c r="H8" s="17">
        <f>VLOOKUP(B8,員工基本資料!$A$4:$Q$42,7,FALSE)*85%</f>
        <v>72.25</v>
      </c>
      <c r="I8" s="17">
        <f>(VLOOKUP(B8,員工基本資料!$4:$42,8,FALSE)*-4+VLOOKUP(B8,員工基本資料!$4:$42,9,FALSE)*-2+VLOOKUP(B8,員工基本資料!$4:$42,10,FALSE)*-6+VLOOKUP(B8,員工基本資料!$4:$42,11,FALSE)*-1)*15%</f>
        <v>-1.7999999999999998</v>
      </c>
      <c r="J8" s="17">
        <f>VLOOKUP(B8,員工基本資料!$4:$42,12,FALSE)*10+VLOOKUP(B8,員工基本資料!$4:$42,13,FALSE)*5+VLOOKUP(B8,員工基本資料!$4:$42,14,FALSE)*3+VLOOKUP(B8,員工基本資料!$4:$42,15,FALSE)*-3+VLOOKUP(B8,員工基本資料!$4:$42,16,FALSE)*-5+VLOOKUP(B8,員工基本資料!$4:$42,17,FALSE)*-10</f>
        <v>20</v>
      </c>
      <c r="K8" s="17">
        <f t="shared" si="0"/>
        <v>90.45</v>
      </c>
      <c r="L8" s="28" t="str">
        <f t="shared" si="1"/>
        <v>B</v>
      </c>
      <c r="M8" s="25">
        <f>VLOOKUP(L8,員工考績評核等級標準!$F$4:$G$8,2,FALSE)</f>
        <v>30000</v>
      </c>
      <c r="N8" s="25">
        <f t="shared" si="2"/>
        <v>5</v>
      </c>
      <c r="O8" s="29"/>
      <c r="P8" s="31">
        <v>95</v>
      </c>
      <c r="Q8" s="32" t="s">
        <v>238</v>
      </c>
      <c r="R8" s="31"/>
      <c r="S8" s="33">
        <v>2</v>
      </c>
    </row>
    <row r="9" spans="2:19" x14ac:dyDescent="0.25">
      <c r="B9" s="19" t="s">
        <v>102</v>
      </c>
      <c r="C9" s="17" t="s">
        <v>201</v>
      </c>
      <c r="D9" s="17" t="s">
        <v>115</v>
      </c>
      <c r="E9" s="17" t="s">
        <v>178</v>
      </c>
      <c r="F9" s="17" t="s">
        <v>198</v>
      </c>
      <c r="G9" s="17" t="s">
        <v>121</v>
      </c>
      <c r="H9" s="17">
        <f>VLOOKUP(B9,員工基本資料!$A$4:$Q$42,7,FALSE)*85%</f>
        <v>81.599999999999994</v>
      </c>
      <c r="I9" s="17">
        <f>(VLOOKUP(B9,員工基本資料!$4:$42,8,FALSE)*-4+VLOOKUP(B9,員工基本資料!$4:$42,9,FALSE)*-2+VLOOKUP(B9,員工基本資料!$4:$42,10,FALSE)*-6+VLOOKUP(B9,員工基本資料!$4:$42,11,FALSE)*-1)*15%</f>
        <v>-1.2</v>
      </c>
      <c r="J9" s="17">
        <f>VLOOKUP(B9,員工基本資料!$4:$42,12,FALSE)*10+VLOOKUP(B9,員工基本資料!$4:$42,13,FALSE)*5+VLOOKUP(B9,員工基本資料!$4:$42,14,FALSE)*3+VLOOKUP(B9,員工基本資料!$4:$42,15,FALSE)*-3+VLOOKUP(B9,員工基本資料!$4:$42,16,FALSE)*-5+VLOOKUP(B9,員工基本資料!$4:$42,17,FALSE)*-10</f>
        <v>6</v>
      </c>
      <c r="K9" s="17">
        <f t="shared" si="0"/>
        <v>86.399999999999991</v>
      </c>
      <c r="L9" s="27" t="str">
        <f t="shared" si="1"/>
        <v>B</v>
      </c>
      <c r="M9" s="25">
        <f>VLOOKUP(L9,員工考績評核等級標準!$F$4:$G$8,2,FALSE)</f>
        <v>30000</v>
      </c>
      <c r="N9" s="25">
        <f t="shared" si="2"/>
        <v>6</v>
      </c>
      <c r="O9" s="29"/>
    </row>
    <row r="10" spans="2:19" x14ac:dyDescent="0.25">
      <c r="B10" s="19" t="s">
        <v>77</v>
      </c>
      <c r="C10" s="17" t="s">
        <v>224</v>
      </c>
      <c r="D10" s="17" t="s">
        <v>118</v>
      </c>
      <c r="E10" s="17" t="s">
        <v>11</v>
      </c>
      <c r="F10" s="17" t="s">
        <v>218</v>
      </c>
      <c r="G10" s="17" t="s">
        <v>141</v>
      </c>
      <c r="H10" s="17">
        <f>VLOOKUP(B10,員工基本資料!$A$4:$Q$42,7,FALSE)*85%</f>
        <v>74.8</v>
      </c>
      <c r="I10" s="17">
        <f>(VLOOKUP(B10,員工基本資料!$4:$42,8,FALSE)*-4+VLOOKUP(B10,員工基本資料!$4:$42,9,FALSE)*-2+VLOOKUP(B10,員工基本資料!$4:$42,10,FALSE)*-6+VLOOKUP(B10,員工基本資料!$4:$42,11,FALSE)*-1)*15%</f>
        <v>0</v>
      </c>
      <c r="J10" s="17">
        <f>VLOOKUP(B10,員工基本資料!$4:$42,12,FALSE)*10+VLOOKUP(B10,員工基本資料!$4:$42,13,FALSE)*5+VLOOKUP(B10,員工基本資料!$4:$42,14,FALSE)*3+VLOOKUP(B10,員工基本資料!$4:$42,15,FALSE)*-3+VLOOKUP(B10,員工基本資料!$4:$42,16,FALSE)*-5+VLOOKUP(B10,員工基本資料!$4:$42,17,FALSE)*-10</f>
        <v>11</v>
      </c>
      <c r="K10" s="17">
        <f t="shared" si="0"/>
        <v>85.8</v>
      </c>
      <c r="L10" s="27" t="str">
        <f t="shared" si="1"/>
        <v>B</v>
      </c>
      <c r="M10" s="25">
        <f>VLOOKUP(L10,員工考績評核等級標準!$F$4:$G$8,2,FALSE)</f>
        <v>30000</v>
      </c>
      <c r="N10" s="25">
        <f t="shared" si="2"/>
        <v>7</v>
      </c>
      <c r="O10" s="29"/>
    </row>
    <row r="11" spans="2:19" x14ac:dyDescent="0.25">
      <c r="B11" s="19" t="s">
        <v>82</v>
      </c>
      <c r="C11" s="17" t="s">
        <v>182</v>
      </c>
      <c r="D11" s="17" t="s">
        <v>117</v>
      </c>
      <c r="E11" s="17" t="s">
        <v>8</v>
      </c>
      <c r="F11" s="17" t="s">
        <v>181</v>
      </c>
      <c r="G11" s="17" t="s">
        <v>133</v>
      </c>
      <c r="H11" s="17">
        <f>VLOOKUP(B11,員工基本資料!$A$4:$Q$42,7,FALSE)*85%</f>
        <v>83.3</v>
      </c>
      <c r="I11" s="17">
        <f>(VLOOKUP(B11,員工基本資料!$4:$42,8,FALSE)*-4+VLOOKUP(B11,員工基本資料!$4:$42,9,FALSE)*-2+VLOOKUP(B11,員工基本資料!$4:$42,10,FALSE)*-6+VLOOKUP(B11,員工基本資料!$4:$42,11,FALSE)*-1)*15%</f>
        <v>-0.6</v>
      </c>
      <c r="J11" s="17">
        <f>VLOOKUP(B11,員工基本資料!$4:$42,12,FALSE)*10+VLOOKUP(B11,員工基本資料!$4:$42,13,FALSE)*5+VLOOKUP(B11,員工基本資料!$4:$42,14,FALSE)*3+VLOOKUP(B11,員工基本資料!$4:$42,15,FALSE)*-3+VLOOKUP(B11,員工基本資料!$4:$42,16,FALSE)*-5+VLOOKUP(B11,員工基本資料!$4:$42,17,FALSE)*-10</f>
        <v>3</v>
      </c>
      <c r="K11" s="17">
        <f t="shared" si="0"/>
        <v>85.7</v>
      </c>
      <c r="L11" s="27" t="str">
        <f t="shared" si="1"/>
        <v>B</v>
      </c>
      <c r="M11" s="25">
        <f>VLOOKUP(L11,員工考績評核等級標準!$F$4:$G$8,2,FALSE)</f>
        <v>30000</v>
      </c>
      <c r="N11" s="25">
        <f t="shared" si="2"/>
        <v>8</v>
      </c>
    </row>
    <row r="12" spans="2:19" x14ac:dyDescent="0.25">
      <c r="B12" s="19" t="s">
        <v>90</v>
      </c>
      <c r="C12" s="17" t="s">
        <v>184</v>
      </c>
      <c r="D12" s="17" t="s">
        <v>115</v>
      </c>
      <c r="E12" s="17" t="s">
        <v>9</v>
      </c>
      <c r="F12" s="17" t="s">
        <v>181</v>
      </c>
      <c r="G12" s="17" t="s">
        <v>140</v>
      </c>
      <c r="H12" s="17">
        <f>VLOOKUP(B12,員工基本資料!$A$4:$Q$42,7,FALSE)*85%</f>
        <v>74.8</v>
      </c>
      <c r="I12" s="17">
        <f>(VLOOKUP(B12,員工基本資料!$4:$42,8,FALSE)*-4+VLOOKUP(B12,員工基本資料!$4:$42,9,FALSE)*-2+VLOOKUP(B12,員工基本資料!$4:$42,10,FALSE)*-6+VLOOKUP(B12,員工基本資料!$4:$42,11,FALSE)*-1)*15%</f>
        <v>-1.5</v>
      </c>
      <c r="J12" s="17">
        <f>VLOOKUP(B12,員工基本資料!$4:$42,12,FALSE)*10+VLOOKUP(B12,員工基本資料!$4:$42,13,FALSE)*5+VLOOKUP(B12,員工基本資料!$4:$42,14,FALSE)*3+VLOOKUP(B12,員工基本資料!$4:$42,15,FALSE)*-3+VLOOKUP(B12,員工基本資料!$4:$42,16,FALSE)*-5+VLOOKUP(B12,員工基本資料!$4:$42,17,FALSE)*-10</f>
        <v>10</v>
      </c>
      <c r="K12" s="17">
        <f t="shared" si="0"/>
        <v>83.3</v>
      </c>
      <c r="L12" s="27" t="str">
        <f t="shared" si="1"/>
        <v>C</v>
      </c>
      <c r="M12" s="25">
        <f>VLOOKUP(L12,員工考績評核等級標準!$F$4:$G$8,2,FALSE)</f>
        <v>15000</v>
      </c>
      <c r="N12" s="25">
        <f t="shared" si="2"/>
        <v>9</v>
      </c>
    </row>
    <row r="13" spans="2:19" x14ac:dyDescent="0.25">
      <c r="B13" s="19" t="s">
        <v>92</v>
      </c>
      <c r="C13" s="17" t="s">
        <v>200</v>
      </c>
      <c r="D13" s="17" t="s">
        <v>115</v>
      </c>
      <c r="E13" s="17" t="s">
        <v>8</v>
      </c>
      <c r="F13" s="17" t="s">
        <v>198</v>
      </c>
      <c r="G13" s="17" t="s">
        <v>142</v>
      </c>
      <c r="H13" s="17">
        <f>VLOOKUP(B13,員工基本資料!$A$4:$Q$42,7,FALSE)*85%</f>
        <v>78.2</v>
      </c>
      <c r="I13" s="17">
        <f>(VLOOKUP(B13,員工基本資料!$4:$42,8,FALSE)*-4+VLOOKUP(B13,員工基本資料!$4:$42,9,FALSE)*-2+VLOOKUP(B13,員工基本資料!$4:$42,10,FALSE)*-6+VLOOKUP(B13,員工基本資料!$4:$42,11,FALSE)*-1)*15%</f>
        <v>0</v>
      </c>
      <c r="J13" s="17">
        <f>VLOOKUP(B13,員工基本資料!$4:$42,12,FALSE)*10+VLOOKUP(B13,員工基本資料!$4:$42,13,FALSE)*5+VLOOKUP(B13,員工基本資料!$4:$42,14,FALSE)*3+VLOOKUP(B13,員工基本資料!$4:$42,15,FALSE)*-3+VLOOKUP(B13,員工基本資料!$4:$42,16,FALSE)*-5+VLOOKUP(B13,員工基本資料!$4:$42,17,FALSE)*-10</f>
        <v>5</v>
      </c>
      <c r="K13" s="17">
        <f t="shared" si="0"/>
        <v>83.2</v>
      </c>
      <c r="L13" s="27" t="str">
        <f t="shared" si="1"/>
        <v>C</v>
      </c>
      <c r="M13" s="25">
        <f>VLOOKUP(L13,員工考績評核等級標準!$F$4:$G$8,2,FALSE)</f>
        <v>15000</v>
      </c>
      <c r="N13" s="25">
        <f t="shared" si="2"/>
        <v>10</v>
      </c>
    </row>
    <row r="14" spans="2:19" x14ac:dyDescent="0.25">
      <c r="B14" s="19" t="s">
        <v>95</v>
      </c>
      <c r="C14" s="17" t="s">
        <v>185</v>
      </c>
      <c r="D14" s="17" t="s">
        <v>117</v>
      </c>
      <c r="E14" s="17" t="s">
        <v>11</v>
      </c>
      <c r="F14" s="17" t="s">
        <v>181</v>
      </c>
      <c r="G14" s="17" t="s">
        <v>140</v>
      </c>
      <c r="H14" s="17">
        <f>VLOOKUP(B14,員工基本資料!$A$4:$Q$42,7,FALSE)*85%</f>
        <v>71.399999999999991</v>
      </c>
      <c r="I14" s="17">
        <f>(VLOOKUP(B14,員工基本資料!$4:$42,8,FALSE)*-4+VLOOKUP(B14,員工基本資料!$4:$42,9,FALSE)*-2+VLOOKUP(B14,員工基本資料!$4:$42,10,FALSE)*-6+VLOOKUP(B14,員工基本資料!$4:$42,11,FALSE)*-1)*15%</f>
        <v>0</v>
      </c>
      <c r="J14" s="17">
        <f>VLOOKUP(B14,員工基本資料!$4:$42,12,FALSE)*10+VLOOKUP(B14,員工基本資料!$4:$42,13,FALSE)*5+VLOOKUP(B14,員工基本資料!$4:$42,14,FALSE)*3+VLOOKUP(B14,員工基本資料!$4:$42,15,FALSE)*-3+VLOOKUP(B14,員工基本資料!$4:$42,16,FALSE)*-5+VLOOKUP(B14,員工基本資料!$4:$42,17,FALSE)*-10</f>
        <v>10</v>
      </c>
      <c r="K14" s="17">
        <f t="shared" si="0"/>
        <v>81.399999999999991</v>
      </c>
      <c r="L14" s="27" t="str">
        <f t="shared" si="1"/>
        <v>C</v>
      </c>
      <c r="M14" s="25">
        <f>VLOOKUP(L14,員工考績評核等級標準!$F$4:$G$8,2,FALSE)</f>
        <v>15000</v>
      </c>
      <c r="N14" s="25">
        <f t="shared" si="2"/>
        <v>11</v>
      </c>
    </row>
    <row r="15" spans="2:19" x14ac:dyDescent="0.25">
      <c r="B15" s="19" t="s">
        <v>96</v>
      </c>
      <c r="C15" s="17" t="s">
        <v>206</v>
      </c>
      <c r="D15" s="17" t="s">
        <v>118</v>
      </c>
      <c r="E15" s="17" t="s">
        <v>9</v>
      </c>
      <c r="F15" s="17" t="s">
        <v>195</v>
      </c>
      <c r="G15" s="17" t="s">
        <v>207</v>
      </c>
      <c r="H15" s="17">
        <f>VLOOKUP(B15,員工基本資料!$A$4:$Q$42,7,FALSE)*85%</f>
        <v>78.2</v>
      </c>
      <c r="I15" s="17">
        <f>(VLOOKUP(B15,員工基本資料!$4:$42,8,FALSE)*-4+VLOOKUP(B15,員工基本資料!$4:$42,9,FALSE)*-2+VLOOKUP(B15,員工基本資料!$4:$42,10,FALSE)*-6+VLOOKUP(B15,員工基本資料!$4:$42,11,FALSE)*-1)*15%</f>
        <v>0</v>
      </c>
      <c r="J15" s="17">
        <f>VLOOKUP(B15,員工基本資料!$4:$42,12,FALSE)*10+VLOOKUP(B15,員工基本資料!$4:$42,13,FALSE)*5+VLOOKUP(B15,員工基本資料!$4:$42,14,FALSE)*3+VLOOKUP(B15,員工基本資料!$4:$42,15,FALSE)*-3+VLOOKUP(B15,員工基本資料!$4:$42,16,FALSE)*-5+VLOOKUP(B15,員工基本資料!$4:$42,17,FALSE)*-10</f>
        <v>0</v>
      </c>
      <c r="K15" s="17">
        <f t="shared" si="0"/>
        <v>78.2</v>
      </c>
      <c r="L15" s="27" t="str">
        <f t="shared" si="1"/>
        <v>C</v>
      </c>
      <c r="M15" s="25">
        <f>VLOOKUP(L15,員工考績評核等級標準!$F$4:$G$8,2,FALSE)</f>
        <v>15000</v>
      </c>
      <c r="N15" s="25">
        <f t="shared" si="2"/>
        <v>12</v>
      </c>
    </row>
    <row r="16" spans="2:19" x14ac:dyDescent="0.25">
      <c r="B16" s="19" t="s">
        <v>111</v>
      </c>
      <c r="C16" s="17" t="s">
        <v>220</v>
      </c>
      <c r="D16" s="17" t="s">
        <v>118</v>
      </c>
      <c r="E16" s="17" t="s">
        <v>13</v>
      </c>
      <c r="F16" s="17" t="s">
        <v>218</v>
      </c>
      <c r="G16" s="17" t="s">
        <v>221</v>
      </c>
      <c r="H16" s="17">
        <f>VLOOKUP(B16,員工基本資料!$A$4:$Q$42,7,FALSE)*85%</f>
        <v>66.3</v>
      </c>
      <c r="I16" s="17">
        <f>(VLOOKUP(B16,員工基本資料!$4:$42,8,FALSE)*-4+VLOOKUP(B16,員工基本資料!$4:$42,9,FALSE)*-2+VLOOKUP(B16,員工基本資料!$4:$42,10,FALSE)*-6+VLOOKUP(B16,員工基本資料!$4:$42,11,FALSE)*-1)*15%</f>
        <v>0</v>
      </c>
      <c r="J16" s="17">
        <f>VLOOKUP(B16,員工基本資料!$4:$42,12,FALSE)*10+VLOOKUP(B16,員工基本資料!$4:$42,13,FALSE)*5+VLOOKUP(B16,員工基本資料!$4:$42,14,FALSE)*3+VLOOKUP(B16,員工基本資料!$4:$42,15,FALSE)*-3+VLOOKUP(B16,員工基本資料!$4:$42,16,FALSE)*-5+VLOOKUP(B16,員工基本資料!$4:$42,17,FALSE)*-10</f>
        <v>10</v>
      </c>
      <c r="K16" s="17">
        <f t="shared" si="0"/>
        <v>76.3</v>
      </c>
      <c r="L16" s="27" t="str">
        <f t="shared" si="1"/>
        <v>C</v>
      </c>
      <c r="M16" s="25">
        <f>VLOOKUP(L16,員工考績評核等級標準!$F$4:$G$8,2,FALSE)</f>
        <v>15000</v>
      </c>
      <c r="N16" s="25">
        <f t="shared" si="2"/>
        <v>13</v>
      </c>
    </row>
    <row r="17" spans="2:14" x14ac:dyDescent="0.25">
      <c r="B17" s="19" t="s">
        <v>78</v>
      </c>
      <c r="C17" s="17" t="s">
        <v>204</v>
      </c>
      <c r="D17" s="17" t="s">
        <v>118</v>
      </c>
      <c r="E17" s="17" t="s">
        <v>12</v>
      </c>
      <c r="F17" s="17" t="s">
        <v>195</v>
      </c>
      <c r="G17" s="17" t="s">
        <v>121</v>
      </c>
      <c r="H17" s="17">
        <f>VLOOKUP(B17,員工基本資料!$A$4:$Q$42,7,FALSE)*85%</f>
        <v>76.5</v>
      </c>
      <c r="I17" s="17">
        <f>(VLOOKUP(B17,員工基本資料!$4:$42,8,FALSE)*-4+VLOOKUP(B17,員工基本資料!$4:$42,9,FALSE)*-2+VLOOKUP(B17,員工基本資料!$4:$42,10,FALSE)*-6+VLOOKUP(B17,員工基本資料!$4:$42,11,FALSE)*-1)*15%</f>
        <v>-0.3</v>
      </c>
      <c r="J17" s="17">
        <f>VLOOKUP(B17,員工基本資料!$4:$42,12,FALSE)*10+VLOOKUP(B17,員工基本資料!$4:$42,13,FALSE)*5+VLOOKUP(B17,員工基本資料!$4:$42,14,FALSE)*3+VLOOKUP(B17,員工基本資料!$4:$42,15,FALSE)*-3+VLOOKUP(B17,員工基本資料!$4:$42,16,FALSE)*-5+VLOOKUP(B17,員工基本資料!$4:$42,17,FALSE)*-10</f>
        <v>0</v>
      </c>
      <c r="K17" s="17">
        <f t="shared" si="0"/>
        <v>76.2</v>
      </c>
      <c r="L17" s="27" t="str">
        <f t="shared" si="1"/>
        <v>C</v>
      </c>
      <c r="M17" s="25">
        <f>VLOOKUP(L17,員工考績評核等級標準!$F$4:$G$8,2,FALSE)</f>
        <v>15000</v>
      </c>
      <c r="N17" s="25">
        <f t="shared" si="2"/>
        <v>14</v>
      </c>
    </row>
    <row r="18" spans="2:14" x14ac:dyDescent="0.25">
      <c r="B18" s="19" t="s">
        <v>103</v>
      </c>
      <c r="C18" s="17" t="s">
        <v>202</v>
      </c>
      <c r="D18" s="17" t="s">
        <v>116</v>
      </c>
      <c r="E18" s="17" t="s">
        <v>13</v>
      </c>
      <c r="F18" s="17" t="s">
        <v>195</v>
      </c>
      <c r="G18" s="17" t="s">
        <v>121</v>
      </c>
      <c r="H18" s="17">
        <f>VLOOKUP(B18,員工基本資料!$A$4:$Q$42,7,FALSE)*85%</f>
        <v>72.25</v>
      </c>
      <c r="I18" s="17">
        <f>(VLOOKUP(B18,員工基本資料!$4:$42,8,FALSE)*-4+VLOOKUP(B18,員工基本資料!$4:$42,9,FALSE)*-2+VLOOKUP(B18,員工基本資料!$4:$42,10,FALSE)*-6+VLOOKUP(B18,員工基本資料!$4:$42,11,FALSE)*-1)*15%</f>
        <v>0</v>
      </c>
      <c r="J18" s="17">
        <f>VLOOKUP(B18,員工基本資料!$4:$42,12,FALSE)*10+VLOOKUP(B18,員工基本資料!$4:$42,13,FALSE)*5+VLOOKUP(B18,員工基本資料!$4:$42,14,FALSE)*3+VLOOKUP(B18,員工基本資料!$4:$42,15,FALSE)*-3+VLOOKUP(B18,員工基本資料!$4:$42,16,FALSE)*-5+VLOOKUP(B18,員工基本資料!$4:$42,17,FALSE)*-10</f>
        <v>3</v>
      </c>
      <c r="K18" s="17">
        <f t="shared" si="0"/>
        <v>75.25</v>
      </c>
      <c r="L18" s="27" t="str">
        <f t="shared" si="1"/>
        <v>C</v>
      </c>
      <c r="M18" s="25">
        <f>VLOOKUP(L18,員工考績評核等級標準!$F$4:$G$8,2,FALSE)</f>
        <v>15000</v>
      </c>
      <c r="N18" s="25">
        <f t="shared" si="2"/>
        <v>15</v>
      </c>
    </row>
    <row r="19" spans="2:14" x14ac:dyDescent="0.25">
      <c r="B19" s="19" t="s">
        <v>108</v>
      </c>
      <c r="C19" s="17" t="s">
        <v>188</v>
      </c>
      <c r="D19" s="17" t="s">
        <v>116</v>
      </c>
      <c r="E19" s="17" t="s">
        <v>12</v>
      </c>
      <c r="F19" s="17" t="s">
        <v>181</v>
      </c>
      <c r="G19" s="17" t="s">
        <v>189</v>
      </c>
      <c r="H19" s="17">
        <f>VLOOKUP(B19,員工基本資料!$A$4:$Q$42,7,FALSE)*85%</f>
        <v>75.649999999999991</v>
      </c>
      <c r="I19" s="17">
        <f>(VLOOKUP(B19,員工基本資料!$4:$42,8,FALSE)*-4+VLOOKUP(B19,員工基本資料!$4:$42,9,FALSE)*-2+VLOOKUP(B19,員工基本資料!$4:$42,10,FALSE)*-6+VLOOKUP(B19,員工基本資料!$4:$42,11,FALSE)*-1)*15%</f>
        <v>-0.6</v>
      </c>
      <c r="J19" s="17">
        <f>VLOOKUP(B19,員工基本資料!$4:$42,12,FALSE)*10+VLOOKUP(B19,員工基本資料!$4:$42,13,FALSE)*5+VLOOKUP(B19,員工基本資料!$4:$42,14,FALSE)*3+VLOOKUP(B19,員工基本資料!$4:$42,15,FALSE)*-3+VLOOKUP(B19,員工基本資料!$4:$42,16,FALSE)*-5+VLOOKUP(B19,員工基本資料!$4:$42,17,FALSE)*-10</f>
        <v>0</v>
      </c>
      <c r="K19" s="17">
        <f t="shared" si="0"/>
        <v>75.05</v>
      </c>
      <c r="L19" s="27" t="str">
        <f t="shared" si="1"/>
        <v>C</v>
      </c>
      <c r="M19" s="25">
        <f>VLOOKUP(L19,員工考績評核等級標準!$F$4:$G$8,2,FALSE)</f>
        <v>15000</v>
      </c>
      <c r="N19" s="25">
        <f t="shared" si="2"/>
        <v>16</v>
      </c>
    </row>
    <row r="20" spans="2:14" x14ac:dyDescent="0.25">
      <c r="B20" s="19" t="s">
        <v>105</v>
      </c>
      <c r="C20" s="17" t="s">
        <v>232</v>
      </c>
      <c r="D20" s="17" t="s">
        <v>118</v>
      </c>
      <c r="E20" s="17" t="s">
        <v>12</v>
      </c>
      <c r="F20" s="17" t="s">
        <v>198</v>
      </c>
      <c r="G20" s="17" t="s">
        <v>233</v>
      </c>
      <c r="H20" s="17">
        <f>VLOOKUP(B20,員工基本資料!$A$4:$Q$42,7,FALSE)*85%</f>
        <v>66.3</v>
      </c>
      <c r="I20" s="17">
        <f>(VLOOKUP(B20,員工基本資料!$4:$42,8,FALSE)*-4+VLOOKUP(B20,員工基本資料!$4:$42,9,FALSE)*-2+VLOOKUP(B20,員工基本資料!$4:$42,10,FALSE)*-6+VLOOKUP(B20,員工基本資料!$4:$42,11,FALSE)*-1)*15%</f>
        <v>-0.89999999999999991</v>
      </c>
      <c r="J20" s="17">
        <f>VLOOKUP(B20,員工基本資料!$4:$42,12,FALSE)*10+VLOOKUP(B20,員工基本資料!$4:$42,13,FALSE)*5+VLOOKUP(B20,員工基本資料!$4:$42,14,FALSE)*3+VLOOKUP(B20,員工基本資料!$4:$42,15,FALSE)*-3+VLOOKUP(B20,員工基本資料!$4:$42,16,FALSE)*-5+VLOOKUP(B20,員工基本資料!$4:$42,17,FALSE)*-10</f>
        <v>9</v>
      </c>
      <c r="K20" s="17">
        <f t="shared" si="0"/>
        <v>74.399999999999991</v>
      </c>
      <c r="L20" s="27" t="str">
        <f t="shared" si="1"/>
        <v>C</v>
      </c>
      <c r="M20" s="25">
        <f>VLOOKUP(L20,員工考績評核等級標準!$F$4:$G$8,2,FALSE)</f>
        <v>15000</v>
      </c>
      <c r="N20" s="25">
        <f t="shared" si="2"/>
        <v>17</v>
      </c>
    </row>
    <row r="21" spans="2:14" x14ac:dyDescent="0.25">
      <c r="B21" s="19" t="s">
        <v>84</v>
      </c>
      <c r="C21" s="17" t="s">
        <v>214</v>
      </c>
      <c r="D21" s="17" t="s">
        <v>116</v>
      </c>
      <c r="E21" s="17" t="s">
        <v>11</v>
      </c>
      <c r="F21" s="17" t="s">
        <v>211</v>
      </c>
      <c r="G21" s="17" t="s">
        <v>131</v>
      </c>
      <c r="H21" s="17">
        <f>VLOOKUP(B21,員工基本資料!$A$4:$Q$42,7,FALSE)*85%</f>
        <v>73.95</v>
      </c>
      <c r="I21" s="17">
        <f>(VLOOKUP(B21,員工基本資料!$4:$42,8,FALSE)*-4+VLOOKUP(B21,員工基本資料!$4:$42,9,FALSE)*-2+VLOOKUP(B21,員工基本資料!$4:$42,10,FALSE)*-6+VLOOKUP(B21,員工基本資料!$4:$42,11,FALSE)*-1)*15%</f>
        <v>0</v>
      </c>
      <c r="J21" s="17">
        <f>VLOOKUP(B21,員工基本資料!$4:$42,12,FALSE)*10+VLOOKUP(B21,員工基本資料!$4:$42,13,FALSE)*5+VLOOKUP(B21,員工基本資料!$4:$42,14,FALSE)*3+VLOOKUP(B21,員工基本資料!$4:$42,15,FALSE)*-3+VLOOKUP(B21,員工基本資料!$4:$42,16,FALSE)*-5+VLOOKUP(B21,員工基本資料!$4:$42,17,FALSE)*-10</f>
        <v>0</v>
      </c>
      <c r="K21" s="17">
        <f t="shared" si="0"/>
        <v>73.95</v>
      </c>
      <c r="L21" s="27" t="str">
        <f t="shared" si="1"/>
        <v>C</v>
      </c>
      <c r="M21" s="25">
        <f>VLOOKUP(L21,員工考績評核等級標準!$F$4:$G$8,2,FALSE)</f>
        <v>15000</v>
      </c>
      <c r="N21" s="25">
        <f t="shared" si="2"/>
        <v>18</v>
      </c>
    </row>
    <row r="22" spans="2:14" x14ac:dyDescent="0.25">
      <c r="B22" s="19" t="s">
        <v>94</v>
      </c>
      <c r="C22" s="17" t="s">
        <v>226</v>
      </c>
      <c r="D22" s="17" t="s">
        <v>117</v>
      </c>
      <c r="E22" s="17" t="s">
        <v>9</v>
      </c>
      <c r="F22" s="17" t="s">
        <v>218</v>
      </c>
      <c r="G22" s="17" t="s">
        <v>227</v>
      </c>
      <c r="H22" s="17">
        <f>VLOOKUP(B22,員工基本資料!$A$4:$Q$42,7,FALSE)*85%</f>
        <v>72.25</v>
      </c>
      <c r="I22" s="17">
        <f>(VLOOKUP(B22,員工基本資料!$4:$42,8,FALSE)*-4+VLOOKUP(B22,員工基本資料!$4:$42,9,FALSE)*-2+VLOOKUP(B22,員工基本資料!$4:$42,10,FALSE)*-6+VLOOKUP(B22,員工基本資料!$4:$42,11,FALSE)*-1)*15%</f>
        <v>0</v>
      </c>
      <c r="J22" s="17">
        <f>VLOOKUP(B22,員工基本資料!$4:$42,12,FALSE)*10+VLOOKUP(B22,員工基本資料!$4:$42,13,FALSE)*5+VLOOKUP(B22,員工基本資料!$4:$42,14,FALSE)*3+VLOOKUP(B22,員工基本資料!$4:$42,15,FALSE)*-3+VLOOKUP(B22,員工基本資料!$4:$42,16,FALSE)*-5+VLOOKUP(B22,員工基本資料!$4:$42,17,FALSE)*-10</f>
        <v>0</v>
      </c>
      <c r="K22" s="17">
        <f t="shared" si="0"/>
        <v>72.25</v>
      </c>
      <c r="L22" s="27" t="str">
        <f t="shared" si="1"/>
        <v>C</v>
      </c>
      <c r="M22" s="25">
        <f>VLOOKUP(L22,員工考績評核等級標準!$F$4:$G$8,2,FALSE)</f>
        <v>15000</v>
      </c>
      <c r="N22" s="25">
        <f t="shared" si="2"/>
        <v>19</v>
      </c>
    </row>
    <row r="23" spans="2:14" x14ac:dyDescent="0.25">
      <c r="B23" s="19" t="s">
        <v>100</v>
      </c>
      <c r="C23" s="17" t="s">
        <v>219</v>
      </c>
      <c r="D23" s="17" t="s">
        <v>115</v>
      </c>
      <c r="E23" s="17" t="s">
        <v>178</v>
      </c>
      <c r="F23" s="17" t="s">
        <v>218</v>
      </c>
      <c r="G23" s="17" t="s">
        <v>10</v>
      </c>
      <c r="H23" s="17">
        <f>VLOOKUP(B23,員工基本資料!$A$4:$Q$42,7,FALSE)*85%</f>
        <v>68.849999999999994</v>
      </c>
      <c r="I23" s="17">
        <f>(VLOOKUP(B23,員工基本資料!$4:$42,8,FALSE)*-4+VLOOKUP(B23,員工基本資料!$4:$42,9,FALSE)*-2+VLOOKUP(B23,員工基本資料!$4:$42,10,FALSE)*-6+VLOOKUP(B23,員工基本資料!$4:$42,11,FALSE)*-1)*15%</f>
        <v>0</v>
      </c>
      <c r="J23" s="17">
        <f>VLOOKUP(B23,員工基本資料!$4:$42,12,FALSE)*10+VLOOKUP(B23,員工基本資料!$4:$42,13,FALSE)*5+VLOOKUP(B23,員工基本資料!$4:$42,14,FALSE)*3+VLOOKUP(B23,員工基本資料!$4:$42,15,FALSE)*-3+VLOOKUP(B23,員工基本資料!$4:$42,16,FALSE)*-5+VLOOKUP(B23,員工基本資料!$4:$42,17,FALSE)*-10</f>
        <v>3</v>
      </c>
      <c r="K23" s="17">
        <f t="shared" si="0"/>
        <v>71.849999999999994</v>
      </c>
      <c r="L23" s="27" t="str">
        <f t="shared" si="1"/>
        <v>C</v>
      </c>
      <c r="M23" s="25">
        <f>VLOOKUP(L23,員工考績評核等級標準!$F$4:$G$8,2,FALSE)</f>
        <v>15000</v>
      </c>
      <c r="N23" s="25">
        <f t="shared" si="2"/>
        <v>20</v>
      </c>
    </row>
    <row r="24" spans="2:14" x14ac:dyDescent="0.25">
      <c r="B24" s="19" t="s">
        <v>104</v>
      </c>
      <c r="C24" s="17" t="s">
        <v>208</v>
      </c>
      <c r="D24" s="17" t="s">
        <v>118</v>
      </c>
      <c r="E24" s="17" t="s">
        <v>8</v>
      </c>
      <c r="F24" s="17" t="s">
        <v>195</v>
      </c>
      <c r="G24" s="17" t="s">
        <v>209</v>
      </c>
      <c r="H24" s="17">
        <f>VLOOKUP(B24,員工基本資料!$A$4:$Q$42,7,FALSE)*85%</f>
        <v>71.399999999999991</v>
      </c>
      <c r="I24" s="17">
        <f>(VLOOKUP(B24,員工基本資料!$4:$42,8,FALSE)*-4+VLOOKUP(B24,員工基本資料!$4:$42,9,FALSE)*-2+VLOOKUP(B24,員工基本資料!$4:$42,10,FALSE)*-6+VLOOKUP(B24,員工基本資料!$4:$42,11,FALSE)*-1)*15%</f>
        <v>0</v>
      </c>
      <c r="J24" s="17">
        <f>VLOOKUP(B24,員工基本資料!$4:$42,12,FALSE)*10+VLOOKUP(B24,員工基本資料!$4:$42,13,FALSE)*5+VLOOKUP(B24,員工基本資料!$4:$42,14,FALSE)*3+VLOOKUP(B24,員工基本資料!$4:$42,15,FALSE)*-3+VLOOKUP(B24,員工基本資料!$4:$42,16,FALSE)*-5+VLOOKUP(B24,員工基本資料!$4:$42,17,FALSE)*-10</f>
        <v>0</v>
      </c>
      <c r="K24" s="17">
        <f t="shared" si="0"/>
        <v>71.399999999999991</v>
      </c>
      <c r="L24" s="27" t="str">
        <f t="shared" si="1"/>
        <v>C</v>
      </c>
      <c r="M24" s="25">
        <f>VLOOKUP(L24,員工考績評核等級標準!$F$4:$G$8,2,FALSE)</f>
        <v>15000</v>
      </c>
      <c r="N24" s="25">
        <f t="shared" si="2"/>
        <v>21</v>
      </c>
    </row>
    <row r="25" spans="2:14" x14ac:dyDescent="0.25">
      <c r="B25" s="19" t="s">
        <v>83</v>
      </c>
      <c r="C25" s="17" t="s">
        <v>225</v>
      </c>
      <c r="D25" s="17" t="s">
        <v>115</v>
      </c>
      <c r="E25" s="17" t="s">
        <v>11</v>
      </c>
      <c r="F25" s="17" t="s">
        <v>218</v>
      </c>
      <c r="G25" s="17" t="s">
        <v>141</v>
      </c>
      <c r="H25" s="17">
        <f>VLOOKUP(B25,員工基本資料!$A$4:$Q$42,7,FALSE)*85%</f>
        <v>71.399999999999991</v>
      </c>
      <c r="I25" s="17">
        <f>(VLOOKUP(B25,員工基本資料!$4:$42,8,FALSE)*-4+VLOOKUP(B25,員工基本資料!$4:$42,9,FALSE)*-2+VLOOKUP(B25,員工基本資料!$4:$42,10,FALSE)*-6+VLOOKUP(B25,員工基本資料!$4:$42,11,FALSE)*-1)*15%</f>
        <v>0</v>
      </c>
      <c r="J25" s="17">
        <f>VLOOKUP(B25,員工基本資料!$4:$42,12,FALSE)*10+VLOOKUP(B25,員工基本資料!$4:$42,13,FALSE)*5+VLOOKUP(B25,員工基本資料!$4:$42,14,FALSE)*3+VLOOKUP(B25,員工基本資料!$4:$42,15,FALSE)*-3+VLOOKUP(B25,員工基本資料!$4:$42,16,FALSE)*-5+VLOOKUP(B25,員工基本資料!$4:$42,17,FALSE)*-10</f>
        <v>0</v>
      </c>
      <c r="K25" s="17">
        <f t="shared" si="0"/>
        <v>71.399999999999991</v>
      </c>
      <c r="L25" s="27" t="str">
        <f t="shared" si="1"/>
        <v>C</v>
      </c>
      <c r="M25" s="25">
        <f>VLOOKUP(L25,員工考績評核等級標準!$F$4:$G$8,2,FALSE)</f>
        <v>15000</v>
      </c>
      <c r="N25" s="25">
        <f t="shared" si="2"/>
        <v>21</v>
      </c>
    </row>
    <row r="26" spans="2:14" x14ac:dyDescent="0.25">
      <c r="B26" s="19" t="s">
        <v>89</v>
      </c>
      <c r="C26" s="17" t="s">
        <v>183</v>
      </c>
      <c r="D26" s="17" t="s">
        <v>116</v>
      </c>
      <c r="E26" s="17" t="s">
        <v>9</v>
      </c>
      <c r="F26" s="17" t="s">
        <v>181</v>
      </c>
      <c r="G26" s="17" t="s">
        <v>140</v>
      </c>
      <c r="H26" s="17">
        <f>VLOOKUP(B26,員工基本資料!$A$4:$Q$42,7,FALSE)*85%</f>
        <v>69.7</v>
      </c>
      <c r="I26" s="17">
        <f>(VLOOKUP(B26,員工基本資料!$4:$42,8,FALSE)*-4+VLOOKUP(B26,員工基本資料!$4:$42,9,FALSE)*-2+VLOOKUP(B26,員工基本資料!$4:$42,10,FALSE)*-6+VLOOKUP(B26,員工基本資料!$4:$42,11,FALSE)*-1)*15%</f>
        <v>-1.95</v>
      </c>
      <c r="J26" s="17">
        <f>VLOOKUP(B26,員工基本資料!$4:$42,12,FALSE)*10+VLOOKUP(B26,員工基本資料!$4:$42,13,FALSE)*5+VLOOKUP(B26,員工基本資料!$4:$42,14,FALSE)*3+VLOOKUP(B26,員工基本資料!$4:$42,15,FALSE)*-3+VLOOKUP(B26,員工基本資料!$4:$42,16,FALSE)*-5+VLOOKUP(B26,員工基本資料!$4:$42,17,FALSE)*-10</f>
        <v>3</v>
      </c>
      <c r="K26" s="17">
        <f t="shared" si="0"/>
        <v>70.75</v>
      </c>
      <c r="L26" s="27" t="str">
        <f t="shared" si="1"/>
        <v>C</v>
      </c>
      <c r="M26" s="25">
        <f>VLOOKUP(L26,員工考績評核等級標準!$F$4:$G$8,2,FALSE)</f>
        <v>15000</v>
      </c>
      <c r="N26" s="25">
        <f t="shared" si="2"/>
        <v>23</v>
      </c>
    </row>
    <row r="27" spans="2:14" x14ac:dyDescent="0.25">
      <c r="B27" s="19" t="s">
        <v>106</v>
      </c>
      <c r="C27" s="17" t="s">
        <v>186</v>
      </c>
      <c r="D27" s="17" t="s">
        <v>115</v>
      </c>
      <c r="E27" s="17" t="s">
        <v>12</v>
      </c>
      <c r="F27" s="17" t="s">
        <v>181</v>
      </c>
      <c r="G27" s="17" t="s">
        <v>187</v>
      </c>
      <c r="H27" s="17">
        <f>VLOOKUP(B27,員工基本資料!$A$4:$Q$42,7,FALSE)*85%</f>
        <v>69.7</v>
      </c>
      <c r="I27" s="17">
        <f>(VLOOKUP(B27,員工基本資料!$4:$42,8,FALSE)*-4+VLOOKUP(B27,員工基本資料!$4:$42,9,FALSE)*-2+VLOOKUP(B27,員工基本資料!$4:$42,10,FALSE)*-6+VLOOKUP(B27,員工基本資料!$4:$42,11,FALSE)*-1)*15%</f>
        <v>0</v>
      </c>
      <c r="J27" s="17">
        <f>VLOOKUP(B27,員工基本資料!$4:$42,12,FALSE)*10+VLOOKUP(B27,員工基本資料!$4:$42,13,FALSE)*5+VLOOKUP(B27,員工基本資料!$4:$42,14,FALSE)*3+VLOOKUP(B27,員工基本資料!$4:$42,15,FALSE)*-3+VLOOKUP(B27,員工基本資料!$4:$42,16,FALSE)*-5+VLOOKUP(B27,員工基本資料!$4:$42,17,FALSE)*-10</f>
        <v>0</v>
      </c>
      <c r="K27" s="17">
        <f t="shared" si="0"/>
        <v>69.7</v>
      </c>
      <c r="L27" s="27" t="str">
        <f t="shared" si="1"/>
        <v>D</v>
      </c>
      <c r="M27" s="25">
        <f>VLOOKUP(L27,員工考績評核等級標準!$F$4:$G$8,2,FALSE)</f>
        <v>5000</v>
      </c>
      <c r="N27" s="25">
        <f t="shared" si="2"/>
        <v>24</v>
      </c>
    </row>
    <row r="28" spans="2:14" x14ac:dyDescent="0.25">
      <c r="B28" s="19" t="s">
        <v>80</v>
      </c>
      <c r="C28" s="17" t="s">
        <v>192</v>
      </c>
      <c r="D28" s="17" t="s">
        <v>116</v>
      </c>
      <c r="E28" s="17" t="s">
        <v>178</v>
      </c>
      <c r="F28" s="17" t="s">
        <v>181</v>
      </c>
      <c r="G28" s="17" t="s">
        <v>193</v>
      </c>
      <c r="H28" s="17">
        <f>VLOOKUP(B28,員工基本資料!$A$4:$Q$42,7,FALSE)*85%</f>
        <v>69.7</v>
      </c>
      <c r="I28" s="17">
        <f>(VLOOKUP(B28,員工基本資料!$4:$42,8,FALSE)*-4+VLOOKUP(B28,員工基本資料!$4:$42,9,FALSE)*-2+VLOOKUP(B28,員工基本資料!$4:$42,10,FALSE)*-6+VLOOKUP(B28,員工基本資料!$4:$42,11,FALSE)*-1)*15%</f>
        <v>-0.6</v>
      </c>
      <c r="J28" s="17">
        <f>VLOOKUP(B28,員工基本資料!$4:$42,12,FALSE)*10+VLOOKUP(B28,員工基本資料!$4:$42,13,FALSE)*5+VLOOKUP(B28,員工基本資料!$4:$42,14,FALSE)*3+VLOOKUP(B28,員工基本資料!$4:$42,15,FALSE)*-3+VLOOKUP(B28,員工基本資料!$4:$42,16,FALSE)*-5+VLOOKUP(B28,員工基本資料!$4:$42,17,FALSE)*-10</f>
        <v>0</v>
      </c>
      <c r="K28" s="17">
        <f t="shared" si="0"/>
        <v>69.100000000000009</v>
      </c>
      <c r="L28" s="27" t="str">
        <f t="shared" si="1"/>
        <v>D</v>
      </c>
      <c r="M28" s="25">
        <f>VLOOKUP(L28,員工考績評核等級標準!$F$4:$G$8,2,FALSE)</f>
        <v>5000</v>
      </c>
      <c r="N28" s="25">
        <f t="shared" si="2"/>
        <v>25</v>
      </c>
    </row>
    <row r="29" spans="2:14" x14ac:dyDescent="0.25">
      <c r="B29" s="19" t="s">
        <v>107</v>
      </c>
      <c r="C29" s="17" t="s">
        <v>210</v>
      </c>
      <c r="D29" s="17" t="s">
        <v>116</v>
      </c>
      <c r="E29" s="17" t="s">
        <v>12</v>
      </c>
      <c r="F29" s="17" t="s">
        <v>211</v>
      </c>
      <c r="G29" s="17" t="s">
        <v>131</v>
      </c>
      <c r="H29" s="17">
        <f>VLOOKUP(B29,員工基本資料!$A$4:$Q$42,7,FALSE)*85%</f>
        <v>68</v>
      </c>
      <c r="I29" s="17">
        <f>(VLOOKUP(B29,員工基本資料!$4:$42,8,FALSE)*-4+VLOOKUP(B29,員工基本資料!$4:$42,9,FALSE)*-2+VLOOKUP(B29,員工基本資料!$4:$42,10,FALSE)*-6+VLOOKUP(B29,員工基本資料!$4:$42,11,FALSE)*-1)*15%</f>
        <v>0</v>
      </c>
      <c r="J29" s="17">
        <f>VLOOKUP(B29,員工基本資料!$4:$42,12,FALSE)*10+VLOOKUP(B29,員工基本資料!$4:$42,13,FALSE)*5+VLOOKUP(B29,員工基本資料!$4:$42,14,FALSE)*3+VLOOKUP(B29,員工基本資料!$4:$42,15,FALSE)*-3+VLOOKUP(B29,員工基本資料!$4:$42,16,FALSE)*-5+VLOOKUP(B29,員工基本資料!$4:$42,17,FALSE)*-10</f>
        <v>0</v>
      </c>
      <c r="K29" s="17">
        <f t="shared" si="0"/>
        <v>68</v>
      </c>
      <c r="L29" s="27" t="str">
        <f t="shared" si="1"/>
        <v>D</v>
      </c>
      <c r="M29" s="25">
        <f>VLOOKUP(L29,員工考績評核等級標準!$F$4:$G$8,2,FALSE)</f>
        <v>5000</v>
      </c>
      <c r="N29" s="25">
        <f t="shared" si="2"/>
        <v>26</v>
      </c>
    </row>
    <row r="30" spans="2:14" x14ac:dyDescent="0.25">
      <c r="B30" s="19" t="s">
        <v>101</v>
      </c>
      <c r="C30" s="17" t="s">
        <v>229</v>
      </c>
      <c r="D30" s="17" t="s">
        <v>118</v>
      </c>
      <c r="E30" s="17" t="s">
        <v>8</v>
      </c>
      <c r="F30" s="17" t="s">
        <v>198</v>
      </c>
      <c r="G30" s="17" t="s">
        <v>227</v>
      </c>
      <c r="H30" s="17">
        <f>VLOOKUP(B30,員工基本資料!$A$4:$Q$42,7,FALSE)*85%</f>
        <v>69.7</v>
      </c>
      <c r="I30" s="17">
        <f>(VLOOKUP(B30,員工基本資料!$4:$42,8,FALSE)*-4+VLOOKUP(B30,員工基本資料!$4:$42,9,FALSE)*-2+VLOOKUP(B30,員工基本資料!$4:$42,10,FALSE)*-6+VLOOKUP(B30,員工基本資料!$4:$42,11,FALSE)*-1)*15%</f>
        <v>-2.1</v>
      </c>
      <c r="J30" s="17">
        <f>VLOOKUP(B30,員工基本資料!$4:$42,12,FALSE)*10+VLOOKUP(B30,員工基本資料!$4:$42,13,FALSE)*5+VLOOKUP(B30,員工基本資料!$4:$42,14,FALSE)*3+VLOOKUP(B30,員工基本資料!$4:$42,15,FALSE)*-3+VLOOKUP(B30,員工基本資料!$4:$42,16,FALSE)*-5+VLOOKUP(B30,員工基本資料!$4:$42,17,FALSE)*-10</f>
        <v>0</v>
      </c>
      <c r="K30" s="17">
        <f t="shared" si="0"/>
        <v>67.600000000000009</v>
      </c>
      <c r="L30" s="27" t="str">
        <f t="shared" si="1"/>
        <v>D</v>
      </c>
      <c r="M30" s="25">
        <f>VLOOKUP(L30,員工考績評核等級標準!$F$4:$G$8,2,FALSE)</f>
        <v>5000</v>
      </c>
      <c r="N30" s="25">
        <f t="shared" si="2"/>
        <v>27</v>
      </c>
    </row>
    <row r="31" spans="2:14" x14ac:dyDescent="0.25">
      <c r="B31" s="19" t="s">
        <v>91</v>
      </c>
      <c r="C31" s="17" t="s">
        <v>216</v>
      </c>
      <c r="D31" s="17" t="s">
        <v>117</v>
      </c>
      <c r="E31" s="17" t="s">
        <v>11</v>
      </c>
      <c r="F31" s="17" t="s">
        <v>211</v>
      </c>
      <c r="G31" s="17" t="s">
        <v>10</v>
      </c>
      <c r="H31" s="17">
        <f>VLOOKUP(B31,員工基本資料!$A$4:$Q$42,7,FALSE)*85%</f>
        <v>72.25</v>
      </c>
      <c r="I31" s="17">
        <f>(VLOOKUP(B31,員工基本資料!$4:$42,8,FALSE)*-4+VLOOKUP(B31,員工基本資料!$4:$42,9,FALSE)*-2+VLOOKUP(B31,員工基本資料!$4:$42,10,FALSE)*-6+VLOOKUP(B31,員工基本資料!$4:$42,11,FALSE)*-1)*15%</f>
        <v>0</v>
      </c>
      <c r="J31" s="17">
        <f>VLOOKUP(B31,員工基本資料!$4:$42,12,FALSE)*10+VLOOKUP(B31,員工基本資料!$4:$42,13,FALSE)*5+VLOOKUP(B31,員工基本資料!$4:$42,14,FALSE)*3+VLOOKUP(B31,員工基本資料!$4:$42,15,FALSE)*-3+VLOOKUP(B31,員工基本資料!$4:$42,16,FALSE)*-5+VLOOKUP(B31,員工基本資料!$4:$42,17,FALSE)*-10</f>
        <v>-5</v>
      </c>
      <c r="K31" s="17">
        <f t="shared" si="0"/>
        <v>67.25</v>
      </c>
      <c r="L31" s="27" t="str">
        <f t="shared" si="1"/>
        <v>D</v>
      </c>
      <c r="M31" s="25">
        <f>VLOOKUP(L31,員工考績評核等級標準!$F$4:$G$8,2,FALSE)</f>
        <v>5000</v>
      </c>
      <c r="N31" s="25">
        <f t="shared" si="2"/>
        <v>28</v>
      </c>
    </row>
    <row r="32" spans="2:14" x14ac:dyDescent="0.25">
      <c r="B32" s="19" t="s">
        <v>109</v>
      </c>
      <c r="C32" s="17" t="s">
        <v>212</v>
      </c>
      <c r="D32" s="17" t="s">
        <v>117</v>
      </c>
      <c r="E32" s="17" t="s">
        <v>11</v>
      </c>
      <c r="F32" s="17" t="s">
        <v>211</v>
      </c>
      <c r="G32" s="17" t="s">
        <v>131</v>
      </c>
      <c r="H32" s="17">
        <f>VLOOKUP(B32,員工基本資料!$A$4:$Q$42,7,FALSE)*85%</f>
        <v>67.149999999999991</v>
      </c>
      <c r="I32" s="17">
        <f>(VLOOKUP(B32,員工基本資料!$4:$42,8,FALSE)*-4+VLOOKUP(B32,員工基本資料!$4:$42,9,FALSE)*-2+VLOOKUP(B32,員工基本資料!$4:$42,10,FALSE)*-6+VLOOKUP(B32,員工基本資料!$4:$42,11,FALSE)*-1)*15%</f>
        <v>0</v>
      </c>
      <c r="J32" s="17">
        <f>VLOOKUP(B32,員工基本資料!$4:$42,12,FALSE)*10+VLOOKUP(B32,員工基本資料!$4:$42,13,FALSE)*5+VLOOKUP(B32,員工基本資料!$4:$42,14,FALSE)*3+VLOOKUP(B32,員工基本資料!$4:$42,15,FALSE)*-3+VLOOKUP(B32,員工基本資料!$4:$42,16,FALSE)*-5+VLOOKUP(B32,員工基本資料!$4:$42,17,FALSE)*-10</f>
        <v>0</v>
      </c>
      <c r="K32" s="17">
        <f t="shared" si="0"/>
        <v>67.149999999999991</v>
      </c>
      <c r="L32" s="27" t="str">
        <f t="shared" si="1"/>
        <v>D</v>
      </c>
      <c r="M32" s="25">
        <f>VLOOKUP(L32,員工考績評核等級標準!$F$4:$G$8,2,FALSE)</f>
        <v>5000</v>
      </c>
      <c r="N32" s="25">
        <f t="shared" si="2"/>
        <v>29</v>
      </c>
    </row>
    <row r="33" spans="2:14" x14ac:dyDescent="0.25">
      <c r="B33" s="19" t="s">
        <v>93</v>
      </c>
      <c r="C33" s="17" t="s">
        <v>217</v>
      </c>
      <c r="D33" s="17" t="s">
        <v>118</v>
      </c>
      <c r="E33" s="17" t="s">
        <v>8</v>
      </c>
      <c r="F33" s="17" t="s">
        <v>218</v>
      </c>
      <c r="G33" s="17" t="s">
        <v>10</v>
      </c>
      <c r="H33" s="17">
        <f>VLOOKUP(B33,員工基本資料!$A$4:$Q$42,7,FALSE)*85%</f>
        <v>69.7</v>
      </c>
      <c r="I33" s="17">
        <f>(VLOOKUP(B33,員工基本資料!$4:$42,8,FALSE)*-4+VLOOKUP(B33,員工基本資料!$4:$42,9,FALSE)*-2+VLOOKUP(B33,員工基本資料!$4:$42,10,FALSE)*-6+VLOOKUP(B33,員工基本資料!$4:$42,11,FALSE)*-1)*15%</f>
        <v>-0.89999999999999991</v>
      </c>
      <c r="J33" s="17">
        <f>VLOOKUP(B33,員工基本資料!$4:$42,12,FALSE)*10+VLOOKUP(B33,員工基本資料!$4:$42,13,FALSE)*5+VLOOKUP(B33,員工基本資料!$4:$42,14,FALSE)*3+VLOOKUP(B33,員工基本資料!$4:$42,15,FALSE)*-3+VLOOKUP(B33,員工基本資料!$4:$42,16,FALSE)*-5+VLOOKUP(B33,員工基本資料!$4:$42,17,FALSE)*-10</f>
        <v>-3</v>
      </c>
      <c r="K33" s="17">
        <f t="shared" si="0"/>
        <v>65.8</v>
      </c>
      <c r="L33" s="27" t="str">
        <f t="shared" si="1"/>
        <v>D</v>
      </c>
      <c r="M33" s="25">
        <f>VLOOKUP(L33,員工考績評核等級標準!$F$4:$G$8,2,FALSE)</f>
        <v>5000</v>
      </c>
      <c r="N33" s="25">
        <f t="shared" si="2"/>
        <v>30</v>
      </c>
    </row>
    <row r="34" spans="2:14" x14ac:dyDescent="0.25">
      <c r="B34" s="19" t="s">
        <v>88</v>
      </c>
      <c r="C34" s="17" t="s">
        <v>199</v>
      </c>
      <c r="D34" s="17" t="s">
        <v>116</v>
      </c>
      <c r="E34" s="17" t="s">
        <v>11</v>
      </c>
      <c r="F34" s="17" t="s">
        <v>198</v>
      </c>
      <c r="G34" s="17" t="s">
        <v>142</v>
      </c>
      <c r="H34" s="17">
        <f>VLOOKUP(B34,員工基本資料!$A$4:$Q$42,7,FALSE)*85%</f>
        <v>65.45</v>
      </c>
      <c r="I34" s="17">
        <f>(VLOOKUP(B34,員工基本資料!$4:$42,8,FALSE)*-4+VLOOKUP(B34,員工基本資料!$4:$42,9,FALSE)*-2+VLOOKUP(B34,員工基本資料!$4:$42,10,FALSE)*-6+VLOOKUP(B34,員工基本資料!$4:$42,11,FALSE)*-1)*15%</f>
        <v>-0.6</v>
      </c>
      <c r="J34" s="17">
        <f>VLOOKUP(B34,員工基本資料!$4:$42,12,FALSE)*10+VLOOKUP(B34,員工基本資料!$4:$42,13,FALSE)*5+VLOOKUP(B34,員工基本資料!$4:$42,14,FALSE)*3+VLOOKUP(B34,員工基本資料!$4:$42,15,FALSE)*-3+VLOOKUP(B34,員工基本資料!$4:$42,16,FALSE)*-5+VLOOKUP(B34,員工基本資料!$4:$42,17,FALSE)*-10</f>
        <v>0</v>
      </c>
      <c r="K34" s="17">
        <f t="shared" si="0"/>
        <v>64.850000000000009</v>
      </c>
      <c r="L34" s="27" t="str">
        <f t="shared" si="1"/>
        <v>D</v>
      </c>
      <c r="M34" s="25">
        <f>VLOOKUP(L34,員工考績評核等級標準!$F$4:$G$8,2,FALSE)</f>
        <v>5000</v>
      </c>
      <c r="N34" s="25">
        <f t="shared" si="2"/>
        <v>31</v>
      </c>
    </row>
    <row r="35" spans="2:14" x14ac:dyDescent="0.25">
      <c r="B35" s="19" t="s">
        <v>86</v>
      </c>
      <c r="C35" s="17" t="s">
        <v>205</v>
      </c>
      <c r="D35" s="17" t="s">
        <v>116</v>
      </c>
      <c r="E35" s="17" t="s">
        <v>9</v>
      </c>
      <c r="F35" s="17" t="s">
        <v>195</v>
      </c>
      <c r="G35" s="17" t="s">
        <v>121</v>
      </c>
      <c r="H35" s="17">
        <f>VLOOKUP(B35,員工基本資料!$A$4:$Q$42,7,FALSE)*85%</f>
        <v>64.599999999999994</v>
      </c>
      <c r="I35" s="17">
        <f>(VLOOKUP(B35,員工基本資料!$4:$42,8,FALSE)*-4+VLOOKUP(B35,員工基本資料!$4:$42,9,FALSE)*-2+VLOOKUP(B35,員工基本資料!$4:$42,10,FALSE)*-6+VLOOKUP(B35,員工基本資料!$4:$42,11,FALSE)*-1)*15%</f>
        <v>0</v>
      </c>
      <c r="J35" s="17">
        <f>VLOOKUP(B35,員工基本資料!$4:$42,12,FALSE)*10+VLOOKUP(B35,員工基本資料!$4:$42,13,FALSE)*5+VLOOKUP(B35,員工基本資料!$4:$42,14,FALSE)*3+VLOOKUP(B35,員工基本資料!$4:$42,15,FALSE)*-3+VLOOKUP(B35,員工基本資料!$4:$42,16,FALSE)*-5+VLOOKUP(B35,員工基本資料!$4:$42,17,FALSE)*-10</f>
        <v>0</v>
      </c>
      <c r="K35" s="17">
        <f t="shared" si="0"/>
        <v>64.599999999999994</v>
      </c>
      <c r="L35" s="27" t="str">
        <f t="shared" si="1"/>
        <v>D</v>
      </c>
      <c r="M35" s="25">
        <f>VLOOKUP(L35,員工考績評核等級標準!$F$4:$G$8,2,FALSE)</f>
        <v>5000</v>
      </c>
      <c r="N35" s="25">
        <f t="shared" si="2"/>
        <v>32</v>
      </c>
    </row>
    <row r="36" spans="2:14" x14ac:dyDescent="0.25">
      <c r="B36" s="19" t="s">
        <v>110</v>
      </c>
      <c r="C36" s="17" t="s">
        <v>203</v>
      </c>
      <c r="D36" s="17" t="s">
        <v>116</v>
      </c>
      <c r="E36" s="17" t="s">
        <v>12</v>
      </c>
      <c r="F36" s="17" t="s">
        <v>195</v>
      </c>
      <c r="G36" s="17" t="s">
        <v>121</v>
      </c>
      <c r="H36" s="17">
        <f>VLOOKUP(B36,員工基本資料!$A$4:$Q$42,7,FALSE)*85%</f>
        <v>65.45</v>
      </c>
      <c r="I36" s="17">
        <f>(VLOOKUP(B36,員工基本資料!$4:$42,8,FALSE)*-4+VLOOKUP(B36,員工基本資料!$4:$42,9,FALSE)*-2+VLOOKUP(B36,員工基本資料!$4:$42,10,FALSE)*-6+VLOOKUP(B36,員工基本資料!$4:$42,11,FALSE)*-1)*15%</f>
        <v>-1.7999999999999998</v>
      </c>
      <c r="J36" s="17">
        <f>VLOOKUP(B36,員工基本資料!$4:$42,12,FALSE)*10+VLOOKUP(B36,員工基本資料!$4:$42,13,FALSE)*5+VLOOKUP(B36,員工基本資料!$4:$42,14,FALSE)*3+VLOOKUP(B36,員工基本資料!$4:$42,15,FALSE)*-3+VLOOKUP(B36,員工基本資料!$4:$42,16,FALSE)*-5+VLOOKUP(B36,員工基本資料!$4:$42,17,FALSE)*-10</f>
        <v>0</v>
      </c>
      <c r="K36" s="17">
        <f t="shared" si="0"/>
        <v>63.650000000000006</v>
      </c>
      <c r="L36" s="27" t="str">
        <f t="shared" si="1"/>
        <v>D</v>
      </c>
      <c r="M36" s="25">
        <f>VLOOKUP(L36,員工考績評核等級標準!$F$4:$G$8,2,FALSE)</f>
        <v>5000</v>
      </c>
      <c r="N36" s="25">
        <f t="shared" si="2"/>
        <v>33</v>
      </c>
    </row>
    <row r="37" spans="2:14" x14ac:dyDescent="0.25">
      <c r="B37" s="19" t="s">
        <v>79</v>
      </c>
      <c r="C37" s="17" t="s">
        <v>180</v>
      </c>
      <c r="D37" s="17" t="s">
        <v>118</v>
      </c>
      <c r="E37" s="17" t="s">
        <v>178</v>
      </c>
      <c r="F37" s="17" t="s">
        <v>181</v>
      </c>
      <c r="G37" s="17" t="s">
        <v>133</v>
      </c>
      <c r="H37" s="17">
        <f>VLOOKUP(B37,員工基本資料!$A$4:$Q$42,7,FALSE)*85%</f>
        <v>69.7</v>
      </c>
      <c r="I37" s="17">
        <f>(VLOOKUP(B37,員工基本資料!$4:$42,8,FALSE)*-4+VLOOKUP(B37,員工基本資料!$4:$42,9,FALSE)*-2+VLOOKUP(B37,員工基本資料!$4:$42,10,FALSE)*-6+VLOOKUP(B37,員工基本資料!$4:$42,11,FALSE)*-1)*15%</f>
        <v>0</v>
      </c>
      <c r="J37" s="17">
        <f>VLOOKUP(B37,員工基本資料!$4:$42,12,FALSE)*10+VLOOKUP(B37,員工基本資料!$4:$42,13,FALSE)*5+VLOOKUP(B37,員工基本資料!$4:$42,14,FALSE)*3+VLOOKUP(B37,員工基本資料!$4:$42,15,FALSE)*-3+VLOOKUP(B37,員工基本資料!$4:$42,16,FALSE)*-5+VLOOKUP(B37,員工基本資料!$4:$42,17,FALSE)*-10</f>
        <v>-10</v>
      </c>
      <c r="K37" s="17">
        <f t="shared" si="0"/>
        <v>59.7</v>
      </c>
      <c r="L37" s="27" t="str">
        <f t="shared" si="1"/>
        <v>E</v>
      </c>
      <c r="M37" s="25">
        <f>VLOOKUP(L37,員工考績評核等級標準!$F$4:$G$8,2,FALSE)</f>
        <v>0</v>
      </c>
      <c r="N37" s="25">
        <f t="shared" si="2"/>
        <v>34</v>
      </c>
    </row>
    <row r="38" spans="2:14" x14ac:dyDescent="0.25">
      <c r="B38" s="19" t="s">
        <v>98</v>
      </c>
      <c r="C38" s="17" t="s">
        <v>228</v>
      </c>
      <c r="D38" s="17" t="s">
        <v>117</v>
      </c>
      <c r="E38" s="17" t="s">
        <v>8</v>
      </c>
      <c r="F38" s="17" t="s">
        <v>218</v>
      </c>
      <c r="G38" s="17" t="s">
        <v>227</v>
      </c>
      <c r="H38" s="17">
        <f>VLOOKUP(B38,員工基本資料!$A$4:$Q$42,7,FALSE)*85%</f>
        <v>72.25</v>
      </c>
      <c r="I38" s="17">
        <f>(VLOOKUP(B38,員工基本資料!$4:$42,8,FALSE)*-4+VLOOKUP(B38,員工基本資料!$4:$42,9,FALSE)*-2+VLOOKUP(B38,員工基本資料!$4:$42,10,FALSE)*-6+VLOOKUP(B38,員工基本資料!$4:$42,11,FALSE)*-1)*15%</f>
        <v>0</v>
      </c>
      <c r="J38" s="17">
        <f>VLOOKUP(B38,員工基本資料!$4:$42,12,FALSE)*10+VLOOKUP(B38,員工基本資料!$4:$42,13,FALSE)*5+VLOOKUP(B38,員工基本資料!$4:$42,14,FALSE)*3+VLOOKUP(B38,員工基本資料!$4:$42,15,FALSE)*-3+VLOOKUP(B38,員工基本資料!$4:$42,16,FALSE)*-5+VLOOKUP(B38,員工基本資料!$4:$42,17,FALSE)*-10</f>
        <v>-15</v>
      </c>
      <c r="K38" s="17">
        <f t="shared" si="0"/>
        <v>57.25</v>
      </c>
      <c r="L38" s="27" t="str">
        <f t="shared" si="1"/>
        <v>E</v>
      </c>
      <c r="M38" s="25">
        <f>VLOOKUP(L38,員工考績評核等級標準!$F$4:$G$8,2,FALSE)</f>
        <v>0</v>
      </c>
      <c r="N38" s="25">
        <f t="shared" si="2"/>
        <v>35</v>
      </c>
    </row>
    <row r="39" spans="2:14" x14ac:dyDescent="0.25">
      <c r="B39" s="19" t="s">
        <v>76</v>
      </c>
      <c r="C39" s="17" t="s">
        <v>177</v>
      </c>
      <c r="D39" s="17" t="s">
        <v>115</v>
      </c>
      <c r="E39" s="17" t="s">
        <v>178</v>
      </c>
      <c r="F39" s="17" t="s">
        <v>179</v>
      </c>
      <c r="G39" s="17" t="s">
        <v>133</v>
      </c>
      <c r="H39" s="17">
        <f>VLOOKUP(B39,員工基本資料!$A$4:$Q$42,7,FALSE)*85%</f>
        <v>51.85</v>
      </c>
      <c r="I39" s="17">
        <f>(VLOOKUP(B39,員工基本資料!$4:$42,8,FALSE)*-4+VLOOKUP(B39,員工基本資料!$4:$42,9,FALSE)*-2+VLOOKUP(B39,員工基本資料!$4:$42,10,FALSE)*-6+VLOOKUP(B39,員工基本資料!$4:$42,11,FALSE)*-1)*15%</f>
        <v>-3.9</v>
      </c>
      <c r="J39" s="17">
        <f>VLOOKUP(B39,員工基本資料!$4:$42,12,FALSE)*10+VLOOKUP(B39,員工基本資料!$4:$42,13,FALSE)*5+VLOOKUP(B39,員工基本資料!$4:$42,14,FALSE)*3+VLOOKUP(B39,員工基本資料!$4:$42,15,FALSE)*-3+VLOOKUP(B39,員工基本資料!$4:$42,16,FALSE)*-5+VLOOKUP(B39,員工基本資料!$4:$42,17,FALSE)*-10</f>
        <v>0</v>
      </c>
      <c r="K39" s="17">
        <f t="shared" si="0"/>
        <v>47.95</v>
      </c>
      <c r="L39" s="27" t="str">
        <f t="shared" si="1"/>
        <v>E</v>
      </c>
      <c r="M39" s="25">
        <f>VLOOKUP(L39,員工考績評核等級標準!$F$4:$G$8,2,FALSE)</f>
        <v>0</v>
      </c>
      <c r="N39" s="25">
        <f t="shared" si="2"/>
        <v>36</v>
      </c>
    </row>
    <row r="40" spans="2:14" x14ac:dyDescent="0.25">
      <c r="B40" s="19" t="s">
        <v>112</v>
      </c>
      <c r="C40" s="17" t="s">
        <v>190</v>
      </c>
      <c r="D40" s="17" t="s">
        <v>116</v>
      </c>
      <c r="E40" s="17" t="s">
        <v>13</v>
      </c>
      <c r="F40" s="17" t="s">
        <v>181</v>
      </c>
      <c r="G40" s="17" t="s">
        <v>191</v>
      </c>
      <c r="H40" s="17">
        <f>VLOOKUP(B40,員工基本資料!$A$4:$Q$42,7,FALSE)*85%</f>
        <v>47.6</v>
      </c>
      <c r="I40" s="17">
        <f>(VLOOKUP(B40,員工基本資料!$4:$42,8,FALSE)*-4+VLOOKUP(B40,員工基本資料!$4:$42,9,FALSE)*-2+VLOOKUP(B40,員工基本資料!$4:$42,10,FALSE)*-6+VLOOKUP(B40,員工基本資料!$4:$42,11,FALSE)*-1)*15%</f>
        <v>-6.6</v>
      </c>
      <c r="J40" s="17">
        <f>VLOOKUP(B40,員工基本資料!$4:$42,12,FALSE)*10+VLOOKUP(B40,員工基本資料!$4:$42,13,FALSE)*5+VLOOKUP(B40,員工基本資料!$4:$42,14,FALSE)*3+VLOOKUP(B40,員工基本資料!$4:$42,15,FALSE)*-3+VLOOKUP(B40,員工基本資料!$4:$42,16,FALSE)*-5+VLOOKUP(B40,員工基本資料!$4:$42,17,FALSE)*-10</f>
        <v>0</v>
      </c>
      <c r="K40" s="17">
        <f t="shared" si="0"/>
        <v>41</v>
      </c>
      <c r="L40" s="27" t="str">
        <f t="shared" si="1"/>
        <v>E</v>
      </c>
      <c r="M40" s="25">
        <f>VLOOKUP(L40,員工考績評核等級標準!$F$4:$G$8,2,FALSE)</f>
        <v>0</v>
      </c>
      <c r="N40" s="25">
        <f t="shared" si="2"/>
        <v>37</v>
      </c>
    </row>
    <row r="41" spans="2:14" x14ac:dyDescent="0.25">
      <c r="B41" s="19" t="s">
        <v>114</v>
      </c>
      <c r="C41" s="17" t="s">
        <v>213</v>
      </c>
      <c r="D41" s="17" t="s">
        <v>117</v>
      </c>
      <c r="E41" s="17" t="s">
        <v>11</v>
      </c>
      <c r="F41" s="17" t="s">
        <v>211</v>
      </c>
      <c r="G41" s="17" t="s">
        <v>131</v>
      </c>
      <c r="H41" s="17">
        <f>VLOOKUP(B41,員工基本資料!$A$4:$Q$42,7,FALSE)*85%</f>
        <v>39.1</v>
      </c>
      <c r="I41" s="17">
        <f>(VLOOKUP(B41,員工基本資料!$4:$42,8,FALSE)*-4+VLOOKUP(B41,員工基本資料!$4:$42,9,FALSE)*-2+VLOOKUP(B41,員工基本資料!$4:$42,10,FALSE)*-6+VLOOKUP(B41,員工基本資料!$4:$42,11,FALSE)*-1)*15%</f>
        <v>-6.1499999999999995</v>
      </c>
      <c r="J41" s="17">
        <f>VLOOKUP(B41,員工基本資料!$4:$42,12,FALSE)*10+VLOOKUP(B41,員工基本資料!$4:$42,13,FALSE)*5+VLOOKUP(B41,員工基本資料!$4:$42,14,FALSE)*3+VLOOKUP(B41,員工基本資料!$4:$42,15,FALSE)*-3+VLOOKUP(B41,員工基本資料!$4:$42,16,FALSE)*-5+VLOOKUP(B41,員工基本資料!$4:$42,17,FALSE)*-10</f>
        <v>-13</v>
      </c>
      <c r="K41" s="17">
        <f t="shared" si="0"/>
        <v>19.950000000000003</v>
      </c>
      <c r="L41" s="27" t="str">
        <f t="shared" si="1"/>
        <v>E</v>
      </c>
      <c r="M41" s="25">
        <f>VLOOKUP(L41,員工考績評核等級標準!$F$4:$G$8,2,FALSE)</f>
        <v>0</v>
      </c>
      <c r="N41" s="25">
        <f t="shared" si="2"/>
        <v>38</v>
      </c>
    </row>
    <row r="42" spans="2:14" x14ac:dyDescent="0.25">
      <c r="B42" s="19" t="s">
        <v>97</v>
      </c>
      <c r="C42" s="17" t="s">
        <v>230</v>
      </c>
      <c r="D42" s="17" t="s">
        <v>117</v>
      </c>
      <c r="E42" s="17" t="s">
        <v>13</v>
      </c>
      <c r="F42" s="17" t="s">
        <v>198</v>
      </c>
      <c r="G42" s="17" t="s">
        <v>227</v>
      </c>
      <c r="H42" s="17">
        <f>VLOOKUP(B42,員工基本資料!$A$4:$Q$42,7,FALSE)*85%</f>
        <v>30.599999999999998</v>
      </c>
      <c r="I42" s="17">
        <f>(VLOOKUP(B42,員工基本資料!$4:$42,8,FALSE)*-4+VLOOKUP(B42,員工基本資料!$4:$42,9,FALSE)*-2+VLOOKUP(B42,員工基本資料!$4:$42,10,FALSE)*-6+VLOOKUP(B42,員工基本資料!$4:$42,11,FALSE)*-1)*15%</f>
        <v>-6.75</v>
      </c>
      <c r="J42" s="17">
        <f>VLOOKUP(B42,員工基本資料!$4:$42,12,FALSE)*10+VLOOKUP(B42,員工基本資料!$4:$42,13,FALSE)*5+VLOOKUP(B42,員工基本資料!$4:$42,14,FALSE)*3+VLOOKUP(B42,員工基本資料!$4:$42,15,FALSE)*-3+VLOOKUP(B42,員工基本資料!$4:$42,16,FALSE)*-5+VLOOKUP(B42,員工基本資料!$4:$42,17,FALSE)*-10</f>
        <v>-18</v>
      </c>
      <c r="K42" s="17">
        <f t="shared" si="0"/>
        <v>5.8499999999999979</v>
      </c>
      <c r="L42" s="27" t="str">
        <f t="shared" si="1"/>
        <v>E</v>
      </c>
      <c r="M42" s="25">
        <f>VLOOKUP(L42,員工考績評核等級標準!$F$4:$G$8,2,FALSE)</f>
        <v>0</v>
      </c>
      <c r="N42" s="25">
        <f t="shared" si="2"/>
        <v>39</v>
      </c>
    </row>
  </sheetData>
  <sortState xmlns:xlrd2="http://schemas.microsoft.com/office/spreadsheetml/2017/richdata2" ref="B4:N42">
    <sortCondition ref="N4:N42"/>
    <sortCondition descending="1" ref="K4:K42"/>
    <sortCondition ref="J4:J42"/>
  </sortState>
  <mergeCells count="3">
    <mergeCell ref="P3:R3"/>
    <mergeCell ref="P1:S2"/>
    <mergeCell ref="B1:N2"/>
  </mergeCells>
  <phoneticPr fontId="2" type="noConversion"/>
  <conditionalFormatting sqref="M4:M42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 high="1" low="1" first="1" last="1" xr2:uid="{00000000-0003-0000-0200-000000000000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7030A0"/>
          <x14:colorLow rgb="FFFF0000"/>
          <x14:sparklines>
            <x14:sparkline>
              <xm:f>員工考績評核表!S4:S8</xm:f>
              <xm:sqref>P1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員工考績評核等級標準</vt:lpstr>
      <vt:lpstr>員工基本資料</vt:lpstr>
      <vt:lpstr>員工考績評核表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蘇孟緯</cp:lastModifiedBy>
  <dcterms:created xsi:type="dcterms:W3CDTF">2010-03-21T04:59:53Z</dcterms:created>
  <dcterms:modified xsi:type="dcterms:W3CDTF">2020-08-13T13:03:48Z</dcterms:modified>
</cp:coreProperties>
</file>