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D80508C3-7546-4FBA-9CBA-CE63EB238A69}" xr6:coauthVersionLast="47" xr6:coauthVersionMax="47" xr10:uidLastSave="{00000000-0000-0000-0000-000000000000}"/>
  <bookViews>
    <workbookView xWindow="-120" yWindow="-120" windowWidth="21840" windowHeight="13290" tabRatio="689" xr2:uid="{00000000-000D-0000-FFFF-FFFF00000000}"/>
  </bookViews>
  <sheets>
    <sheet name="會計科目" sheetId="1" r:id="rId1"/>
    <sheet name="日記簿" sheetId="2" r:id="rId2"/>
    <sheet name="累計試算表" sheetId="3" r:id="rId3"/>
    <sheet name="累計損益表" sheetId="7" r:id="rId4"/>
    <sheet name="累計損益表-修" sheetId="9" r:id="rId5"/>
    <sheet name="各月份試算表" sheetId="4" r:id="rId6"/>
    <sheet name="各月份損益表 " sheetId="8" r:id="rId7"/>
  </sheets>
  <definedNames>
    <definedName name="_xlnm._FilterDatabase" localSheetId="1" hidden="1">日記簿!$B$5:$J$481</definedName>
    <definedName name="_xlnm._FilterDatabase" localSheetId="0" hidden="1">會計科目!$B$4:$C$111</definedName>
    <definedName name="日記帳">日記簿!$B$5:$J$14994</definedName>
    <definedName name="各月份試算表">各月份試算表!$C$7:$G$400</definedName>
    <definedName name="科目代號" localSheetId="0">會計科目!$B$4:$C$200</definedName>
    <definedName name="科目名稱">會計科目!$B$4:$C$600</definedName>
    <definedName name="累計試算表">累計試算表!$C$8:$G$500</definedName>
  </definedNames>
  <calcPr calcId="191029"/>
  <pivotCaches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54" i="9"/>
  <c r="C55" i="9"/>
  <c r="C53" i="9"/>
  <c r="C48" i="9"/>
  <c r="C49" i="9"/>
  <c r="C50" i="9"/>
  <c r="C47" i="9"/>
  <c r="C43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21" i="9"/>
  <c r="C12" i="9"/>
  <c r="C13" i="9"/>
  <c r="C14" i="9"/>
  <c r="C15" i="9"/>
  <c r="C16" i="9"/>
  <c r="C17" i="9"/>
  <c r="C18" i="9"/>
  <c r="C11" i="9"/>
  <c r="C8" i="9"/>
  <c r="C6" i="9"/>
  <c r="C7" i="9"/>
  <c r="C6" i="7"/>
  <c r="J7" i="9"/>
  <c r="J8" i="9"/>
  <c r="D58" i="9"/>
  <c r="D58" i="7"/>
  <c r="D58" i="8"/>
  <c r="J7" i="3"/>
  <c r="D9" i="9" l="1"/>
  <c r="D51" i="9"/>
  <c r="D56" i="9"/>
  <c r="D10" i="9"/>
  <c r="F39" i="9"/>
  <c r="D44" i="9"/>
  <c r="A3" i="8"/>
  <c r="C55" i="8"/>
  <c r="C54" i="8"/>
  <c r="C53" i="8"/>
  <c r="C50" i="8"/>
  <c r="C49" i="8"/>
  <c r="C48" i="8"/>
  <c r="C47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18" i="8"/>
  <c r="C17" i="8"/>
  <c r="C16" i="8"/>
  <c r="C15" i="8"/>
  <c r="C14" i="8"/>
  <c r="C13" i="8"/>
  <c r="C12" i="8"/>
  <c r="C11" i="8"/>
  <c r="C8" i="8"/>
  <c r="C7" i="8"/>
  <c r="C6" i="8"/>
  <c r="C55" i="7"/>
  <c r="C54" i="7"/>
  <c r="C53" i="7"/>
  <c r="C50" i="7"/>
  <c r="C49" i="7"/>
  <c r="C48" i="7"/>
  <c r="C47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18" i="7"/>
  <c r="C17" i="7"/>
  <c r="C16" i="7"/>
  <c r="C15" i="7"/>
  <c r="C14" i="7"/>
  <c r="C13" i="7"/>
  <c r="C12" i="7"/>
  <c r="C11" i="7"/>
  <c r="C8" i="7"/>
  <c r="C7" i="7"/>
  <c r="B3" i="4"/>
  <c r="B3" i="3"/>
  <c r="G6" i="2"/>
  <c r="G29" i="2"/>
  <c r="G7" i="2"/>
  <c r="G8" i="2"/>
  <c r="G16" i="2"/>
  <c r="G17" i="2"/>
  <c r="G12" i="2"/>
  <c r="G13" i="2"/>
  <c r="G10" i="2"/>
  <c r="G11" i="2"/>
  <c r="G15" i="2"/>
  <c r="G14" i="2"/>
  <c r="G18" i="2"/>
  <c r="G19" i="2"/>
  <c r="G20" i="2"/>
  <c r="G21" i="2"/>
  <c r="G22" i="2"/>
  <c r="G24" i="2"/>
  <c r="G23" i="2"/>
  <c r="G25" i="2"/>
  <c r="G9" i="2"/>
  <c r="G26" i="2"/>
  <c r="G28" i="2"/>
  <c r="G27" i="2"/>
  <c r="G30" i="2"/>
  <c r="G32" i="2"/>
  <c r="G31" i="2"/>
  <c r="G36" i="2"/>
  <c r="G35" i="2"/>
  <c r="G34" i="2"/>
  <c r="G33" i="2"/>
  <c r="G42" i="2"/>
  <c r="G39" i="2"/>
  <c r="G37" i="2"/>
  <c r="G38" i="2"/>
  <c r="G41" i="2"/>
  <c r="G40" i="2"/>
  <c r="G44" i="2"/>
  <c r="G43" i="2"/>
  <c r="G47" i="2"/>
  <c r="G46" i="2"/>
  <c r="G45" i="2"/>
  <c r="G53" i="2"/>
  <c r="G51" i="2"/>
  <c r="G50" i="2"/>
  <c r="G52" i="2"/>
  <c r="G49" i="2"/>
  <c r="G48" i="2"/>
  <c r="G56" i="2"/>
  <c r="G55" i="2"/>
  <c r="G57" i="2"/>
  <c r="G54" i="2"/>
  <c r="G63" i="2"/>
  <c r="G60" i="2"/>
  <c r="G58" i="2"/>
  <c r="G62" i="2"/>
  <c r="G61" i="2"/>
  <c r="G59" i="2"/>
  <c r="G67" i="2"/>
  <c r="G68" i="2"/>
  <c r="G64" i="2"/>
  <c r="G69" i="2"/>
  <c r="G66" i="2"/>
  <c r="G65" i="2"/>
  <c r="G72" i="2"/>
  <c r="G71" i="2"/>
  <c r="G70" i="2"/>
  <c r="G75" i="2"/>
  <c r="G74" i="2"/>
  <c r="G73" i="2"/>
  <c r="G85" i="2"/>
  <c r="G82" i="2"/>
  <c r="G84" i="2"/>
  <c r="G81" i="2"/>
  <c r="G78" i="2"/>
  <c r="G76" i="2"/>
  <c r="G83" i="2"/>
  <c r="G80" i="2"/>
  <c r="G77" i="2"/>
  <c r="G79" i="2"/>
  <c r="G88" i="2"/>
  <c r="G89" i="2"/>
  <c r="G87" i="2"/>
  <c r="G86" i="2"/>
  <c r="G96" i="2"/>
  <c r="G97" i="2"/>
  <c r="G94" i="2"/>
  <c r="G92" i="2"/>
  <c r="G90" i="2"/>
  <c r="G95" i="2"/>
  <c r="G93" i="2"/>
  <c r="G91" i="2"/>
  <c r="G98" i="2"/>
  <c r="G100" i="2"/>
  <c r="G102" i="2"/>
  <c r="G99" i="2"/>
  <c r="G101" i="2"/>
  <c r="G103" i="2"/>
  <c r="G108" i="2"/>
  <c r="G107" i="2"/>
  <c r="G106" i="2"/>
  <c r="G105" i="2"/>
  <c r="G104" i="2"/>
  <c r="G111" i="2"/>
  <c r="G110" i="2"/>
  <c r="G109" i="2"/>
  <c r="G115" i="2"/>
  <c r="G114" i="2"/>
  <c r="G113" i="2"/>
  <c r="G112" i="2"/>
  <c r="G119" i="2"/>
  <c r="G118" i="2"/>
  <c r="G117" i="2"/>
  <c r="G116" i="2"/>
  <c r="G122" i="2"/>
  <c r="G121" i="2"/>
  <c r="G120" i="2"/>
  <c r="G125" i="2"/>
  <c r="G124" i="2"/>
  <c r="G126" i="2"/>
  <c r="G123" i="2"/>
  <c r="G135" i="2"/>
  <c r="G134" i="2"/>
  <c r="G132" i="2"/>
  <c r="G129" i="2"/>
  <c r="G127" i="2"/>
  <c r="G131" i="2"/>
  <c r="G133" i="2"/>
  <c r="G128" i="2"/>
  <c r="G130" i="2"/>
  <c r="G138" i="2"/>
  <c r="G137" i="2"/>
  <c r="G136" i="2"/>
  <c r="G142" i="2"/>
  <c r="G141" i="2"/>
  <c r="G140" i="2"/>
  <c r="G139" i="2"/>
  <c r="G143" i="2"/>
  <c r="G145" i="2"/>
  <c r="G144" i="2"/>
  <c r="G150" i="2"/>
  <c r="G149" i="2"/>
  <c r="G148" i="2"/>
  <c r="G147" i="2"/>
  <c r="G146" i="2"/>
  <c r="G155" i="2"/>
  <c r="G153" i="2"/>
  <c r="G154" i="2"/>
  <c r="G152" i="2"/>
  <c r="G151" i="2"/>
  <c r="G158" i="2"/>
  <c r="G157" i="2"/>
  <c r="G156" i="2"/>
  <c r="G162" i="2"/>
  <c r="G159" i="2"/>
  <c r="G163" i="2"/>
  <c r="G161" i="2"/>
  <c r="G160" i="2"/>
  <c r="G166" i="2"/>
  <c r="G165" i="2"/>
  <c r="G164" i="2"/>
  <c r="G169" i="2"/>
  <c r="G168" i="2"/>
  <c r="G167" i="2"/>
  <c r="G171" i="2"/>
  <c r="G172" i="2"/>
  <c r="G170" i="2"/>
  <c r="G177" i="2"/>
  <c r="G175" i="2"/>
  <c r="G173" i="2"/>
  <c r="G178" i="2"/>
  <c r="G176" i="2"/>
  <c r="G174" i="2"/>
  <c r="G190" i="2"/>
  <c r="G183" i="2"/>
  <c r="G179" i="2"/>
  <c r="G188" i="2"/>
  <c r="G191" i="2"/>
  <c r="G192" i="2"/>
  <c r="G185" i="2"/>
  <c r="G181" i="2"/>
  <c r="G193" i="2"/>
  <c r="G184" i="2"/>
  <c r="G180" i="2"/>
  <c r="G189" i="2"/>
  <c r="G194" i="2"/>
  <c r="G187" i="2"/>
  <c r="G182" i="2"/>
  <c r="G186" i="2"/>
  <c r="G196" i="2"/>
  <c r="G198" i="2"/>
  <c r="G201" i="2"/>
  <c r="G195" i="2"/>
  <c r="G199" i="2"/>
  <c r="G202" i="2"/>
  <c r="G197" i="2"/>
  <c r="G200" i="2"/>
  <c r="G203" i="2"/>
  <c r="G206" i="2"/>
  <c r="G205" i="2"/>
  <c r="G204" i="2"/>
  <c r="G210" i="2"/>
  <c r="G208" i="2"/>
  <c r="G209" i="2"/>
  <c r="G207" i="2"/>
  <c r="G215" i="2"/>
  <c r="G213" i="2"/>
  <c r="G211" i="2"/>
  <c r="G216" i="2"/>
  <c r="G214" i="2"/>
  <c r="G212" i="2"/>
  <c r="G219" i="2"/>
  <c r="G218" i="2"/>
  <c r="G217" i="2"/>
  <c r="G221" i="2"/>
  <c r="G222" i="2"/>
  <c r="G220" i="2"/>
  <c r="G227" i="2"/>
  <c r="G226" i="2"/>
  <c r="G223" i="2"/>
  <c r="G229" i="2"/>
  <c r="G228" i="2"/>
  <c r="G225" i="2"/>
  <c r="G224" i="2"/>
  <c r="G232" i="2"/>
  <c r="G231" i="2"/>
  <c r="G230" i="2"/>
  <c r="G235" i="2"/>
  <c r="G234" i="2"/>
  <c r="G233" i="2"/>
  <c r="G238" i="2"/>
  <c r="G237" i="2"/>
  <c r="G236" i="2"/>
  <c r="G242" i="2"/>
  <c r="G241" i="2"/>
  <c r="G240" i="2"/>
  <c r="G239" i="2"/>
  <c r="G252" i="2"/>
  <c r="G253" i="2"/>
  <c r="G245" i="2"/>
  <c r="G243" i="2"/>
  <c r="G247" i="2"/>
  <c r="G249" i="2"/>
  <c r="G246" i="2"/>
  <c r="G251" i="2"/>
  <c r="G250" i="2"/>
  <c r="G254" i="2"/>
  <c r="G244" i="2"/>
  <c r="G248" i="2"/>
  <c r="G255" i="2"/>
  <c r="G259" i="2"/>
  <c r="G257" i="2"/>
  <c r="G256" i="2"/>
  <c r="G260" i="2"/>
  <c r="G258" i="2"/>
  <c r="G263" i="2"/>
  <c r="G262" i="2"/>
  <c r="G261" i="2"/>
  <c r="G268" i="2"/>
  <c r="G266" i="2"/>
  <c r="G264" i="2"/>
  <c r="G269" i="2"/>
  <c r="G267" i="2"/>
  <c r="G265" i="2"/>
  <c r="G276" i="2"/>
  <c r="G274" i="2"/>
  <c r="G272" i="2"/>
  <c r="G270" i="2"/>
  <c r="G275" i="2"/>
  <c r="G273" i="2"/>
  <c r="G271" i="2"/>
  <c r="G279" i="2"/>
  <c r="G280" i="2"/>
  <c r="G277" i="2"/>
  <c r="G278" i="2"/>
  <c r="G282" i="2"/>
  <c r="G281" i="2"/>
  <c r="G286" i="2"/>
  <c r="G285" i="2"/>
  <c r="G284" i="2"/>
  <c r="G283" i="2"/>
  <c r="G290" i="2"/>
  <c r="G288" i="2"/>
  <c r="G289" i="2"/>
  <c r="G287" i="2"/>
  <c r="G293" i="2"/>
  <c r="G292" i="2"/>
  <c r="G291" i="2"/>
  <c r="G296" i="2"/>
  <c r="G297" i="2"/>
  <c r="G295" i="2"/>
  <c r="G294" i="2"/>
  <c r="G300" i="2"/>
  <c r="G301" i="2"/>
  <c r="G298" i="2"/>
  <c r="G303" i="2"/>
  <c r="G302" i="2"/>
  <c r="G299" i="2"/>
  <c r="G311" i="2"/>
  <c r="G309" i="2"/>
  <c r="G306" i="2"/>
  <c r="G304" i="2"/>
  <c r="G310" i="2"/>
  <c r="G312" i="2"/>
  <c r="G308" i="2"/>
  <c r="G305" i="2"/>
  <c r="G307" i="2"/>
  <c r="G314" i="2"/>
  <c r="G315" i="2"/>
  <c r="G317" i="2"/>
  <c r="G313" i="2"/>
  <c r="G316" i="2"/>
  <c r="G318" i="2"/>
  <c r="G322" i="2"/>
  <c r="G321" i="2"/>
  <c r="G320" i="2"/>
  <c r="G319" i="2"/>
  <c r="G325" i="2"/>
  <c r="G326" i="2"/>
  <c r="G324" i="2"/>
  <c r="G323" i="2"/>
  <c r="G329" i="2"/>
  <c r="G328" i="2"/>
  <c r="G327" i="2"/>
  <c r="G333" i="2"/>
  <c r="G332" i="2"/>
  <c r="G331" i="2"/>
  <c r="G330" i="2"/>
  <c r="G337" i="2"/>
  <c r="G336" i="2"/>
  <c r="G335" i="2"/>
  <c r="G334" i="2"/>
  <c r="G340" i="2"/>
  <c r="G341" i="2"/>
  <c r="G339" i="2"/>
  <c r="G338" i="2"/>
  <c r="G345" i="2"/>
  <c r="G343" i="2"/>
  <c r="G344" i="2"/>
  <c r="G342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S101" i="2"/>
  <c r="D19" i="9" l="1"/>
  <c r="D45" i="9" s="1"/>
  <c r="D57" i="9" s="1"/>
  <c r="F28" i="9"/>
  <c r="G44" i="9"/>
  <c r="F21" i="9"/>
  <c r="F40" i="9"/>
  <c r="F14" i="9"/>
  <c r="F25" i="9"/>
  <c r="F15" i="9"/>
  <c r="F35" i="9"/>
  <c r="F50" i="9"/>
  <c r="F27" i="9"/>
  <c r="G9" i="9"/>
  <c r="F17" i="9"/>
  <c r="F55" i="9"/>
  <c r="F22" i="9"/>
  <c r="F32" i="9"/>
  <c r="F31" i="9"/>
  <c r="G10" i="9"/>
  <c r="F7" i="9"/>
  <c r="F42" i="9"/>
  <c r="F37" i="9"/>
  <c r="F49" i="9"/>
  <c r="F23" i="9"/>
  <c r="G56" i="9"/>
  <c r="F24" i="9"/>
  <c r="F34" i="9"/>
  <c r="F36" i="9"/>
  <c r="F12" i="9"/>
  <c r="F38" i="9"/>
  <c r="G51" i="9"/>
  <c r="F13" i="9"/>
  <c r="F26" i="9"/>
  <c r="F54" i="9"/>
  <c r="F47" i="9"/>
  <c r="F48" i="9"/>
  <c r="G58" i="9"/>
  <c r="F30" i="9"/>
  <c r="F16" i="9"/>
  <c r="F41" i="9"/>
  <c r="F8" i="9"/>
  <c r="F11" i="9"/>
  <c r="F43" i="9"/>
  <c r="F29" i="9"/>
  <c r="F6" i="9"/>
  <c r="F33" i="9"/>
  <c r="F53" i="9"/>
  <c r="F18" i="9"/>
  <c r="D56" i="7"/>
  <c r="D9" i="7"/>
  <c r="G9" i="7" s="1"/>
  <c r="D56" i="8"/>
  <c r="D10" i="8"/>
  <c r="D10" i="7"/>
  <c r="D51" i="8"/>
  <c r="D44" i="8"/>
  <c r="D51" i="7"/>
  <c r="D9" i="8"/>
  <c r="F8" i="8" s="1"/>
  <c r="D44" i="7"/>
  <c r="B2" i="2"/>
  <c r="G19" i="9" l="1"/>
  <c r="F42" i="7"/>
  <c r="F34" i="7"/>
  <c r="F25" i="7"/>
  <c r="F26" i="7"/>
  <c r="F15" i="7"/>
  <c r="F41" i="7"/>
  <c r="F33" i="7"/>
  <c r="G58" i="7"/>
  <c r="F55" i="7"/>
  <c r="G44" i="8"/>
  <c r="F7" i="7"/>
  <c r="F11" i="7"/>
  <c r="G44" i="7"/>
  <c r="F54" i="7"/>
  <c r="F32" i="7"/>
  <c r="G56" i="7"/>
  <c r="F39" i="7"/>
  <c r="F31" i="7"/>
  <c r="F23" i="7"/>
  <c r="F12" i="7"/>
  <c r="G51" i="7"/>
  <c r="F14" i="7"/>
  <c r="F13" i="7"/>
  <c r="F22" i="7"/>
  <c r="F49" i="7"/>
  <c r="F29" i="7"/>
  <c r="F18" i="7"/>
  <c r="G10" i="7"/>
  <c r="F40" i="7"/>
  <c r="F24" i="7"/>
  <c r="F53" i="7"/>
  <c r="F50" i="7"/>
  <c r="F38" i="7"/>
  <c r="F30" i="7"/>
  <c r="F47" i="7"/>
  <c r="F37" i="7"/>
  <c r="F21" i="7"/>
  <c r="F48" i="7"/>
  <c r="F36" i="7"/>
  <c r="F28" i="7"/>
  <c r="F17" i="7"/>
  <c r="F8" i="7"/>
  <c r="D19" i="7"/>
  <c r="D45" i="7" s="1"/>
  <c r="F6" i="7"/>
  <c r="F43" i="7"/>
  <c r="F35" i="7"/>
  <c r="F27" i="7"/>
  <c r="F16" i="7"/>
  <c r="F33" i="8"/>
  <c r="F54" i="8"/>
  <c r="F25" i="8"/>
  <c r="F41" i="8"/>
  <c r="F15" i="8"/>
  <c r="F40" i="8"/>
  <c r="F24" i="8"/>
  <c r="F50" i="8"/>
  <c r="F31" i="8"/>
  <c r="F38" i="8"/>
  <c r="F12" i="8"/>
  <c r="F21" i="8"/>
  <c r="F48" i="8"/>
  <c r="F37" i="8"/>
  <c r="F29" i="8"/>
  <c r="F11" i="8"/>
  <c r="F39" i="8"/>
  <c r="F6" i="8"/>
  <c r="G51" i="8"/>
  <c r="F36" i="8"/>
  <c r="F28" i="8"/>
  <c r="F18" i="8"/>
  <c r="F7" i="8"/>
  <c r="G56" i="8"/>
  <c r="F14" i="8"/>
  <c r="F13" i="8"/>
  <c r="F49" i="8"/>
  <c r="F22" i="8"/>
  <c r="G58" i="8"/>
  <c r="F43" i="8"/>
  <c r="F35" i="8"/>
  <c r="F27" i="8"/>
  <c r="F17" i="8"/>
  <c r="G9" i="8"/>
  <c r="F32" i="8"/>
  <c r="F53" i="8"/>
  <c r="F23" i="8"/>
  <c r="F47" i="8"/>
  <c r="F30" i="8"/>
  <c r="F55" i="8"/>
  <c r="F42" i="8"/>
  <c r="F34" i="8"/>
  <c r="F26" i="8"/>
  <c r="F16" i="8"/>
  <c r="D19" i="8"/>
  <c r="D45" i="8" s="1"/>
  <c r="G10" i="8"/>
  <c r="G45" i="9" l="1"/>
  <c r="G19" i="7"/>
  <c r="G19" i="8"/>
  <c r="D57" i="8"/>
  <c r="G45" i="8"/>
  <c r="D57" i="7"/>
  <c r="G45" i="7"/>
  <c r="D59" i="9" l="1"/>
  <c r="G59" i="9" s="1"/>
  <c r="G57" i="9"/>
  <c r="D59" i="8"/>
  <c r="G59" i="8" s="1"/>
  <c r="G57" i="8"/>
  <c r="D59" i="7"/>
  <c r="G59" i="7" s="1"/>
  <c r="G5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notebook</author>
  </authors>
  <commentList>
    <comment ref="C3" authorId="0" shapeId="0" xr:uid="{00000000-0006-0000-0100-000001000000}">
      <text>
        <r>
          <rPr>
            <b/>
            <sz val="9"/>
            <color indexed="81"/>
            <rFont val="新細明體"/>
            <family val="1"/>
            <charset val="136"/>
          </rPr>
          <t>系統訊息區，請勿刪除!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G6" authorId="0" shapeId="0" xr:uid="{00000000-0006-0000-0100-000002000000}">
      <text>
        <r>
          <rPr>
            <b/>
            <sz val="9"/>
            <color indexed="81"/>
            <rFont val="新細明體"/>
            <family val="1"/>
            <charset val="136"/>
          </rPr>
          <t>本儲存格內含公式，可拖曳複製填滿儲存格，請勿刪除。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<sst xmlns="http://schemas.openxmlformats.org/spreadsheetml/2006/main" count="648" uniqueCount="262">
  <si>
    <t>會計科目</t>
  </si>
  <si>
    <t>科目名稱</t>
  </si>
  <si>
    <t>資產</t>
  </si>
  <si>
    <t>流動資產</t>
  </si>
  <si>
    <t>現金</t>
  </si>
  <si>
    <t>銀行存款</t>
  </si>
  <si>
    <t>短期投資</t>
  </si>
  <si>
    <t xml:space="preserve">應收票據 </t>
  </si>
  <si>
    <t>備抵呆帳-應收票據</t>
  </si>
  <si>
    <t>應收帳款</t>
  </si>
  <si>
    <t>備抵呆帳-應收帳款</t>
  </si>
  <si>
    <t>其他應收款</t>
  </si>
  <si>
    <t>備抵呆帳-其他應收款</t>
  </si>
  <si>
    <t>預付費用</t>
  </si>
  <si>
    <t>預付貨款</t>
  </si>
  <si>
    <t>預付稅捐</t>
  </si>
  <si>
    <t>其他預付款</t>
  </si>
  <si>
    <t>基金及長期投資</t>
  </si>
  <si>
    <t>基金</t>
  </si>
  <si>
    <t>長期投資</t>
  </si>
  <si>
    <t>固定資產</t>
  </si>
  <si>
    <t>土地</t>
  </si>
  <si>
    <t>房屋建築</t>
  </si>
  <si>
    <t>累計折舊-房屋建築</t>
  </si>
  <si>
    <t>辦公設備</t>
  </si>
  <si>
    <t>累計折舊-辦公設備</t>
  </si>
  <si>
    <t>運輸設備</t>
  </si>
  <si>
    <t>累計折舊-運輸設備</t>
  </si>
  <si>
    <t>無形資產</t>
  </si>
  <si>
    <t>商譽</t>
  </si>
  <si>
    <t>商標權</t>
  </si>
  <si>
    <t>遞延資產</t>
  </si>
  <si>
    <t>開辦費</t>
  </si>
  <si>
    <t>長期預付款</t>
  </si>
  <si>
    <t>遞延稅捐</t>
  </si>
  <si>
    <t>其他資產</t>
  </si>
  <si>
    <t>存出保証金</t>
  </si>
  <si>
    <t>預付租金</t>
  </si>
  <si>
    <t>其他雜項資產</t>
  </si>
  <si>
    <t>負債</t>
  </si>
  <si>
    <t>流動負債</t>
  </si>
  <si>
    <t>應付票據</t>
  </si>
  <si>
    <t>應付帳款</t>
  </si>
  <si>
    <t>應付代收款</t>
  </si>
  <si>
    <t>應付費用</t>
  </si>
  <si>
    <t>應付所得稅</t>
  </si>
  <si>
    <t>其他應付款</t>
  </si>
  <si>
    <t>預收貨款</t>
  </si>
  <si>
    <t>長期負債</t>
  </si>
  <si>
    <t>長期借款</t>
  </si>
  <si>
    <t>應付公司債</t>
  </si>
  <si>
    <t>遞延收入</t>
  </si>
  <si>
    <t xml:space="preserve">股東權益 </t>
  </si>
  <si>
    <t>股本</t>
  </si>
  <si>
    <t>普通股股本</t>
  </si>
  <si>
    <t>特別股股本</t>
  </si>
  <si>
    <t xml:space="preserve">資本公積 </t>
  </si>
  <si>
    <t>普通股股本溢價</t>
  </si>
  <si>
    <t>特別股股本溢價</t>
  </si>
  <si>
    <t>資產重估增值準備</t>
  </si>
  <si>
    <t>法定盈餘公積</t>
  </si>
  <si>
    <t>本期損益</t>
  </si>
  <si>
    <t>收入</t>
  </si>
  <si>
    <t>營業收入</t>
  </si>
  <si>
    <t>銷貨收入</t>
  </si>
  <si>
    <t>銷貨退回</t>
  </si>
  <si>
    <t>銷貨折讓</t>
  </si>
  <si>
    <t>費用</t>
  </si>
  <si>
    <t>銷貨成本</t>
  </si>
  <si>
    <t>進貨</t>
  </si>
  <si>
    <t>進貨運費</t>
  </si>
  <si>
    <t>進貨退出</t>
  </si>
  <si>
    <t>進貨折讓</t>
  </si>
  <si>
    <t>營業費用</t>
  </si>
  <si>
    <t>薪資費用</t>
  </si>
  <si>
    <t>租金費用</t>
  </si>
  <si>
    <t>郵電費</t>
  </si>
  <si>
    <t>修繕費</t>
  </si>
  <si>
    <t>廣告費</t>
  </si>
  <si>
    <t>水電費</t>
  </si>
  <si>
    <t>保險費</t>
  </si>
  <si>
    <t>交際費</t>
  </si>
  <si>
    <t>折舊費用</t>
  </si>
  <si>
    <t>各項攤銷</t>
  </si>
  <si>
    <t>伙食費</t>
  </si>
  <si>
    <t>營業外收入</t>
  </si>
  <si>
    <t>利息收入</t>
  </si>
  <si>
    <t>佣金收入</t>
  </si>
  <si>
    <t>其他營業外收入</t>
  </si>
  <si>
    <t>營業外費用</t>
  </si>
  <si>
    <t>利息費用</t>
  </si>
  <si>
    <t>其他營業外費用及損失</t>
  </si>
  <si>
    <t>伊斯爾科技股份有限公司</t>
    <phoneticPr fontId="4" type="noConversion"/>
  </si>
  <si>
    <r>
      <t>科目代號</t>
    </r>
    <r>
      <rPr>
        <b/>
        <sz val="12"/>
        <rFont val="Courier"/>
        <family val="3"/>
      </rPr>
      <t xml:space="preserve"> </t>
    </r>
  </si>
  <si>
    <t>年</t>
  </si>
  <si>
    <t>月</t>
  </si>
  <si>
    <t>日</t>
  </si>
  <si>
    <t>傳票號碼</t>
  </si>
  <si>
    <t>科目代號</t>
  </si>
  <si>
    <t>借方金額</t>
  </si>
  <si>
    <t>貸方金額</t>
  </si>
  <si>
    <t>摘要</t>
  </si>
  <si>
    <t>期初開帳</t>
  </si>
  <si>
    <t>伊斯爾科技股份有限公司</t>
    <phoneticPr fontId="4" type="noConversion"/>
  </si>
  <si>
    <t>暫付款</t>
  </si>
  <si>
    <t>進項稅額</t>
  </si>
  <si>
    <t>生財器具</t>
  </si>
  <si>
    <t>累計折舊-生財器具</t>
  </si>
  <si>
    <t>銀行借款</t>
  </si>
  <si>
    <t>代收款</t>
  </si>
  <si>
    <t>前期損益</t>
  </si>
  <si>
    <t>累計盈虧</t>
  </si>
  <si>
    <t>銷項稅額</t>
  </si>
  <si>
    <t>燃料費</t>
  </si>
  <si>
    <t>文具印刷</t>
  </si>
  <si>
    <t>研發─雜項購置</t>
  </si>
  <si>
    <t>研發─書報雜誌</t>
  </si>
  <si>
    <t>雜費</t>
  </si>
  <si>
    <t>雜項購置</t>
  </si>
  <si>
    <t>差旅費</t>
  </si>
  <si>
    <t>研發─應用軟體</t>
  </si>
  <si>
    <t>研發─薪資費用</t>
  </si>
  <si>
    <t>應納稅額</t>
  </si>
  <si>
    <t>稅捐</t>
  </si>
  <si>
    <t>研發─周邊硬體</t>
  </si>
  <si>
    <t>其他固定資產</t>
  </si>
  <si>
    <t>研發─雜費</t>
  </si>
  <si>
    <t>應付股利</t>
  </si>
  <si>
    <t>應付員工紅利</t>
  </si>
  <si>
    <t>代扣稅款</t>
  </si>
  <si>
    <t>研究設備</t>
  </si>
  <si>
    <t>由預付轉入</t>
  </si>
  <si>
    <t>轉保險費</t>
  </si>
  <si>
    <t>12月電話費</t>
  </si>
  <si>
    <t>公務車油費</t>
  </si>
  <si>
    <t>文具</t>
  </si>
  <si>
    <t>11-12月營業稅</t>
  </si>
  <si>
    <t>電腦週邊</t>
  </si>
  <si>
    <t>郵資</t>
  </si>
  <si>
    <t>印相</t>
  </si>
  <si>
    <t>還本金</t>
  </si>
  <si>
    <t>購車借款利息</t>
  </si>
  <si>
    <t>克潮靈…</t>
  </si>
  <si>
    <t>公務出差</t>
  </si>
  <si>
    <t>12月電話費勞健保費</t>
  </si>
  <si>
    <t>1月份電話費</t>
  </si>
  <si>
    <t>電話費</t>
  </si>
  <si>
    <t>影印</t>
  </si>
  <si>
    <t>1月份勞健保</t>
  </si>
  <si>
    <t>1-2月營業稅</t>
  </si>
  <si>
    <t>2月份勞健保</t>
  </si>
  <si>
    <t>電腦*1</t>
  </si>
  <si>
    <t>M4還本金</t>
  </si>
  <si>
    <t>M4利息支出</t>
  </si>
  <si>
    <t>電信費</t>
  </si>
  <si>
    <t>3月份勞健保</t>
  </si>
  <si>
    <t>由暫付款轉入</t>
  </si>
  <si>
    <t>轉前期損益</t>
  </si>
  <si>
    <t>3-4月營業稅</t>
  </si>
  <si>
    <t>NOKIA6150</t>
  </si>
  <si>
    <t>4月份健保</t>
  </si>
  <si>
    <t>4月份勞保</t>
  </si>
  <si>
    <t>稿紙</t>
  </si>
  <si>
    <t>遞延費用</t>
  </si>
  <si>
    <t>研發─郵電費</t>
  </si>
  <si>
    <t>書報雜誌</t>
  </si>
  <si>
    <t>銀行存款─活存</t>
  </si>
  <si>
    <t>銀行存款─甲存</t>
  </si>
  <si>
    <t>應收票據折價</t>
  </si>
  <si>
    <t>預付款</t>
  </si>
  <si>
    <t>累計折舊-研究設備</t>
  </si>
  <si>
    <t>累計折舊-其他固定資產</t>
  </si>
  <si>
    <t>專利權</t>
  </si>
  <si>
    <t>特許權</t>
  </si>
  <si>
    <t>銀行透支</t>
  </si>
  <si>
    <t>預收收入</t>
  </si>
  <si>
    <t>預收股款</t>
  </si>
  <si>
    <t>其他預收款</t>
  </si>
  <si>
    <t>其他流動負債</t>
  </si>
  <si>
    <t>長期應付款</t>
  </si>
  <si>
    <t>應付分期款項</t>
  </si>
  <si>
    <t>其他負債</t>
  </si>
  <si>
    <t>存入保證金</t>
  </si>
  <si>
    <t>暫收款</t>
  </si>
  <si>
    <t>保留盈餘</t>
  </si>
  <si>
    <t>研發─版稅支出</t>
  </si>
  <si>
    <t>保全費</t>
  </si>
  <si>
    <t>職工福利</t>
  </si>
  <si>
    <t>佣金</t>
  </si>
  <si>
    <t>推銷費用</t>
  </si>
  <si>
    <t>所得稅費用</t>
  </si>
  <si>
    <t>盤存盈餘</t>
  </si>
  <si>
    <t>盤存損失</t>
  </si>
  <si>
    <r>
      <t>繳</t>
    </r>
    <r>
      <rPr>
        <sz val="12"/>
        <rFont val="新細明體"/>
        <family val="1"/>
        <charset val="136"/>
      </rPr>
      <t>90</t>
    </r>
    <r>
      <rPr>
        <sz val="12"/>
        <rFont val="新細明體"/>
        <family val="1"/>
        <charset val="136"/>
      </rPr>
      <t>年營所稅</t>
    </r>
    <phoneticPr fontId="9" type="noConversion"/>
  </si>
  <si>
    <r>
      <t>U</t>
    </r>
    <r>
      <rPr>
        <sz val="12"/>
        <rFont val="新細明體"/>
        <family val="1"/>
        <charset val="136"/>
      </rPr>
      <t>FO公司</t>
    </r>
    <phoneticPr fontId="9" type="noConversion"/>
  </si>
  <si>
    <t>UFO公司</t>
    <phoneticPr fontId="9" type="noConversion"/>
  </si>
  <si>
    <t>代收勞健保費</t>
    <phoneticPr fontId="9" type="noConversion"/>
  </si>
  <si>
    <t>印表機</t>
    <phoneticPr fontId="9" type="noConversion"/>
  </si>
  <si>
    <t>參考書</t>
    <phoneticPr fontId="9" type="noConversion"/>
  </si>
  <si>
    <t>字型</t>
    <phoneticPr fontId="9" type="noConversion"/>
  </si>
  <si>
    <t>1月薪資</t>
    <phoneticPr fontId="9" type="noConversion"/>
  </si>
  <si>
    <t>2月薪資</t>
    <phoneticPr fontId="9" type="noConversion"/>
  </si>
  <si>
    <t>3月薪資</t>
    <phoneticPr fontId="9" type="noConversion"/>
  </si>
  <si>
    <t>4月薪資</t>
    <phoneticPr fontId="9" type="noConversion"/>
  </si>
  <si>
    <t>5月薪資</t>
    <phoneticPr fontId="9" type="noConversion"/>
  </si>
  <si>
    <t>碳粉匣</t>
    <phoneticPr fontId="9" type="noConversion"/>
  </si>
  <si>
    <t>墨水匣</t>
    <phoneticPr fontId="9" type="noConversion"/>
  </si>
  <si>
    <t>人事廣告</t>
    <phoneticPr fontId="9" type="noConversion"/>
  </si>
  <si>
    <t>3月伙食費</t>
    <phoneticPr fontId="9" type="noConversion"/>
  </si>
  <si>
    <t>4月伙食費</t>
    <phoneticPr fontId="9" type="noConversion"/>
  </si>
  <si>
    <t>5月伙食費</t>
    <phoneticPr fontId="9" type="noConversion"/>
  </si>
  <si>
    <t>勞保</t>
    <phoneticPr fontId="9" type="noConversion"/>
  </si>
  <si>
    <t>總計</t>
  </si>
  <si>
    <t>數值</t>
  </si>
  <si>
    <t>(全部)</t>
  </si>
  <si>
    <t>加總 - 借方金額</t>
  </si>
  <si>
    <t>加總 - 貸方金額</t>
  </si>
  <si>
    <t>加總 - 借方餘額</t>
  </si>
  <si>
    <t>加總 - 貸方餘額</t>
  </si>
  <si>
    <t>伊斯爾科技股份有限公司</t>
    <phoneticPr fontId="18" type="noConversion"/>
  </si>
  <si>
    <t>伊斯爾科技股份有限公司</t>
    <phoneticPr fontId="18" type="noConversion"/>
  </si>
  <si>
    <t>累計試算表</t>
    <phoneticPr fontId="18" type="noConversion"/>
  </si>
  <si>
    <t>各月份試算表</t>
    <phoneticPr fontId="18" type="noConversion"/>
  </si>
  <si>
    <t>稅後淨利</t>
  </si>
  <si>
    <t>稅前淨利</t>
  </si>
  <si>
    <t>營業外費用合計</t>
  </si>
  <si>
    <t>營業外收益合計</t>
  </si>
  <si>
    <t>其他營業外收入</t>
    <phoneticPr fontId="25" type="noConversion"/>
  </si>
  <si>
    <t>盤存盈餘</t>
    <phoneticPr fontId="25" type="noConversion"/>
  </si>
  <si>
    <t>佣金收入</t>
    <phoneticPr fontId="25" type="noConversion"/>
  </si>
  <si>
    <t>利息收入</t>
    <phoneticPr fontId="25" type="noConversion"/>
  </si>
  <si>
    <t>營業外收益</t>
  </si>
  <si>
    <t>營業淨利</t>
  </si>
  <si>
    <t xml:space="preserve">        營業費用合計</t>
  </si>
  <si>
    <t>捐贈</t>
  </si>
  <si>
    <t>稅捐</t>
    <phoneticPr fontId="18" type="noConversion"/>
  </si>
  <si>
    <t>保全費</t>
    <phoneticPr fontId="25" type="noConversion"/>
  </si>
  <si>
    <t>伙食費</t>
    <phoneticPr fontId="25" type="noConversion"/>
  </si>
  <si>
    <t>職工福利</t>
    <phoneticPr fontId="25" type="noConversion"/>
  </si>
  <si>
    <t>雜項購置</t>
    <phoneticPr fontId="25" type="noConversion"/>
  </si>
  <si>
    <t>雜費</t>
    <phoneticPr fontId="25" type="noConversion"/>
  </si>
  <si>
    <t>書報雜誌</t>
    <phoneticPr fontId="25" type="noConversion"/>
  </si>
  <si>
    <t>燃料費</t>
    <phoneticPr fontId="25" type="noConversion"/>
  </si>
  <si>
    <t>差旅費</t>
    <phoneticPr fontId="25" type="noConversion"/>
  </si>
  <si>
    <t>文具印刷</t>
    <phoneticPr fontId="25" type="noConversion"/>
  </si>
  <si>
    <t>銷貨毛利</t>
  </si>
  <si>
    <t>研發─版稅支出</t>
    <phoneticPr fontId="18" type="noConversion"/>
  </si>
  <si>
    <t>研發─雜費</t>
    <phoneticPr fontId="18" type="noConversion"/>
  </si>
  <si>
    <t>研發─雜項購置</t>
    <phoneticPr fontId="18" type="noConversion"/>
  </si>
  <si>
    <t>研發─書報雜誌</t>
    <phoneticPr fontId="18" type="noConversion"/>
  </si>
  <si>
    <t>研發─郵電費</t>
    <phoneticPr fontId="18" type="noConversion"/>
  </si>
  <si>
    <t>研發─周邊硬體</t>
    <phoneticPr fontId="18" type="noConversion"/>
  </si>
  <si>
    <t>研發─應用軟體</t>
    <phoneticPr fontId="18" type="noConversion"/>
  </si>
  <si>
    <t>研發─薪資費用</t>
    <phoneticPr fontId="18" type="noConversion"/>
  </si>
  <si>
    <t>銷貨收入淨額</t>
  </si>
  <si>
    <t>比率</t>
  </si>
  <si>
    <t>總金額</t>
  </si>
  <si>
    <t>損益表</t>
  </si>
  <si>
    <t>(全部)月份</t>
    <phoneticPr fontId="18" type="noConversion"/>
  </si>
  <si>
    <t>銷貨折讓</t>
    <phoneticPr fontId="18" type="noConversion"/>
  </si>
  <si>
    <t>銷貨收入</t>
    <phoneticPr fontId="18" type="noConversion"/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</si>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</sst>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_(* #,##0_);_(* \(#,##0\);_(* &quot;-&quot;_);_(@_)"/>
    <numFmt numFmtId="177" formatCode="General_)"/>
    <numFmt numFmtId="178" formatCode="_(* 0.00%_);_(* \(0.00%\);_(* &quot;-&quot;_);_(@_)"/>
    <numFmt numFmtId="179" formatCode="_(&quot;$&quot;* #,##0_);_(&quot;$&quot;* \(#,##0\);_(&quot;$&quot;* &quot;-&quot;_);_(@_)"/>
    <numFmt numFmtId="180" formatCode="_(* \(#,##0\)_);_(* \(#,##0\);_(* &quot;-&quot;_);_(@_)"/>
    <numFmt numFmtId="181" formatCode="_(* \(0.00\)%_);_(* \(0.00%\);_(* &quot;-&quot;_);_(@_)"/>
    <numFmt numFmtId="182" formatCode="_(&quot;$&quot;* #,##0_);_(&quot;$&quot;* \(#,##0\)_);\ &quot;-&quot;_)"/>
    <numFmt numFmtId="183" formatCode="_(&quot;$&quot;* #,##0_);_(&quot;$&quot;* \(#,##0\)_);\ _(&quot;$&quot;* &quot;-&quot;_)"/>
  </numFmts>
  <fonts count="29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Courier"/>
      <family val="3"/>
    </font>
    <font>
      <sz val="12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b/>
      <sz val="12"/>
      <name val="Courier"/>
      <family val="3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12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Times New Roman"/>
      <family val="1"/>
    </font>
    <font>
      <b/>
      <sz val="12"/>
      <color indexed="18"/>
      <name val="新細明體"/>
      <family val="1"/>
      <charset val="136"/>
    </font>
    <font>
      <b/>
      <sz val="12"/>
      <name val="Times New Roman"/>
      <family val="1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9"/>
      <name val="新細明體"/>
      <family val="1"/>
      <charset val="136"/>
    </font>
    <font>
      <b/>
      <sz val="14"/>
      <color theme="3" tint="-0.249977111117893"/>
      <name val="微軟正黑體"/>
      <family val="2"/>
      <charset val="136"/>
    </font>
    <font>
      <sz val="12"/>
      <color rgb="FFC00000"/>
      <name val="新細明體"/>
      <family val="1"/>
      <charset val="136"/>
    </font>
    <font>
      <sz val="12"/>
      <color indexed="9"/>
      <name val="新細明體"/>
      <family val="1"/>
      <charset val="136"/>
    </font>
    <font>
      <b/>
      <u val="double"/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22"/>
      <name val="新細明體"/>
      <family val="1"/>
      <charset val="136"/>
    </font>
    <font>
      <b/>
      <u val="singleAccounting"/>
      <sz val="12"/>
      <name val="Times New Roman"/>
      <family val="1"/>
    </font>
    <font>
      <u val="singleAccounting"/>
      <sz val="12"/>
      <name val="Times New Roman"/>
      <family val="1"/>
    </font>
    <font>
      <b/>
      <sz val="12"/>
      <color indexed="28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36"/>
      </patternFill>
    </fill>
    <fill>
      <patternFill patternType="solid">
        <fgColor indexed="2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double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double">
        <color indexed="56"/>
      </left>
      <right style="thin">
        <color indexed="56"/>
      </right>
      <top style="double">
        <color indexed="56"/>
      </top>
      <bottom/>
      <diagonal/>
    </border>
    <border>
      <left style="thin">
        <color indexed="56"/>
      </left>
      <right style="double">
        <color indexed="56"/>
      </right>
      <top style="double">
        <color indexed="56"/>
      </top>
      <bottom/>
      <diagonal/>
    </border>
    <border>
      <left style="double">
        <color indexed="56"/>
      </left>
      <right style="thin">
        <color indexed="56"/>
      </right>
      <top style="double">
        <color indexed="56"/>
      </top>
      <bottom style="thin">
        <color indexed="56"/>
      </bottom>
      <diagonal/>
    </border>
    <border>
      <left style="thin">
        <color indexed="56"/>
      </left>
      <right style="double">
        <color indexed="56"/>
      </right>
      <top style="double">
        <color indexed="56"/>
      </top>
      <bottom style="thin">
        <color indexed="56"/>
      </bottom>
      <diagonal/>
    </border>
    <border>
      <left style="thin">
        <color indexed="56"/>
      </left>
      <right style="double">
        <color indexed="56"/>
      </right>
      <top style="thin">
        <color indexed="56"/>
      </top>
      <bottom style="thin">
        <color indexed="56"/>
      </bottom>
      <diagonal/>
    </border>
    <border>
      <left style="double">
        <color indexed="56"/>
      </left>
      <right style="thin">
        <color indexed="56"/>
      </right>
      <top style="thin">
        <color indexed="56"/>
      </top>
      <bottom style="double">
        <color indexed="56"/>
      </bottom>
      <diagonal/>
    </border>
    <border>
      <left style="thin">
        <color indexed="56"/>
      </left>
      <right style="double">
        <color indexed="56"/>
      </right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177" fontId="2" fillId="0" borderId="0"/>
    <xf numFmtId="176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</cellStyleXfs>
  <cellXfs count="122">
    <xf numFmtId="0" fontId="0" fillId="0" borderId="0" xfId="0"/>
    <xf numFmtId="0" fontId="3" fillId="2" borderId="0" xfId="1" applyFont="1" applyFill="1"/>
    <xf numFmtId="0" fontId="5" fillId="2" borderId="0" xfId="1" applyFont="1" applyFill="1" applyAlignment="1">
      <alignment horizontal="centerContinuous" vertical="center"/>
    </xf>
    <xf numFmtId="0" fontId="3" fillId="2" borderId="0" xfId="1" applyFont="1" applyFill="1" applyAlignment="1">
      <alignment horizontal="centerContinuous" vertical="center"/>
    </xf>
    <xf numFmtId="0" fontId="1" fillId="2" borderId="0" xfId="1" applyFill="1"/>
    <xf numFmtId="0" fontId="1" fillId="3" borderId="0" xfId="1" applyFill="1"/>
    <xf numFmtId="0" fontId="6" fillId="2" borderId="0" xfId="1" applyFont="1" applyFill="1"/>
    <xf numFmtId="0" fontId="6" fillId="3" borderId="0" xfId="1" applyFont="1" applyFill="1"/>
    <xf numFmtId="177" fontId="2" fillId="2" borderId="1" xfId="3" quotePrefix="1" applyFill="1" applyBorder="1" applyAlignment="1">
      <alignment horizontal="center"/>
    </xf>
    <xf numFmtId="0" fontId="8" fillId="2" borderId="0" xfId="1" applyFont="1" applyFill="1"/>
    <xf numFmtId="0" fontId="1" fillId="3" borderId="0" xfId="1" applyFill="1" applyAlignment="1">
      <alignment horizontal="center"/>
    </xf>
    <xf numFmtId="177" fontId="5" fillId="4" borderId="3" xfId="3" quotePrefix="1" applyFont="1" applyFill="1" applyBorder="1" applyAlignment="1">
      <alignment horizontal="center" vertical="center"/>
    </xf>
    <xf numFmtId="177" fontId="5" fillId="4" borderId="4" xfId="3" quotePrefix="1" applyFont="1" applyFill="1" applyBorder="1" applyAlignment="1">
      <alignment horizontal="center" vertical="center"/>
    </xf>
    <xf numFmtId="177" fontId="2" fillId="2" borderId="5" xfId="3" quotePrefix="1" applyFill="1" applyBorder="1" applyAlignment="1">
      <alignment horizontal="center"/>
    </xf>
    <xf numFmtId="177" fontId="3" fillId="3" borderId="6" xfId="3" quotePrefix="1" applyFont="1" applyFill="1" applyBorder="1" applyAlignment="1">
      <alignment horizontal="center"/>
    </xf>
    <xf numFmtId="177" fontId="3" fillId="3" borderId="7" xfId="3" quotePrefix="1" applyFont="1" applyFill="1" applyBorder="1" applyAlignment="1">
      <alignment horizontal="center"/>
    </xf>
    <xf numFmtId="177" fontId="3" fillId="3" borderId="7" xfId="3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8" xfId="1" applyFill="1" applyBorder="1" applyAlignment="1">
      <alignment horizontal="center"/>
    </xf>
    <xf numFmtId="0" fontId="1" fillId="2" borderId="9" xfId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Alignment="1">
      <alignment horizontal="left" indent="12"/>
    </xf>
    <xf numFmtId="0" fontId="19" fillId="0" borderId="0" xfId="0" applyFont="1" applyAlignment="1">
      <alignment horizontal="left" indent="15"/>
    </xf>
    <xf numFmtId="0" fontId="21" fillId="5" borderId="0" xfId="0" applyFont="1" applyFill="1" applyAlignment="1">
      <alignment horizontal="center"/>
    </xf>
    <xf numFmtId="41" fontId="0" fillId="0" borderId="12" xfId="0" applyNumberFormat="1" applyBorder="1"/>
    <xf numFmtId="41" fontId="0" fillId="0" borderId="13" xfId="0" applyNumberFormat="1" applyBorder="1"/>
    <xf numFmtId="41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1" xfId="0" applyBorder="1" applyAlignment="1">
      <alignment horizontal="left"/>
    </xf>
    <xf numFmtId="0" fontId="20" fillId="0" borderId="11" xfId="0" pivotButton="1" applyFont="1" applyBorder="1"/>
    <xf numFmtId="0" fontId="20" fillId="0" borderId="12" xfId="0" applyFont="1" applyBorder="1"/>
    <xf numFmtId="0" fontId="20" fillId="0" borderId="13" xfId="0" applyFont="1" applyBorder="1"/>
    <xf numFmtId="0" fontId="20" fillId="0" borderId="14" xfId="0" applyFont="1" applyBorder="1"/>
    <xf numFmtId="0" fontId="3" fillId="0" borderId="0" xfId="2" applyFont="1"/>
    <xf numFmtId="0" fontId="5" fillId="0" borderId="0" xfId="2" applyFont="1" applyAlignment="1">
      <alignment horizontal="centerContinuous"/>
    </xf>
    <xf numFmtId="0" fontId="3" fillId="0" borderId="0" xfId="2" applyFont="1" applyAlignment="1">
      <alignment horizontal="centerContinuous"/>
    </xf>
    <xf numFmtId="0" fontId="5" fillId="0" borderId="0" xfId="2" applyFont="1"/>
    <xf numFmtId="0" fontId="1" fillId="0" borderId="10" xfId="2" applyBorder="1"/>
    <xf numFmtId="178" fontId="15" fillId="0" borderId="10" xfId="5" applyNumberFormat="1" applyFont="1" applyFill="1" applyBorder="1"/>
    <xf numFmtId="0" fontId="1" fillId="0" borderId="0" xfId="2"/>
    <xf numFmtId="178" fontId="1" fillId="0" borderId="0" xfId="5" applyNumberFormat="1" applyFont="1" applyFill="1"/>
    <xf numFmtId="181" fontId="23" fillId="0" borderId="0" xfId="5" applyNumberFormat="1" applyFont="1" applyFill="1"/>
    <xf numFmtId="0" fontId="15" fillId="0" borderId="0" xfId="2" applyFont="1"/>
    <xf numFmtId="178" fontId="15" fillId="0" borderId="0" xfId="2" applyNumberFormat="1" applyFont="1"/>
    <xf numFmtId="178" fontId="23" fillId="0" borderId="0" xfId="5" applyNumberFormat="1" applyFont="1" applyFill="1"/>
    <xf numFmtId="0" fontId="6" fillId="0" borderId="0" xfId="2" applyFont="1"/>
    <xf numFmtId="178" fontId="24" fillId="0" borderId="0" xfId="5" applyNumberFormat="1" applyFont="1" applyFill="1"/>
    <xf numFmtId="179" fontId="26" fillId="0" borderId="0" xfId="2" applyNumberFormat="1" applyFont="1"/>
    <xf numFmtId="10" fontId="23" fillId="0" borderId="0" xfId="5" applyNumberFormat="1" applyFont="1" applyFill="1"/>
    <xf numFmtId="179" fontId="23" fillId="0" borderId="0" xfId="2" applyNumberFormat="1" applyFont="1"/>
    <xf numFmtId="178" fontId="23" fillId="0" borderId="0" xfId="2" applyNumberFormat="1" applyFont="1"/>
    <xf numFmtId="180" fontId="23" fillId="0" borderId="0" xfId="2" applyNumberFormat="1" applyFont="1"/>
    <xf numFmtId="178" fontId="15" fillId="0" borderId="0" xfId="5" applyNumberFormat="1" applyFont="1" applyFill="1"/>
    <xf numFmtId="179" fontId="22" fillId="0" borderId="0" xfId="2" applyNumberFormat="1" applyFont="1"/>
    <xf numFmtId="178" fontId="22" fillId="0" borderId="0" xfId="2" applyNumberFormat="1" applyFont="1"/>
    <xf numFmtId="0" fontId="19" fillId="0" borderId="0" xfId="0" applyFont="1" applyAlignment="1">
      <alignment horizontal="left" indent="17"/>
    </xf>
    <xf numFmtId="179" fontId="15" fillId="0" borderId="10" xfId="6" applyNumberFormat="1" applyFont="1" applyFill="1" applyBorder="1"/>
    <xf numFmtId="180" fontId="1" fillId="0" borderId="0" xfId="6" applyFont="1" applyFill="1"/>
    <xf numFmtId="180" fontId="23" fillId="0" borderId="0" xfId="6" applyFont="1" applyFill="1"/>
    <xf numFmtId="179" fontId="15" fillId="0" borderId="0" xfId="6" applyNumberFormat="1" applyFont="1" applyFill="1"/>
    <xf numFmtId="179" fontId="1" fillId="0" borderId="0" xfId="6" applyNumberFormat="1" applyFont="1" applyFill="1"/>
    <xf numFmtId="176" fontId="1" fillId="0" borderId="0" xfId="6" applyNumberFormat="1" applyFont="1" applyFill="1"/>
    <xf numFmtId="176" fontId="27" fillId="0" borderId="0" xfId="6" applyNumberFormat="1" applyFont="1" applyFill="1"/>
    <xf numFmtId="179" fontId="1" fillId="0" borderId="0" xfId="6" applyNumberFormat="1" applyFill="1"/>
    <xf numFmtId="176" fontId="24" fillId="0" borderId="0" xfId="6" applyNumberFormat="1" applyFont="1" applyFill="1"/>
    <xf numFmtId="179" fontId="15" fillId="0" borderId="10" xfId="7" applyNumberFormat="1" applyFont="1" applyFill="1" applyBorder="1"/>
    <xf numFmtId="180" fontId="1" fillId="0" borderId="0" xfId="7" applyFont="1" applyFill="1"/>
    <xf numFmtId="180" fontId="23" fillId="0" borderId="0" xfId="7" applyFont="1" applyFill="1"/>
    <xf numFmtId="179" fontId="15" fillId="0" borderId="0" xfId="7" applyNumberFormat="1" applyFont="1" applyFill="1"/>
    <xf numFmtId="179" fontId="1" fillId="0" borderId="0" xfId="7" applyNumberFormat="1" applyFont="1" applyFill="1"/>
    <xf numFmtId="176" fontId="1" fillId="0" borderId="0" xfId="7" applyNumberFormat="1" applyFont="1" applyFill="1"/>
    <xf numFmtId="176" fontId="27" fillId="0" borderId="0" xfId="7" applyNumberFormat="1" applyFont="1" applyFill="1"/>
    <xf numFmtId="179" fontId="1" fillId="0" borderId="0" xfId="7" applyNumberFormat="1" applyFill="1"/>
    <xf numFmtId="176" fontId="24" fillId="0" borderId="0" xfId="7" applyNumberFormat="1" applyFont="1" applyFill="1"/>
    <xf numFmtId="179" fontId="15" fillId="0" borderId="0" xfId="6" applyNumberFormat="1" applyFont="1" applyFill="1" applyBorder="1"/>
    <xf numFmtId="182" fontId="15" fillId="0" borderId="0" xfId="6" applyNumberFormat="1" applyFont="1" applyFill="1" applyBorder="1"/>
    <xf numFmtId="183" fontId="15" fillId="0" borderId="0" xfId="6" applyNumberFormat="1" applyFont="1" applyFill="1" applyBorder="1"/>
    <xf numFmtId="179" fontId="1" fillId="0" borderId="0" xfId="6" applyNumberFormat="1" applyFont="1" applyFill="1" applyBorder="1"/>
    <xf numFmtId="0" fontId="3" fillId="0" borderId="0" xfId="2" applyFont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Continuous" vertical="center"/>
      <protection locked="0"/>
    </xf>
    <xf numFmtId="0" fontId="4" fillId="0" borderId="0" xfId="2" applyFont="1" applyAlignment="1" applyProtection="1">
      <alignment horizontal="centerContinuous" vertical="center"/>
      <protection locked="0"/>
    </xf>
    <xf numFmtId="0" fontId="11" fillId="0" borderId="0" xfId="2" applyFont="1" applyAlignment="1" applyProtection="1">
      <alignment horizontal="centerContinuous" vertical="center"/>
      <protection locked="0"/>
    </xf>
    <xf numFmtId="176" fontId="3" fillId="0" borderId="0" xfId="2" applyNumberFormat="1" applyFont="1" applyAlignment="1" applyProtection="1">
      <alignment horizontal="centerContinuous" vertical="center"/>
      <protection locked="0"/>
    </xf>
    <xf numFmtId="0" fontId="3" fillId="0" borderId="0" xfId="2" applyFont="1" applyAlignment="1" applyProtection="1">
      <alignment horizontal="centerContinuous" vertical="center"/>
      <protection locked="0"/>
    </xf>
    <xf numFmtId="0" fontId="3" fillId="0" borderId="0" xfId="2" applyFont="1" applyProtection="1">
      <protection locked="0"/>
    </xf>
    <xf numFmtId="3" fontId="3" fillId="0" borderId="0" xfId="2" quotePrefix="1" applyNumberFormat="1" applyFont="1" applyProtection="1">
      <protection locked="0"/>
    </xf>
    <xf numFmtId="0" fontId="5" fillId="0" borderId="0" xfId="1" applyFont="1" applyAlignment="1">
      <alignment horizontal="centerContinuous" vertical="center"/>
    </xf>
    <xf numFmtId="0" fontId="10" fillId="0" borderId="0" xfId="4" applyNumberFormat="1" applyFont="1" applyFill="1" applyAlignment="1" applyProtection="1">
      <alignment horizontal="centerContinuous" vertical="top"/>
      <protection locked="0"/>
    </xf>
    <xf numFmtId="0" fontId="13" fillId="0" borderId="0" xfId="2" applyFont="1" applyAlignment="1" applyProtection="1">
      <alignment horizontal="centerContinuous" vertical="center"/>
      <protection locked="0"/>
    </xf>
    <xf numFmtId="0" fontId="12" fillId="0" borderId="0" xfId="2" applyFont="1" applyAlignment="1" applyProtection="1">
      <alignment horizontal="centerContinuous" vertical="center"/>
      <protection locked="0"/>
    </xf>
    <xf numFmtId="0" fontId="3" fillId="0" borderId="0" xfId="2" applyFont="1" applyAlignment="1" applyProtection="1">
      <alignment horizontal="centerContinuous"/>
      <protection locked="0"/>
    </xf>
    <xf numFmtId="0" fontId="1" fillId="0" borderId="0" xfId="2" applyAlignment="1" applyProtection="1">
      <alignment horizontal="center"/>
      <protection locked="0"/>
    </xf>
    <xf numFmtId="0" fontId="14" fillId="0" borderId="2" xfId="4" applyNumberFormat="1" applyFont="1" applyFill="1" applyBorder="1" applyAlignment="1" applyProtection="1">
      <alignment horizontal="center" vertical="center"/>
      <protection locked="0"/>
    </xf>
    <xf numFmtId="0" fontId="14" fillId="0" borderId="2" xfId="2" applyFont="1" applyBorder="1" applyAlignment="1" applyProtection="1">
      <alignment horizontal="center" vertical="center"/>
      <protection locked="0"/>
    </xf>
    <xf numFmtId="176" fontId="14" fillId="0" borderId="2" xfId="4" applyFont="1" applyFill="1" applyBorder="1" applyAlignment="1" applyProtection="1">
      <alignment horizontal="center"/>
      <protection locked="0"/>
    </xf>
    <xf numFmtId="0" fontId="1" fillId="0" borderId="0" xfId="2" applyProtection="1">
      <protection locked="0"/>
    </xf>
    <xf numFmtId="0" fontId="1" fillId="0" borderId="2" xfId="4" applyNumberFormat="1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 vertical="center"/>
      <protection locked="0"/>
    </xf>
    <xf numFmtId="0" fontId="15" fillId="0" borderId="2" xfId="2" applyFont="1" applyBorder="1" applyAlignment="1" applyProtection="1">
      <alignment horizontal="center" vertical="center"/>
      <protection locked="0"/>
    </xf>
    <xf numFmtId="0" fontId="5" fillId="0" borderId="2" xfId="2" applyFont="1" applyBorder="1" applyAlignment="1">
      <alignment horizontal="center" vertical="center"/>
    </xf>
    <xf numFmtId="176" fontId="1" fillId="0" borderId="2" xfId="4" applyFont="1" applyFill="1" applyBorder="1" applyAlignment="1" applyProtection="1">
      <alignment horizontal="center"/>
      <protection locked="0"/>
    </xf>
    <xf numFmtId="0" fontId="3" fillId="0" borderId="2" xfId="2" applyFont="1" applyBorder="1" applyAlignment="1" applyProtection="1">
      <alignment horizontal="center"/>
      <protection locked="0"/>
    </xf>
    <xf numFmtId="176" fontId="1" fillId="0" borderId="2" xfId="4" quotePrefix="1" applyFont="1" applyFill="1" applyBorder="1" applyAlignment="1" applyProtection="1">
      <alignment horizontal="center"/>
      <protection locked="0"/>
    </xf>
    <xf numFmtId="176" fontId="3" fillId="0" borderId="2" xfId="4" quotePrefix="1" applyFont="1" applyFill="1" applyBorder="1" applyAlignment="1" applyProtection="1">
      <alignment horizontal="center"/>
      <protection locked="0"/>
    </xf>
    <xf numFmtId="176" fontId="3" fillId="0" borderId="2" xfId="4" applyFont="1" applyFill="1" applyBorder="1" applyAlignment="1" applyProtection="1">
      <alignment horizontal="center"/>
      <protection locked="0"/>
    </xf>
    <xf numFmtId="176" fontId="0" fillId="0" borderId="2" xfId="4" quotePrefix="1" applyFont="1" applyFill="1" applyBorder="1" applyAlignment="1" applyProtection="1">
      <alignment horizontal="center"/>
      <protection locked="0"/>
    </xf>
    <xf numFmtId="0" fontId="1" fillId="0" borderId="0" xfId="2" applyAlignment="1" applyProtection="1">
      <alignment horizontal="center" vertical="center"/>
      <protection locked="0"/>
    </xf>
    <xf numFmtId="0" fontId="1" fillId="0" borderId="0" xfId="4" applyNumberFormat="1" applyFont="1" applyFill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distributed"/>
      <protection locked="0"/>
    </xf>
    <xf numFmtId="176" fontId="13" fillId="0" borderId="0" xfId="2" applyNumberFormat="1" applyFont="1" applyAlignment="1" applyProtection="1">
      <alignment horizontal="center" vertical="center"/>
      <protection locked="0"/>
    </xf>
    <xf numFmtId="176" fontId="1" fillId="0" borderId="0" xfId="2" applyNumberFormat="1" applyProtection="1">
      <protection locked="0"/>
    </xf>
    <xf numFmtId="0" fontId="20" fillId="6" borderId="19" xfId="0" applyFont="1" applyFill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12" fillId="0" borderId="0" xfId="2" applyFont="1" applyAlignment="1">
      <alignment horizontal="center" vertical="center"/>
    </xf>
    <xf numFmtId="0" fontId="28" fillId="0" borderId="18" xfId="2" applyFont="1" applyBorder="1" applyAlignment="1">
      <alignment horizontal="center"/>
    </xf>
  </cellXfs>
  <cellStyles count="8">
    <cellStyle name="一般" xfId="0" builtinId="0"/>
    <cellStyle name="一般_GENERAL" xfId="1" xr:uid="{00000000-0005-0000-0000-000001000000}"/>
    <cellStyle name="一般_Gl" xfId="2" xr:uid="{00000000-0005-0000-0000-000002000000}"/>
    <cellStyle name="一般_會計科目" xfId="3" xr:uid="{00000000-0005-0000-0000-000003000000}"/>
    <cellStyle name="千分位[0]_Gl" xfId="4" xr:uid="{00000000-0005-0000-0000-000004000000}"/>
    <cellStyle name="百分比 2" xfId="5" xr:uid="{00000000-0005-0000-0000-000005000000}"/>
    <cellStyle name="貨幣 [0]_Gl 3" xfId="6" xr:uid="{00000000-0005-0000-0000-000006000000}"/>
    <cellStyle name="貨幣 [0]_Gl 4" xfId="7" xr:uid="{00000000-0005-0000-0000-000007000000}"/>
  </cellStyles>
  <dxfs count="190"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font>
        <color rgb="FFC00000"/>
      </font>
    </dxf>
    <dxf>
      <font>
        <color rgb="FFC00000"/>
      </font>
    </dxf>
    <dxf>
      <font>
        <color rgb="FFC00000"/>
      </font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  <dxf>
      <border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25" name="文字 1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26" name="文字 1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27" name="文字 1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28" name="文字 14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29" name="文字 15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30" name="文字 1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31" name="文字 71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32" name="文字 79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33" name="文字 80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34" name="文字 8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35" name="文字 82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36" name="文字 83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37" name="文字 84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38" name="文字 85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39" name="文字 86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40" name="文字 87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41" name="文字 88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42" name="文字 89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43" name="文字 90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44" name="文字 9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70</xdr:row>
      <xdr:rowOff>0</xdr:rowOff>
    </xdr:from>
    <xdr:to>
      <xdr:col>7</xdr:col>
      <xdr:colOff>66675</xdr:colOff>
      <xdr:row>70</xdr:row>
      <xdr:rowOff>0</xdr:rowOff>
    </xdr:to>
    <xdr:sp macro="" textlink="">
      <xdr:nvSpPr>
        <xdr:cNvPr id="1045" name="文字 92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>
          <a:spLocks noChangeArrowheads="1"/>
        </xdr:cNvSpPr>
      </xdr:nvSpPr>
      <xdr:spPr bwMode="auto">
        <a:xfrm>
          <a:off x="3638550" y="15025688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46" name="文字 93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47" name="文字 94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48" name="文字 95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49" name="文字 96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50" name="文字 97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51" name="文字 98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52" name="文字 99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53" name="文字 100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54" name="文字 101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55" name="文字 102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56" name="文字 103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57" name="文字 104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58" name="文字 105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59" name="文字 106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60" name="文字 107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61" name="文字 108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62" name="文字 109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63" name="文字 110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64" name="文字 111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65" name="文字 112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10</xdr:row>
      <xdr:rowOff>0</xdr:rowOff>
    </xdr:from>
    <xdr:to>
      <xdr:col>7</xdr:col>
      <xdr:colOff>66675</xdr:colOff>
      <xdr:row>10</xdr:row>
      <xdr:rowOff>0</xdr:rowOff>
    </xdr:to>
    <xdr:sp macro="" textlink="">
      <xdr:nvSpPr>
        <xdr:cNvPr id="1066" name="文字 113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>
          <a:spLocks noChangeArrowheads="1"/>
        </xdr:cNvSpPr>
      </xdr:nvSpPr>
      <xdr:spPr bwMode="auto">
        <a:xfrm>
          <a:off x="3638550" y="2143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67" name="文字 114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68" name="文字 115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69" name="文字 116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70" name="文字 117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71" name="文字 118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72" name="文字 119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73" name="文字 120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74" name="文字 121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75" name="文字 122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76" name="文字 123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77" name="文字 124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78" name="文字 125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79" name="文字 126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80" name="文字 127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81" name="文字 128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82" name="文字 129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83" name="文字 130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84" name="文字 131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85" name="文字 132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86" name="文字 133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5</xdr:col>
      <xdr:colOff>1066800</xdr:colOff>
      <xdr:row>209</xdr:row>
      <xdr:rowOff>0</xdr:rowOff>
    </xdr:from>
    <xdr:to>
      <xdr:col>7</xdr:col>
      <xdr:colOff>66675</xdr:colOff>
      <xdr:row>209</xdr:row>
      <xdr:rowOff>0</xdr:rowOff>
    </xdr:to>
    <xdr:sp macro="" textlink="">
      <xdr:nvSpPr>
        <xdr:cNvPr id="1087" name="文字 134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>
          <a:spLocks noChangeArrowheads="1"/>
        </xdr:cNvSpPr>
      </xdr:nvSpPr>
      <xdr:spPr bwMode="auto">
        <a:xfrm>
          <a:off x="3638550" y="44815125"/>
          <a:ext cx="1702594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>
          <a:spLocks noChangeArrowheads="1"/>
        </xdr:cNvSpPr>
      </xdr:nvSpPr>
      <xdr:spPr bwMode="auto">
        <a:xfrm>
          <a:off x="514350" y="419100"/>
          <a:ext cx="1704975" cy="333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蘇孟緯" refreshedDate="43782.885503240737" createdVersion="3" refreshedVersion="6" minRefreshableVersion="3" recordCount="483" xr:uid="{00000000-000A-0000-FFFF-FFFF00000000}">
  <cacheSource type="worksheet">
    <worksheetSource name="日記帳"/>
  </cacheSource>
  <cacheFields count="11">
    <cacheField name="年" numFmtId="0">
      <sharedItems containsString="0" containsBlank="1" containsNumber="1" containsInteger="1" minValue="96" maxValue="96"/>
    </cacheField>
    <cacheField name="月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日" numFmtId="0">
      <sharedItems containsString="0" containsBlank="1" containsNumber="1" containsInteger="1" minValue="1" maxValue="31"/>
    </cacheField>
    <cacheField name="傳票號碼" numFmtId="0">
      <sharedItems containsString="0" containsBlank="1" containsNumber="1" containsInteger="1" minValue="960101001" maxValue="960630001"/>
    </cacheField>
    <cacheField name="科目代號" numFmtId="0">
      <sharedItems containsString="0" containsBlank="1" containsNumber="1" containsInteger="1" minValue="1110" maxValue="7210" count="47">
        <n v="1110"/>
        <n v="1120"/>
        <n v="1210"/>
        <n v="1430"/>
        <n v="1435"/>
        <n v="1450"/>
        <n v="1455"/>
        <n v="1560"/>
        <n v="1610"/>
        <n v="1670"/>
        <n v="1680"/>
        <n v="2110"/>
        <n v="2150"/>
        <n v="2190"/>
        <n v="2570"/>
        <n v="3110"/>
        <n v="3250"/>
        <n v="3320"/>
        <n v="6290"/>
        <n v="1150"/>
        <n v="2580"/>
        <n v="4110"/>
        <n v="6230"/>
        <n v="6320"/>
        <n v="4130"/>
        <n v="5160"/>
        <n v="5150"/>
        <n v="6250"/>
        <n v="6340"/>
        <n v="7210"/>
        <n v="6240"/>
        <n v="6350"/>
        <n v="5120"/>
        <n v="5110"/>
        <n v="6210"/>
        <n v="6260"/>
        <n v="6280"/>
        <n v="2185"/>
        <n v="6270"/>
        <n v="6370"/>
        <n v="6285"/>
        <n v="5130"/>
        <n v="1470"/>
        <n v="5170"/>
        <n v="6410"/>
        <n v="6380"/>
        <m/>
      </sharedItems>
    </cacheField>
    <cacheField name="科目名稱" numFmtId="0">
      <sharedItems containsBlank="1" count="48">
        <s v="現金"/>
        <s v="銀行存款"/>
        <s v="預付費用"/>
        <s v="生財器具"/>
        <s v="累計折舊-生財器具"/>
        <s v="運輸設備"/>
        <s v="累計折舊-運輸設備"/>
        <s v="開辦費"/>
        <s v="存出保証金"/>
        <s v="暫付款"/>
        <s v="進項稅額"/>
        <s v="銀行借款"/>
        <s v="應付費用"/>
        <s v="其他應付款"/>
        <s v="代收款"/>
        <s v="普通股股本"/>
        <s v="累計盈虧"/>
        <s v="前期損益"/>
        <s v="保險費"/>
        <s v="應收帳款"/>
        <s v="銷項稅額"/>
        <s v="銷貨收入"/>
        <s v="文具印刷"/>
        <s v="燃料費"/>
        <s v="銷貨折讓"/>
        <s v="研發─雜項購置"/>
        <s v="研發─書報雜誌"/>
        <s v="郵電費"/>
        <s v="雜費"/>
        <s v="利息費用"/>
        <s v="差旅費"/>
        <s v="雜項購置"/>
        <s v="研發─應用軟體"/>
        <s v="研發─薪資費用"/>
        <s v="薪資費用"/>
        <s v="修繕費"/>
        <s v="水電費"/>
        <s v="應納稅額"/>
        <s v="廣告費"/>
        <s v="伙食費"/>
        <s v="稅捐"/>
        <s v="研發─周邊硬體"/>
        <s v="其他固定資產"/>
        <s v="研發─雜費"/>
        <s v="佣金"/>
        <s v="折舊費用"/>
        <s v=""/>
        <m/>
      </sharedItems>
    </cacheField>
    <cacheField name="借方金額" numFmtId="176">
      <sharedItems containsString="0" containsBlank="1" containsNumber="1" containsInteger="1" minValue="31" maxValue="1326190"/>
    </cacheField>
    <cacheField name="貸方金額" numFmtId="0">
      <sharedItems containsString="0" containsBlank="1" containsNumber="1" containsInteger="1" minValue="868" maxValue="1000000"/>
    </cacheField>
    <cacheField name="摘要" numFmtId="0">
      <sharedItems containsBlank="1"/>
    </cacheField>
    <cacheField name="借方餘額" numFmtId="0" formula="IF((借方金額-貸方金額)&gt;0,(借方金額-貸方金額),0)" databaseField="0"/>
    <cacheField name="貸方餘額" numFmtId="0" formula="IF((貸方金額-借方金額)&gt;0,(貸方金額-借方金額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蘇孟緯" refreshedDate="43782.905669328706" createdVersion="6" refreshedVersion="6" minRefreshableVersion="3" recordCount="342" xr:uid="{28C8FEE6-91FE-4B79-BF67-D5897165219D}">
  <cacheSource type="worksheet">
    <worksheetSource ref="B5:J347" sheet="日記簿"/>
  </cacheSource>
  <cacheFields count="11">
    <cacheField name="年" numFmtId="0">
      <sharedItems containsString="0" containsBlank="1" containsNumber="1" containsInteger="1" minValue="96" maxValue="96"/>
    </cacheField>
    <cacheField name="月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日" numFmtId="0">
      <sharedItems containsString="0" containsBlank="1" containsNumber="1" containsInteger="1" minValue="1" maxValue="31"/>
    </cacheField>
    <cacheField name="傳票號碼" numFmtId="0">
      <sharedItems containsString="0" containsBlank="1" containsNumber="1" containsInteger="1" minValue="960101001" maxValue="960630001"/>
    </cacheField>
    <cacheField name="科目代號" numFmtId="0">
      <sharedItems containsString="0" containsBlank="1" containsNumber="1" containsInteger="1" minValue="1110" maxValue="7210" count="50">
        <n v="1110"/>
        <n v="1120"/>
        <n v="1210"/>
        <n v="1430"/>
        <n v="1435"/>
        <n v="1450"/>
        <n v="1455"/>
        <n v="1560"/>
        <n v="1610"/>
        <n v="1670"/>
        <n v="1680"/>
        <n v="2110"/>
        <n v="2150"/>
        <n v="2190"/>
        <n v="2570"/>
        <n v="3110"/>
        <n v="3250"/>
        <n v="3320"/>
        <n v="6290"/>
        <n v="1150"/>
        <n v="2580"/>
        <n v="4110"/>
        <n v="6230"/>
        <n v="6320"/>
        <n v="4130"/>
        <n v="5160"/>
        <n v="5150"/>
        <n v="6250"/>
        <n v="6340"/>
        <n v="7210"/>
        <n v="6240"/>
        <n v="6350"/>
        <n v="5120"/>
        <n v="5110"/>
        <n v="6210"/>
        <n v="6260"/>
        <n v="6280"/>
        <n v="2185"/>
        <n v="6270"/>
        <n v="6370"/>
        <n v="6285"/>
        <n v="5130"/>
        <n v="1470"/>
        <n v="5170"/>
        <m/>
        <n v="6410" u="1"/>
        <n v="7130" u="1"/>
        <n v="7140" u="1"/>
        <n v="7200" u="1"/>
        <n v="6380" u="1"/>
      </sharedItems>
    </cacheField>
    <cacheField name="科目名稱" numFmtId="0">
      <sharedItems containsBlank="1" count="50">
        <s v="現金"/>
        <s v="銀行存款"/>
        <s v="預付費用"/>
        <s v="生財器具"/>
        <s v="累計折舊-生財器具"/>
        <s v="運輸設備"/>
        <s v="累計折舊-運輸設備"/>
        <s v="開辦費"/>
        <s v="存出保証金"/>
        <s v="暫付款"/>
        <s v="進項稅額"/>
        <s v="銀行借款"/>
        <s v="應付費用"/>
        <s v="其他應付款"/>
        <s v="代收款"/>
        <s v="普通股股本"/>
        <s v="累計盈虧"/>
        <s v="前期損益"/>
        <s v="保險費"/>
        <s v="應收帳款"/>
        <s v="銷項稅額"/>
        <s v="銷貨收入"/>
        <s v="文具印刷"/>
        <s v="燃料費"/>
        <s v="銷貨折讓"/>
        <s v="研發─雜項購置"/>
        <s v="研發─書報雜誌"/>
        <s v="郵電費"/>
        <s v="雜費"/>
        <s v="利息費用"/>
        <s v="差旅費"/>
        <s v="雜項購置"/>
        <s v="研發─應用軟體"/>
        <s v="研發─薪資費用"/>
        <s v="薪資費用"/>
        <s v="修繕費"/>
        <s v="水電費"/>
        <s v="應納稅額"/>
        <s v="廣告費"/>
        <s v="伙食費"/>
        <s v="稅捐"/>
        <s v="研發─周邊硬體"/>
        <s v="其他固定資產"/>
        <s v="研發─雜費"/>
        <m/>
        <s v="折舊費用" u="1"/>
        <s v="佣金" u="1"/>
        <s v="其他營業外收入" u="1"/>
        <s v="營業外費用" u="1"/>
        <s v="盤存盈餘" u="1"/>
      </sharedItems>
    </cacheField>
    <cacheField name="借方金額" numFmtId="176">
      <sharedItems containsString="0" containsBlank="1" containsNumber="1" containsInteger="1" minValue="31" maxValue="1326190"/>
    </cacheField>
    <cacheField name="貸方金額" numFmtId="176">
      <sharedItems containsString="0" containsBlank="1" containsNumber="1" containsInteger="1" minValue="868" maxValue="1000000"/>
    </cacheField>
    <cacheField name="摘要" numFmtId="0">
      <sharedItems containsBlank="1"/>
    </cacheField>
    <cacheField name="借方餘額" numFmtId="0" formula="IF((借方金額-貸方金額)&gt;0,(借方金額-貸方金額),0)" databaseField="0"/>
    <cacheField name="貸方餘額" numFmtId="0" formula="IF((貸方金額-借方金額)&gt;0,(貸方金額-借方金額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">
  <r>
    <n v="96"/>
    <x v="0"/>
    <n v="1"/>
    <n v="960101001"/>
    <x v="0"/>
    <x v="0"/>
    <n v="237002"/>
    <m/>
    <s v="期初開帳"/>
  </r>
  <r>
    <n v="96"/>
    <x v="0"/>
    <n v="1"/>
    <n v="960101001"/>
    <x v="1"/>
    <x v="1"/>
    <n v="1000000"/>
    <m/>
    <s v="期初開帳"/>
  </r>
  <r>
    <n v="96"/>
    <x v="0"/>
    <n v="1"/>
    <n v="960101001"/>
    <x v="2"/>
    <x v="2"/>
    <n v="31197"/>
    <m/>
    <s v="期初開帳"/>
  </r>
  <r>
    <n v="96"/>
    <x v="0"/>
    <n v="1"/>
    <n v="960101001"/>
    <x v="2"/>
    <x v="2"/>
    <m/>
    <n v="31197"/>
    <s v="轉保險費"/>
  </r>
  <r>
    <n v="96"/>
    <x v="0"/>
    <n v="1"/>
    <n v="960101001"/>
    <x v="3"/>
    <x v="3"/>
    <n v="153000"/>
    <m/>
    <s v="期初開帳"/>
  </r>
  <r>
    <n v="96"/>
    <x v="0"/>
    <n v="1"/>
    <n v="960101001"/>
    <x v="4"/>
    <x v="4"/>
    <m/>
    <n v="56778"/>
    <s v="期初開帳"/>
  </r>
  <r>
    <n v="96"/>
    <x v="0"/>
    <n v="1"/>
    <n v="960101001"/>
    <x v="5"/>
    <x v="5"/>
    <n v="1326190"/>
    <m/>
    <s v="期初開帳"/>
  </r>
  <r>
    <n v="96"/>
    <x v="0"/>
    <n v="1"/>
    <n v="960101001"/>
    <x v="6"/>
    <x v="6"/>
    <m/>
    <n v="353202"/>
    <s v="期初開帳"/>
  </r>
  <r>
    <n v="96"/>
    <x v="0"/>
    <n v="1"/>
    <n v="960101001"/>
    <x v="7"/>
    <x v="7"/>
    <n v="1350"/>
    <m/>
    <s v="期初開帳"/>
  </r>
  <r>
    <n v="96"/>
    <x v="0"/>
    <n v="1"/>
    <n v="960101001"/>
    <x v="8"/>
    <x v="8"/>
    <n v="2900"/>
    <m/>
    <s v="期初開帳"/>
  </r>
  <r>
    <n v="96"/>
    <x v="0"/>
    <n v="1"/>
    <n v="960101001"/>
    <x v="9"/>
    <x v="9"/>
    <n v="65652"/>
    <m/>
    <s v="期初開帳"/>
  </r>
  <r>
    <n v="96"/>
    <x v="0"/>
    <n v="1"/>
    <n v="960101001"/>
    <x v="10"/>
    <x v="10"/>
    <n v="1476"/>
    <m/>
    <s v="期初開帳"/>
  </r>
  <r>
    <n v="96"/>
    <x v="0"/>
    <n v="1"/>
    <n v="960101001"/>
    <x v="11"/>
    <x v="11"/>
    <m/>
    <n v="231973"/>
    <s v="期初開帳"/>
  </r>
  <r>
    <n v="96"/>
    <x v="0"/>
    <n v="1"/>
    <n v="960101001"/>
    <x v="12"/>
    <x v="12"/>
    <m/>
    <n v="78203"/>
    <s v="期初開帳"/>
  </r>
  <r>
    <n v="96"/>
    <x v="0"/>
    <n v="1"/>
    <n v="960101001"/>
    <x v="13"/>
    <x v="13"/>
    <m/>
    <n v="48018"/>
    <s v="期初開帳"/>
  </r>
  <r>
    <n v="96"/>
    <x v="0"/>
    <n v="1"/>
    <n v="960101001"/>
    <x v="14"/>
    <x v="14"/>
    <m/>
    <n v="5886"/>
    <s v="期初開帳"/>
  </r>
  <r>
    <n v="96"/>
    <x v="0"/>
    <n v="1"/>
    <n v="960101001"/>
    <x v="15"/>
    <x v="15"/>
    <m/>
    <n v="1000000"/>
    <s v="期初開帳"/>
  </r>
  <r>
    <n v="96"/>
    <x v="0"/>
    <n v="1"/>
    <n v="960101001"/>
    <x v="16"/>
    <x v="16"/>
    <m/>
    <n v="375479"/>
    <s v="期初開帳"/>
  </r>
  <r>
    <n v="96"/>
    <x v="0"/>
    <n v="1"/>
    <n v="960101001"/>
    <x v="17"/>
    <x v="17"/>
    <m/>
    <n v="669228"/>
    <s v="期初開帳"/>
  </r>
  <r>
    <n v="96"/>
    <x v="0"/>
    <n v="1"/>
    <n v="960101001"/>
    <x v="18"/>
    <x v="18"/>
    <n v="31197"/>
    <m/>
    <s v="由預付轉入"/>
  </r>
  <r>
    <n v="96"/>
    <x v="0"/>
    <n v="6"/>
    <n v="960106001"/>
    <x v="19"/>
    <x v="19"/>
    <n v="366950"/>
    <m/>
    <s v="UFO公司"/>
  </r>
  <r>
    <n v="96"/>
    <x v="0"/>
    <n v="6"/>
    <n v="960106001"/>
    <x v="20"/>
    <x v="20"/>
    <m/>
    <n v="17473"/>
    <m/>
  </r>
  <r>
    <n v="96"/>
    <x v="0"/>
    <n v="6"/>
    <n v="960106001"/>
    <x v="21"/>
    <x v="21"/>
    <m/>
    <n v="349477"/>
    <s v="UFO公司"/>
  </r>
  <r>
    <n v="96"/>
    <x v="0"/>
    <n v="8"/>
    <n v="960108001"/>
    <x v="0"/>
    <x v="0"/>
    <m/>
    <n v="33943"/>
    <m/>
  </r>
  <r>
    <n v="96"/>
    <x v="0"/>
    <n v="8"/>
    <n v="960108001"/>
    <x v="12"/>
    <x v="12"/>
    <n v="6577"/>
    <m/>
    <s v="勞保"/>
  </r>
  <r>
    <n v="96"/>
    <x v="0"/>
    <n v="8"/>
    <n v="960108001"/>
    <x v="12"/>
    <x v="12"/>
    <n v="25569"/>
    <m/>
    <s v="12月電話費"/>
  </r>
  <r>
    <n v="96"/>
    <x v="0"/>
    <n v="8"/>
    <n v="960108001"/>
    <x v="14"/>
    <x v="14"/>
    <n v="1797"/>
    <m/>
    <s v="代收勞健保費"/>
  </r>
  <r>
    <n v="96"/>
    <x v="0"/>
    <n v="10"/>
    <n v="960110001"/>
    <x v="0"/>
    <x v="0"/>
    <m/>
    <n v="1908"/>
    <m/>
  </r>
  <r>
    <n v="96"/>
    <x v="0"/>
    <n v="10"/>
    <n v="960110001"/>
    <x v="10"/>
    <x v="10"/>
    <n v="90"/>
    <m/>
    <m/>
  </r>
  <r>
    <n v="96"/>
    <x v="0"/>
    <n v="10"/>
    <n v="960110001"/>
    <x v="22"/>
    <x v="22"/>
    <n v="484"/>
    <m/>
    <s v="文具"/>
  </r>
  <r>
    <n v="96"/>
    <x v="0"/>
    <n v="10"/>
    <n v="960110001"/>
    <x v="23"/>
    <x v="23"/>
    <n v="1334"/>
    <m/>
    <s v="公務車油費"/>
  </r>
  <r>
    <n v="96"/>
    <x v="0"/>
    <n v="11"/>
    <n v="960111001"/>
    <x v="0"/>
    <x v="0"/>
    <m/>
    <n v="2687"/>
    <m/>
  </r>
  <r>
    <n v="96"/>
    <x v="0"/>
    <n v="11"/>
    <n v="960111002"/>
    <x v="19"/>
    <x v="19"/>
    <n v="31500"/>
    <m/>
    <s v="UFO公司"/>
  </r>
  <r>
    <n v="96"/>
    <x v="0"/>
    <n v="11"/>
    <n v="960111001"/>
    <x v="20"/>
    <x v="20"/>
    <n v="128"/>
    <m/>
    <m/>
  </r>
  <r>
    <n v="96"/>
    <x v="0"/>
    <n v="11"/>
    <n v="960111002"/>
    <x v="20"/>
    <x v="20"/>
    <m/>
    <n v="1500"/>
    <m/>
  </r>
  <r>
    <n v="96"/>
    <x v="0"/>
    <n v="11"/>
    <n v="960111002"/>
    <x v="21"/>
    <x v="21"/>
    <m/>
    <n v="30000"/>
    <s v="UFO公司"/>
  </r>
  <r>
    <n v="96"/>
    <x v="0"/>
    <n v="11"/>
    <n v="960111001"/>
    <x v="24"/>
    <x v="24"/>
    <n v="2559"/>
    <m/>
    <s v="UFO公司"/>
  </r>
  <r>
    <n v="96"/>
    <x v="0"/>
    <n v="15"/>
    <n v="960115001"/>
    <x v="0"/>
    <x v="0"/>
    <m/>
    <n v="48018"/>
    <s v="11-12月營業稅"/>
  </r>
  <r>
    <n v="96"/>
    <x v="0"/>
    <n v="15"/>
    <n v="960115001"/>
    <x v="13"/>
    <x v="13"/>
    <n v="48018"/>
    <m/>
    <s v="11-12月營業稅"/>
  </r>
  <r>
    <n v="96"/>
    <x v="0"/>
    <n v="17"/>
    <n v="960117001"/>
    <x v="0"/>
    <x v="0"/>
    <m/>
    <n v="3300"/>
    <s v="電腦週邊"/>
  </r>
  <r>
    <n v="96"/>
    <x v="0"/>
    <n v="17"/>
    <n v="960117001"/>
    <x v="10"/>
    <x v="10"/>
    <n v="157"/>
    <m/>
    <s v="電腦週邊"/>
  </r>
  <r>
    <n v="96"/>
    <x v="0"/>
    <n v="17"/>
    <n v="960117001"/>
    <x v="25"/>
    <x v="25"/>
    <n v="3143"/>
    <m/>
    <s v="碳粉匣"/>
  </r>
  <r>
    <n v="96"/>
    <x v="0"/>
    <n v="20"/>
    <n v="960120001"/>
    <x v="0"/>
    <x v="0"/>
    <m/>
    <n v="3613"/>
    <m/>
  </r>
  <r>
    <n v="96"/>
    <x v="0"/>
    <n v="20"/>
    <n v="960120001"/>
    <x v="10"/>
    <x v="10"/>
    <n v="168"/>
    <m/>
    <m/>
  </r>
  <r>
    <n v="96"/>
    <x v="0"/>
    <n v="20"/>
    <n v="960120001"/>
    <x v="26"/>
    <x v="26"/>
    <n v="918"/>
    <m/>
    <s v="參考書"/>
  </r>
  <r>
    <n v="96"/>
    <x v="0"/>
    <n v="20"/>
    <n v="960120001"/>
    <x v="22"/>
    <x v="22"/>
    <n v="217"/>
    <m/>
    <s v="文具"/>
  </r>
  <r>
    <n v="96"/>
    <x v="0"/>
    <n v="20"/>
    <n v="960120001"/>
    <x v="27"/>
    <x v="27"/>
    <n v="110"/>
    <m/>
    <s v="郵資"/>
  </r>
  <r>
    <n v="96"/>
    <x v="0"/>
    <n v="20"/>
    <n v="960120001"/>
    <x v="23"/>
    <x v="23"/>
    <n v="2200"/>
    <m/>
    <s v="公務車油費"/>
  </r>
  <r>
    <n v="96"/>
    <x v="0"/>
    <n v="22"/>
    <n v="960122001"/>
    <x v="0"/>
    <x v="0"/>
    <m/>
    <n v="27453"/>
    <m/>
  </r>
  <r>
    <n v="96"/>
    <x v="0"/>
    <n v="22"/>
    <n v="960122001"/>
    <x v="11"/>
    <x v="11"/>
    <n v="21444"/>
    <m/>
    <s v="還本金"/>
  </r>
  <r>
    <n v="96"/>
    <x v="0"/>
    <n v="22"/>
    <n v="960122001"/>
    <x v="28"/>
    <x v="28"/>
    <n v="300"/>
    <m/>
    <s v="印相"/>
  </r>
  <r>
    <n v="96"/>
    <x v="0"/>
    <n v="22"/>
    <n v="960122001"/>
    <x v="29"/>
    <x v="29"/>
    <n v="5709"/>
    <m/>
    <s v="購車借款利息"/>
  </r>
  <r>
    <n v="96"/>
    <x v="0"/>
    <n v="25"/>
    <n v="960125001"/>
    <x v="0"/>
    <x v="0"/>
    <m/>
    <n v="1172"/>
    <m/>
  </r>
  <r>
    <n v="96"/>
    <x v="0"/>
    <n v="25"/>
    <n v="960125002"/>
    <x v="0"/>
    <x v="0"/>
    <m/>
    <n v="5600"/>
    <s v="公務出差"/>
  </r>
  <r>
    <n v="96"/>
    <x v="0"/>
    <n v="25"/>
    <n v="960125001"/>
    <x v="10"/>
    <x v="10"/>
    <n v="56"/>
    <m/>
    <m/>
  </r>
  <r>
    <n v="96"/>
    <x v="0"/>
    <n v="25"/>
    <n v="960125002"/>
    <x v="10"/>
    <x v="10"/>
    <n v="268"/>
    <m/>
    <s v="公務出差"/>
  </r>
  <r>
    <n v="96"/>
    <x v="0"/>
    <n v="25"/>
    <n v="960125002"/>
    <x v="30"/>
    <x v="30"/>
    <n v="5332"/>
    <m/>
    <s v="公務出差"/>
  </r>
  <r>
    <n v="96"/>
    <x v="0"/>
    <n v="25"/>
    <n v="960125001"/>
    <x v="31"/>
    <x v="31"/>
    <n v="1116"/>
    <m/>
    <s v="克潮靈…"/>
  </r>
  <r>
    <n v="96"/>
    <x v="0"/>
    <n v="26"/>
    <n v="960126001"/>
    <x v="0"/>
    <x v="0"/>
    <m/>
    <n v="50146"/>
    <m/>
  </r>
  <r>
    <n v="96"/>
    <x v="0"/>
    <n v="26"/>
    <n v="960126002"/>
    <x v="0"/>
    <x v="0"/>
    <m/>
    <n v="2319"/>
    <m/>
  </r>
  <r>
    <n v="96"/>
    <x v="0"/>
    <n v="26"/>
    <n v="960126002"/>
    <x v="10"/>
    <x v="10"/>
    <n v="111"/>
    <m/>
    <m/>
  </r>
  <r>
    <n v="96"/>
    <x v="0"/>
    <n v="26"/>
    <n v="960126001"/>
    <x v="12"/>
    <x v="12"/>
    <n v="46057"/>
    <m/>
    <s v="12月電話費勞健保費"/>
  </r>
  <r>
    <n v="96"/>
    <x v="0"/>
    <n v="26"/>
    <n v="960126001"/>
    <x v="14"/>
    <x v="14"/>
    <n v="4089"/>
    <m/>
    <s v="代收勞健保費"/>
  </r>
  <r>
    <n v="96"/>
    <x v="0"/>
    <n v="26"/>
    <n v="960126002"/>
    <x v="27"/>
    <x v="27"/>
    <n v="2208"/>
    <m/>
    <s v="1月份電話費"/>
  </r>
  <r>
    <n v="96"/>
    <x v="0"/>
    <n v="28"/>
    <n v="960128001"/>
    <x v="0"/>
    <x v="0"/>
    <m/>
    <n v="2500"/>
    <m/>
  </r>
  <r>
    <n v="96"/>
    <x v="0"/>
    <n v="28"/>
    <n v="960128001"/>
    <x v="10"/>
    <x v="10"/>
    <n v="119"/>
    <m/>
    <m/>
  </r>
  <r>
    <n v="96"/>
    <x v="0"/>
    <n v="28"/>
    <n v="960128001"/>
    <x v="32"/>
    <x v="32"/>
    <n v="2381"/>
    <m/>
    <s v="字型"/>
  </r>
  <r>
    <n v="96"/>
    <x v="0"/>
    <n v="30"/>
    <n v="960130001"/>
    <x v="0"/>
    <x v="0"/>
    <m/>
    <n v="5576"/>
    <m/>
  </r>
  <r>
    <n v="96"/>
    <x v="0"/>
    <n v="30"/>
    <n v="960130001"/>
    <x v="10"/>
    <x v="10"/>
    <n v="265"/>
    <m/>
    <m/>
  </r>
  <r>
    <n v="96"/>
    <x v="0"/>
    <n v="30"/>
    <n v="960130001"/>
    <x v="30"/>
    <x v="30"/>
    <n v="5311"/>
    <m/>
    <s v="公務出差"/>
  </r>
  <r>
    <n v="96"/>
    <x v="0"/>
    <n v="31"/>
    <n v="960131002"/>
    <x v="0"/>
    <x v="0"/>
    <m/>
    <n v="4729"/>
    <m/>
  </r>
  <r>
    <n v="96"/>
    <x v="0"/>
    <n v="31"/>
    <n v="960131001"/>
    <x v="1"/>
    <x v="1"/>
    <m/>
    <n v="282101"/>
    <m/>
  </r>
  <r>
    <n v="96"/>
    <x v="0"/>
    <n v="31"/>
    <n v="960131002"/>
    <x v="10"/>
    <x v="10"/>
    <n v="225"/>
    <m/>
    <m/>
  </r>
  <r>
    <n v="96"/>
    <x v="0"/>
    <n v="31"/>
    <n v="960131001"/>
    <x v="14"/>
    <x v="14"/>
    <m/>
    <n v="4239"/>
    <s v="代收勞健保費"/>
  </r>
  <r>
    <n v="96"/>
    <x v="0"/>
    <n v="31"/>
    <n v="960131001"/>
    <x v="33"/>
    <x v="33"/>
    <n v="63340"/>
    <m/>
    <s v="1月薪資"/>
  </r>
  <r>
    <n v="96"/>
    <x v="0"/>
    <n v="31"/>
    <n v="960131002"/>
    <x v="26"/>
    <x v="26"/>
    <n v="1742"/>
    <m/>
    <s v="參考書"/>
  </r>
  <r>
    <n v="96"/>
    <x v="0"/>
    <n v="31"/>
    <n v="960131002"/>
    <x v="25"/>
    <x v="25"/>
    <n v="1671"/>
    <m/>
    <s v="碳粉匣"/>
  </r>
  <r>
    <n v="96"/>
    <x v="0"/>
    <n v="31"/>
    <n v="960131001"/>
    <x v="34"/>
    <x v="34"/>
    <n v="223000"/>
    <m/>
    <s v="1月薪資"/>
  </r>
  <r>
    <n v="96"/>
    <x v="0"/>
    <n v="31"/>
    <n v="960131002"/>
    <x v="22"/>
    <x v="22"/>
    <n v="275"/>
    <m/>
    <s v="文具"/>
  </r>
  <r>
    <n v="96"/>
    <x v="0"/>
    <n v="31"/>
    <n v="960131002"/>
    <x v="23"/>
    <x v="23"/>
    <n v="816"/>
    <m/>
    <s v="公務車油費"/>
  </r>
  <r>
    <n v="96"/>
    <x v="1"/>
    <n v="3"/>
    <n v="960203001"/>
    <x v="0"/>
    <x v="0"/>
    <m/>
    <n v="25129"/>
    <m/>
  </r>
  <r>
    <n v="96"/>
    <x v="1"/>
    <n v="3"/>
    <n v="960203001"/>
    <x v="10"/>
    <x v="10"/>
    <n v="1718"/>
    <m/>
    <m/>
  </r>
  <r>
    <n v="96"/>
    <x v="1"/>
    <n v="3"/>
    <n v="960203001"/>
    <x v="35"/>
    <x v="35"/>
    <n v="22357"/>
    <m/>
    <m/>
  </r>
  <r>
    <n v="96"/>
    <x v="1"/>
    <n v="3"/>
    <n v="960203001"/>
    <x v="36"/>
    <x v="36"/>
    <n v="1054"/>
    <m/>
    <m/>
  </r>
  <r>
    <n v="96"/>
    <x v="1"/>
    <n v="8"/>
    <n v="960208001"/>
    <x v="0"/>
    <x v="0"/>
    <m/>
    <n v="23660"/>
    <m/>
  </r>
  <r>
    <n v="96"/>
    <x v="1"/>
    <n v="8"/>
    <n v="960208001"/>
    <x v="0"/>
    <x v="0"/>
    <m/>
    <n v="4227"/>
    <m/>
  </r>
  <r>
    <n v="96"/>
    <x v="1"/>
    <n v="8"/>
    <n v="960208001"/>
    <x v="10"/>
    <x v="10"/>
    <n v="1091"/>
    <m/>
    <m/>
  </r>
  <r>
    <n v="96"/>
    <x v="1"/>
    <n v="8"/>
    <n v="960208001"/>
    <x v="10"/>
    <x v="10"/>
    <n v="201"/>
    <m/>
    <m/>
  </r>
  <r>
    <n v="96"/>
    <x v="1"/>
    <n v="8"/>
    <n v="960208001"/>
    <x v="22"/>
    <x v="22"/>
    <n v="196"/>
    <m/>
    <s v="影印"/>
  </r>
  <r>
    <n v="96"/>
    <x v="1"/>
    <n v="8"/>
    <n v="960208001"/>
    <x v="30"/>
    <x v="30"/>
    <n v="4026"/>
    <m/>
    <s v="公務出差"/>
  </r>
  <r>
    <n v="96"/>
    <x v="1"/>
    <n v="8"/>
    <n v="960208001"/>
    <x v="27"/>
    <x v="27"/>
    <n v="21813"/>
    <m/>
    <s v="電話費"/>
  </r>
  <r>
    <n v="96"/>
    <x v="1"/>
    <n v="8"/>
    <n v="960208001"/>
    <x v="27"/>
    <x v="27"/>
    <n v="560"/>
    <m/>
    <s v="郵資"/>
  </r>
  <r>
    <n v="96"/>
    <x v="1"/>
    <n v="9"/>
    <n v="960209001"/>
    <x v="1"/>
    <x v="1"/>
    <n v="690117"/>
    <m/>
    <s v="UFO公司"/>
  </r>
  <r>
    <n v="96"/>
    <x v="1"/>
    <n v="9"/>
    <n v="960209001"/>
    <x v="19"/>
    <x v="19"/>
    <n v="395520"/>
    <m/>
    <s v="UFO公司"/>
  </r>
  <r>
    <n v="96"/>
    <x v="1"/>
    <n v="9"/>
    <n v="960209001"/>
    <x v="20"/>
    <x v="20"/>
    <m/>
    <n v="32863"/>
    <m/>
  </r>
  <r>
    <n v="96"/>
    <x v="1"/>
    <n v="9"/>
    <n v="960209001"/>
    <x v="20"/>
    <x v="20"/>
    <m/>
    <n v="18834"/>
    <m/>
  </r>
  <r>
    <n v="96"/>
    <x v="1"/>
    <n v="9"/>
    <n v="960209001"/>
    <x v="21"/>
    <x v="21"/>
    <m/>
    <n v="657254"/>
    <s v="UFO公司"/>
  </r>
  <r>
    <n v="96"/>
    <x v="1"/>
    <n v="9"/>
    <n v="960209001"/>
    <x v="21"/>
    <x v="21"/>
    <m/>
    <n v="376686"/>
    <s v="UFO公司"/>
  </r>
  <r>
    <n v="96"/>
    <x v="1"/>
    <n v="10"/>
    <n v="960210010"/>
    <x v="0"/>
    <x v="0"/>
    <m/>
    <n v="3763"/>
    <m/>
  </r>
  <r>
    <n v="96"/>
    <x v="1"/>
    <n v="10"/>
    <n v="960210010"/>
    <x v="10"/>
    <x v="10"/>
    <n v="178"/>
    <m/>
    <m/>
  </r>
  <r>
    <n v="96"/>
    <x v="1"/>
    <n v="10"/>
    <n v="960210010"/>
    <x v="26"/>
    <x v="26"/>
    <n v="766"/>
    <m/>
    <s v="參考書"/>
  </r>
  <r>
    <n v="96"/>
    <x v="1"/>
    <n v="10"/>
    <n v="960210010"/>
    <x v="25"/>
    <x v="25"/>
    <n v="670"/>
    <m/>
    <s v="墨水匣"/>
  </r>
  <r>
    <n v="96"/>
    <x v="1"/>
    <n v="10"/>
    <n v="960210010"/>
    <x v="23"/>
    <x v="23"/>
    <n v="2149"/>
    <m/>
    <s v="公務車油費"/>
  </r>
  <r>
    <n v="96"/>
    <x v="1"/>
    <n v="15"/>
    <n v="960215001"/>
    <x v="0"/>
    <x v="0"/>
    <m/>
    <n v="2090"/>
    <m/>
  </r>
  <r>
    <n v="96"/>
    <x v="1"/>
    <n v="15"/>
    <n v="960215001"/>
    <x v="10"/>
    <x v="10"/>
    <n v="100"/>
    <m/>
    <m/>
  </r>
  <r>
    <n v="96"/>
    <x v="1"/>
    <n v="15"/>
    <n v="960215001"/>
    <x v="25"/>
    <x v="25"/>
    <n v="1990"/>
    <m/>
    <s v="碳粉匣"/>
  </r>
  <r>
    <n v="96"/>
    <x v="1"/>
    <n v="18"/>
    <n v="960218001"/>
    <x v="0"/>
    <x v="0"/>
    <m/>
    <n v="1184"/>
    <m/>
  </r>
  <r>
    <n v="96"/>
    <x v="1"/>
    <n v="18"/>
    <n v="960218001"/>
    <x v="10"/>
    <x v="10"/>
    <n v="45"/>
    <m/>
    <m/>
  </r>
  <r>
    <n v="96"/>
    <x v="1"/>
    <n v="18"/>
    <n v="960218001"/>
    <x v="22"/>
    <x v="22"/>
    <n v="234"/>
    <m/>
    <s v="文具"/>
  </r>
  <r>
    <n v="96"/>
    <x v="1"/>
    <n v="18"/>
    <n v="960218001"/>
    <x v="23"/>
    <x v="23"/>
    <n v="905"/>
    <m/>
    <s v="公務車油費"/>
  </r>
  <r>
    <n v="96"/>
    <x v="1"/>
    <n v="19"/>
    <n v="960219001"/>
    <x v="0"/>
    <x v="0"/>
    <m/>
    <n v="2226"/>
    <m/>
  </r>
  <r>
    <n v="96"/>
    <x v="1"/>
    <n v="19"/>
    <n v="960219001"/>
    <x v="10"/>
    <x v="10"/>
    <n v="106"/>
    <m/>
    <m/>
  </r>
  <r>
    <n v="96"/>
    <x v="1"/>
    <n v="19"/>
    <n v="960219001"/>
    <x v="26"/>
    <x v="26"/>
    <n v="396"/>
    <m/>
    <s v="參考書"/>
  </r>
  <r>
    <n v="96"/>
    <x v="1"/>
    <n v="19"/>
    <n v="960219001"/>
    <x v="23"/>
    <x v="23"/>
    <n v="1724"/>
    <m/>
    <s v="公務車油費"/>
  </r>
  <r>
    <n v="96"/>
    <x v="1"/>
    <n v="22"/>
    <n v="960222001"/>
    <x v="0"/>
    <x v="0"/>
    <m/>
    <n v="7678"/>
    <m/>
  </r>
  <r>
    <n v="96"/>
    <x v="1"/>
    <n v="22"/>
    <n v="960222001"/>
    <x v="10"/>
    <x v="10"/>
    <n v="365"/>
    <m/>
    <m/>
  </r>
  <r>
    <n v="96"/>
    <x v="1"/>
    <n v="22"/>
    <n v="960222001"/>
    <x v="27"/>
    <x v="27"/>
    <n v="7313"/>
    <m/>
    <s v="電話費"/>
  </r>
  <r>
    <n v="96"/>
    <x v="1"/>
    <n v="23"/>
    <n v="960223001"/>
    <x v="0"/>
    <x v="0"/>
    <m/>
    <n v="27373"/>
    <m/>
  </r>
  <r>
    <n v="96"/>
    <x v="1"/>
    <n v="23"/>
    <n v="960223001"/>
    <x v="11"/>
    <x v="11"/>
    <n v="21712"/>
    <m/>
    <m/>
  </r>
  <r>
    <n v="96"/>
    <x v="1"/>
    <n v="23"/>
    <n v="960223001"/>
    <x v="27"/>
    <x v="27"/>
    <n v="220"/>
    <m/>
    <s v="郵資"/>
  </r>
  <r>
    <n v="96"/>
    <x v="1"/>
    <n v="23"/>
    <n v="960223001"/>
    <x v="29"/>
    <x v="29"/>
    <n v="5441"/>
    <m/>
    <m/>
  </r>
  <r>
    <n v="96"/>
    <x v="1"/>
    <n v="28"/>
    <n v="960228001"/>
    <x v="0"/>
    <x v="0"/>
    <m/>
    <n v="3533"/>
    <m/>
  </r>
  <r>
    <n v="96"/>
    <x v="1"/>
    <n v="28"/>
    <n v="960228002"/>
    <x v="1"/>
    <x v="1"/>
    <m/>
    <n v="246905"/>
    <m/>
  </r>
  <r>
    <n v="96"/>
    <x v="1"/>
    <n v="28"/>
    <n v="960228001"/>
    <x v="10"/>
    <x v="10"/>
    <n v="167"/>
    <m/>
    <m/>
  </r>
  <r>
    <n v="96"/>
    <x v="1"/>
    <n v="28"/>
    <n v="960228002"/>
    <x v="14"/>
    <x v="14"/>
    <m/>
    <n v="4095"/>
    <s v="代收勞健保費"/>
  </r>
  <r>
    <n v="96"/>
    <x v="1"/>
    <n v="28"/>
    <n v="960228002"/>
    <x v="33"/>
    <x v="33"/>
    <n v="50000"/>
    <m/>
    <s v="2月薪資"/>
  </r>
  <r>
    <n v="96"/>
    <x v="1"/>
    <n v="28"/>
    <n v="960228001"/>
    <x v="26"/>
    <x v="26"/>
    <n v="1046"/>
    <m/>
    <s v="參考書"/>
  </r>
  <r>
    <n v="96"/>
    <x v="1"/>
    <n v="28"/>
    <n v="960228002"/>
    <x v="34"/>
    <x v="34"/>
    <n v="201000"/>
    <m/>
    <s v="2月薪資"/>
  </r>
  <r>
    <n v="96"/>
    <x v="1"/>
    <n v="28"/>
    <n v="960228001"/>
    <x v="22"/>
    <x v="22"/>
    <n v="382"/>
    <m/>
    <s v="文具"/>
  </r>
  <r>
    <n v="96"/>
    <x v="1"/>
    <n v="28"/>
    <n v="960228001"/>
    <x v="23"/>
    <x v="23"/>
    <n v="1938"/>
    <m/>
    <s v="公務車油費"/>
  </r>
  <r>
    <n v="96"/>
    <x v="2"/>
    <n v="1"/>
    <n v="960301000"/>
    <x v="0"/>
    <x v="0"/>
    <m/>
    <n v="13286"/>
    <s v="1月份勞健保"/>
  </r>
  <r>
    <n v="96"/>
    <x v="2"/>
    <n v="1"/>
    <n v="960301000"/>
    <x v="14"/>
    <x v="14"/>
    <n v="4239"/>
    <m/>
    <s v="代收勞健保費"/>
  </r>
  <r>
    <n v="96"/>
    <x v="2"/>
    <n v="1"/>
    <n v="960301000"/>
    <x v="18"/>
    <x v="18"/>
    <n v="9047"/>
    <m/>
    <s v="1月份勞健保"/>
  </r>
  <r>
    <n v="96"/>
    <x v="2"/>
    <n v="3"/>
    <n v="960303001"/>
    <x v="0"/>
    <x v="0"/>
    <m/>
    <n v="3568"/>
    <m/>
  </r>
  <r>
    <n v="96"/>
    <x v="2"/>
    <n v="3"/>
    <n v="960303001"/>
    <x v="10"/>
    <x v="10"/>
    <n v="154"/>
    <m/>
    <m/>
  </r>
  <r>
    <n v="96"/>
    <x v="2"/>
    <n v="3"/>
    <n v="960303001"/>
    <x v="27"/>
    <x v="27"/>
    <n v="343"/>
    <m/>
    <s v="郵資"/>
  </r>
  <r>
    <n v="96"/>
    <x v="2"/>
    <n v="3"/>
    <n v="960303001"/>
    <x v="35"/>
    <x v="35"/>
    <n v="3071"/>
    <m/>
    <m/>
  </r>
  <r>
    <n v="96"/>
    <x v="2"/>
    <n v="4"/>
    <n v="960304001"/>
    <x v="19"/>
    <x v="19"/>
    <n v="421948"/>
    <m/>
    <s v="UFO公司"/>
  </r>
  <r>
    <n v="96"/>
    <x v="2"/>
    <n v="4"/>
    <n v="960304001"/>
    <x v="20"/>
    <x v="20"/>
    <m/>
    <n v="20093"/>
    <m/>
  </r>
  <r>
    <n v="96"/>
    <x v="2"/>
    <n v="4"/>
    <n v="960304001"/>
    <x v="21"/>
    <x v="21"/>
    <m/>
    <n v="401855"/>
    <s v="UFO公司"/>
  </r>
  <r>
    <n v="96"/>
    <x v="2"/>
    <n v="8"/>
    <n v="960308001"/>
    <x v="0"/>
    <x v="0"/>
    <m/>
    <n v="2756"/>
    <m/>
  </r>
  <r>
    <n v="96"/>
    <x v="2"/>
    <n v="8"/>
    <n v="960308001"/>
    <x v="10"/>
    <x v="10"/>
    <n v="130"/>
    <m/>
    <m/>
  </r>
  <r>
    <n v="96"/>
    <x v="2"/>
    <n v="8"/>
    <n v="960308001"/>
    <x v="26"/>
    <x v="26"/>
    <n v="1778"/>
    <m/>
    <s v="參考書"/>
  </r>
  <r>
    <n v="96"/>
    <x v="2"/>
    <n v="8"/>
    <n v="960308001"/>
    <x v="25"/>
    <x v="25"/>
    <n v="739"/>
    <m/>
    <s v="墨水匣"/>
  </r>
  <r>
    <n v="96"/>
    <x v="2"/>
    <n v="8"/>
    <n v="960308001"/>
    <x v="22"/>
    <x v="22"/>
    <n v="109"/>
    <m/>
    <s v="文具"/>
  </r>
  <r>
    <n v="96"/>
    <x v="2"/>
    <n v="10"/>
    <n v="960310001"/>
    <x v="0"/>
    <x v="0"/>
    <m/>
    <n v="2573"/>
    <m/>
  </r>
  <r>
    <n v="96"/>
    <x v="2"/>
    <n v="10"/>
    <n v="960310001"/>
    <x v="10"/>
    <x v="10"/>
    <n v="112"/>
    <m/>
    <m/>
  </r>
  <r>
    <n v="96"/>
    <x v="2"/>
    <n v="10"/>
    <n v="960310001"/>
    <x v="25"/>
    <x v="25"/>
    <n v="1228"/>
    <m/>
    <s v="碳粉匣"/>
  </r>
  <r>
    <n v="96"/>
    <x v="2"/>
    <n v="10"/>
    <n v="960310001"/>
    <x v="27"/>
    <x v="27"/>
    <n v="210"/>
    <m/>
    <s v="郵資"/>
  </r>
  <r>
    <n v="96"/>
    <x v="2"/>
    <n v="10"/>
    <n v="960310001"/>
    <x v="23"/>
    <x v="23"/>
    <n v="1023"/>
    <m/>
    <s v="公務車油費"/>
  </r>
  <r>
    <n v="96"/>
    <x v="2"/>
    <n v="14"/>
    <n v="960314001"/>
    <x v="0"/>
    <x v="0"/>
    <m/>
    <n v="3360"/>
    <m/>
  </r>
  <r>
    <n v="96"/>
    <x v="2"/>
    <n v="14"/>
    <n v="960314001"/>
    <x v="10"/>
    <x v="10"/>
    <n v="160"/>
    <m/>
    <m/>
  </r>
  <r>
    <n v="96"/>
    <x v="2"/>
    <n v="14"/>
    <n v="960314001"/>
    <x v="25"/>
    <x v="25"/>
    <n v="3200"/>
    <m/>
    <s v="碳粉匣"/>
  </r>
  <r>
    <n v="96"/>
    <x v="2"/>
    <n v="15"/>
    <n v="960315001"/>
    <x v="0"/>
    <x v="0"/>
    <m/>
    <n v="63889"/>
    <s v="1-2月營業稅"/>
  </r>
  <r>
    <n v="96"/>
    <x v="2"/>
    <n v="15"/>
    <n v="960315002"/>
    <x v="0"/>
    <x v="0"/>
    <m/>
    <n v="26478"/>
    <m/>
  </r>
  <r>
    <n v="96"/>
    <x v="2"/>
    <n v="15"/>
    <n v="960315002"/>
    <x v="10"/>
    <x v="10"/>
    <n v="1307"/>
    <m/>
    <m/>
  </r>
  <r>
    <n v="96"/>
    <x v="2"/>
    <n v="15"/>
    <n v="960315001"/>
    <x v="37"/>
    <x v="37"/>
    <n v="63889"/>
    <m/>
    <s v="1-2月營業稅"/>
  </r>
  <r>
    <n v="96"/>
    <x v="2"/>
    <n v="15"/>
    <n v="960315002"/>
    <x v="27"/>
    <x v="27"/>
    <n v="25171"/>
    <m/>
    <s v="電話費"/>
  </r>
  <r>
    <n v="96"/>
    <x v="2"/>
    <n v="17"/>
    <n v="960317001"/>
    <x v="0"/>
    <x v="0"/>
    <m/>
    <n v="4918"/>
    <m/>
  </r>
  <r>
    <n v="96"/>
    <x v="2"/>
    <n v="17"/>
    <n v="960317001"/>
    <x v="10"/>
    <x v="10"/>
    <n v="234"/>
    <m/>
    <m/>
  </r>
  <r>
    <n v="96"/>
    <x v="2"/>
    <n v="17"/>
    <n v="960317001"/>
    <x v="30"/>
    <x v="30"/>
    <n v="4684"/>
    <m/>
    <s v="公務出差"/>
  </r>
  <r>
    <n v="96"/>
    <x v="2"/>
    <n v="20"/>
    <n v="960320001"/>
    <x v="0"/>
    <x v="0"/>
    <m/>
    <n v="1640"/>
    <m/>
  </r>
  <r>
    <n v="96"/>
    <x v="2"/>
    <n v="20"/>
    <n v="960320001"/>
    <x v="10"/>
    <x v="10"/>
    <n v="79"/>
    <m/>
    <m/>
  </r>
  <r>
    <n v="96"/>
    <x v="2"/>
    <n v="20"/>
    <n v="960320001"/>
    <x v="23"/>
    <x v="23"/>
    <n v="1561"/>
    <m/>
    <s v="公務車油費"/>
  </r>
  <r>
    <n v="96"/>
    <x v="2"/>
    <n v="22"/>
    <n v="960322001"/>
    <x v="0"/>
    <x v="0"/>
    <m/>
    <n v="27153"/>
    <m/>
  </r>
  <r>
    <n v="96"/>
    <x v="2"/>
    <n v="22"/>
    <n v="960322001"/>
    <x v="11"/>
    <x v="11"/>
    <n v="21984"/>
    <m/>
    <m/>
  </r>
  <r>
    <n v="96"/>
    <x v="2"/>
    <n v="22"/>
    <n v="960322001"/>
    <x v="29"/>
    <x v="29"/>
    <n v="5169"/>
    <m/>
    <m/>
  </r>
  <r>
    <n v="96"/>
    <x v="2"/>
    <n v="30"/>
    <n v="960330001"/>
    <x v="0"/>
    <x v="0"/>
    <m/>
    <n v="16209"/>
    <s v="電話費"/>
  </r>
  <r>
    <n v="96"/>
    <x v="2"/>
    <n v="30"/>
    <n v="960330002"/>
    <x v="0"/>
    <x v="0"/>
    <m/>
    <n v="12530"/>
    <s v="2月份勞健保"/>
  </r>
  <r>
    <n v="96"/>
    <x v="2"/>
    <n v="30"/>
    <n v="960330001"/>
    <x v="10"/>
    <x v="10"/>
    <n v="772"/>
    <m/>
    <s v="電話費"/>
  </r>
  <r>
    <n v="96"/>
    <x v="2"/>
    <n v="30"/>
    <n v="960330002"/>
    <x v="14"/>
    <x v="14"/>
    <n v="4095"/>
    <m/>
    <s v="代收勞健保費"/>
  </r>
  <r>
    <n v="96"/>
    <x v="2"/>
    <n v="30"/>
    <n v="960330001"/>
    <x v="27"/>
    <x v="27"/>
    <n v="15437"/>
    <m/>
    <s v="電話費"/>
  </r>
  <r>
    <n v="96"/>
    <x v="2"/>
    <n v="30"/>
    <n v="960330002"/>
    <x v="18"/>
    <x v="18"/>
    <n v="8435"/>
    <m/>
    <s v="2月份勞健保"/>
  </r>
  <r>
    <n v="96"/>
    <x v="2"/>
    <n v="31"/>
    <n v="960331001"/>
    <x v="0"/>
    <x v="0"/>
    <m/>
    <n v="5636"/>
    <m/>
  </r>
  <r>
    <n v="96"/>
    <x v="2"/>
    <n v="31"/>
    <n v="960331002"/>
    <x v="0"/>
    <x v="0"/>
    <m/>
    <n v="1208"/>
    <m/>
  </r>
  <r>
    <n v="96"/>
    <x v="2"/>
    <n v="31"/>
    <n v="960331004"/>
    <x v="0"/>
    <x v="0"/>
    <m/>
    <n v="7697"/>
    <m/>
  </r>
  <r>
    <n v="96"/>
    <x v="2"/>
    <n v="31"/>
    <n v="960331003"/>
    <x v="1"/>
    <x v="1"/>
    <m/>
    <n v="317395"/>
    <m/>
  </r>
  <r>
    <n v="96"/>
    <x v="2"/>
    <n v="31"/>
    <n v="960331001"/>
    <x v="10"/>
    <x v="10"/>
    <n v="268"/>
    <m/>
    <m/>
  </r>
  <r>
    <n v="96"/>
    <x v="2"/>
    <n v="31"/>
    <n v="960331002"/>
    <x v="10"/>
    <x v="10"/>
    <n v="59"/>
    <m/>
    <m/>
  </r>
  <r>
    <n v="96"/>
    <x v="2"/>
    <n v="31"/>
    <n v="960331004"/>
    <x v="10"/>
    <x v="10"/>
    <n v="145"/>
    <m/>
    <m/>
  </r>
  <r>
    <n v="96"/>
    <x v="2"/>
    <n v="31"/>
    <n v="960331003"/>
    <x v="14"/>
    <x v="14"/>
    <m/>
    <n v="4178"/>
    <s v="代收勞健保費"/>
  </r>
  <r>
    <n v="96"/>
    <x v="2"/>
    <n v="31"/>
    <n v="960331003"/>
    <x v="33"/>
    <x v="33"/>
    <n v="119073"/>
    <m/>
    <s v="3月薪資"/>
  </r>
  <r>
    <n v="96"/>
    <x v="2"/>
    <n v="31"/>
    <n v="960331004"/>
    <x v="26"/>
    <x v="26"/>
    <n v="2902"/>
    <m/>
    <s v="參考書"/>
  </r>
  <r>
    <n v="96"/>
    <x v="2"/>
    <n v="31"/>
    <n v="960331003"/>
    <x v="34"/>
    <x v="34"/>
    <n v="201000"/>
    <m/>
    <s v="3月薪資"/>
  </r>
  <r>
    <n v="96"/>
    <x v="2"/>
    <n v="31"/>
    <n v="960331001"/>
    <x v="30"/>
    <x v="30"/>
    <n v="5368"/>
    <m/>
    <s v="公務出差"/>
  </r>
  <r>
    <n v="96"/>
    <x v="2"/>
    <n v="31"/>
    <n v="960331004"/>
    <x v="27"/>
    <x v="27"/>
    <n v="150"/>
    <m/>
    <s v="郵資"/>
  </r>
  <r>
    <n v="96"/>
    <x v="2"/>
    <n v="31"/>
    <n v="960331004"/>
    <x v="38"/>
    <x v="38"/>
    <n v="4500"/>
    <m/>
    <s v="人事廣告"/>
  </r>
  <r>
    <n v="96"/>
    <x v="2"/>
    <n v="31"/>
    <n v="960331002"/>
    <x v="23"/>
    <x v="23"/>
    <n v="1149"/>
    <m/>
    <s v="公務車油費"/>
  </r>
  <r>
    <n v="96"/>
    <x v="2"/>
    <n v="31"/>
    <n v="960331003"/>
    <x v="39"/>
    <x v="39"/>
    <n v="1500"/>
    <m/>
    <s v="3月伙食費"/>
  </r>
  <r>
    <n v="96"/>
    <x v="3"/>
    <n v="2"/>
    <n v="960402002"/>
    <x v="1"/>
    <x v="1"/>
    <n v="604227"/>
    <m/>
    <s v="UFO公司"/>
  </r>
  <r>
    <n v="96"/>
    <x v="3"/>
    <n v="2"/>
    <n v="960402001"/>
    <x v="19"/>
    <x v="19"/>
    <n v="331055"/>
    <m/>
    <s v="UFO公司"/>
  </r>
  <r>
    <n v="96"/>
    <x v="3"/>
    <n v="2"/>
    <n v="960402003"/>
    <x v="19"/>
    <x v="19"/>
    <n v="244407"/>
    <m/>
    <s v="UFO公司"/>
  </r>
  <r>
    <n v="96"/>
    <x v="3"/>
    <n v="2"/>
    <n v="960402001"/>
    <x v="20"/>
    <x v="20"/>
    <m/>
    <n v="15766"/>
    <m/>
  </r>
  <r>
    <n v="96"/>
    <x v="3"/>
    <n v="2"/>
    <n v="960402002"/>
    <x v="20"/>
    <x v="20"/>
    <m/>
    <n v="28773"/>
    <m/>
  </r>
  <r>
    <n v="96"/>
    <x v="3"/>
    <n v="2"/>
    <n v="960402003"/>
    <x v="20"/>
    <x v="20"/>
    <m/>
    <n v="11638"/>
    <m/>
  </r>
  <r>
    <n v="96"/>
    <x v="3"/>
    <n v="2"/>
    <n v="960402001"/>
    <x v="21"/>
    <x v="21"/>
    <m/>
    <n v="315289"/>
    <s v="UFO公司"/>
  </r>
  <r>
    <n v="96"/>
    <x v="3"/>
    <n v="2"/>
    <n v="960402002"/>
    <x v="21"/>
    <x v="21"/>
    <m/>
    <n v="575454"/>
    <s v="UFO公司"/>
  </r>
  <r>
    <n v="96"/>
    <x v="3"/>
    <n v="2"/>
    <n v="960402003"/>
    <x v="21"/>
    <x v="21"/>
    <m/>
    <n v="232769"/>
    <s v="UFO公司"/>
  </r>
  <r>
    <n v="96"/>
    <x v="3"/>
    <n v="7"/>
    <n v="960407001"/>
    <x v="0"/>
    <x v="0"/>
    <m/>
    <n v="18192"/>
    <m/>
  </r>
  <r>
    <n v="96"/>
    <x v="3"/>
    <n v="7"/>
    <n v="960407001"/>
    <x v="10"/>
    <x v="10"/>
    <n v="866"/>
    <m/>
    <m/>
  </r>
  <r>
    <n v="96"/>
    <x v="3"/>
    <n v="7"/>
    <n v="960407001"/>
    <x v="35"/>
    <x v="35"/>
    <n v="17326"/>
    <m/>
    <m/>
  </r>
  <r>
    <n v="96"/>
    <x v="3"/>
    <n v="10"/>
    <n v="960410001"/>
    <x v="0"/>
    <x v="0"/>
    <m/>
    <n v="19673"/>
    <m/>
  </r>
  <r>
    <n v="96"/>
    <x v="3"/>
    <n v="10"/>
    <n v="960410001"/>
    <x v="3"/>
    <x v="3"/>
    <n v="17414"/>
    <m/>
    <s v="電腦*1"/>
  </r>
  <r>
    <n v="96"/>
    <x v="3"/>
    <n v="10"/>
    <n v="960410001"/>
    <x v="10"/>
    <x v="10"/>
    <n v="940"/>
    <m/>
    <m/>
  </r>
  <r>
    <n v="96"/>
    <x v="3"/>
    <n v="10"/>
    <n v="960410001"/>
    <x v="23"/>
    <x v="23"/>
    <n v="1319"/>
    <m/>
    <s v="公務車油費"/>
  </r>
  <r>
    <n v="96"/>
    <x v="3"/>
    <n v="19"/>
    <n v="960419001"/>
    <x v="0"/>
    <x v="0"/>
    <m/>
    <n v="942"/>
    <m/>
  </r>
  <r>
    <n v="96"/>
    <x v="3"/>
    <n v="19"/>
    <n v="960419002"/>
    <x v="0"/>
    <x v="0"/>
    <m/>
    <n v="4043"/>
    <m/>
  </r>
  <r>
    <n v="96"/>
    <x v="3"/>
    <n v="19"/>
    <n v="960419001"/>
    <x v="10"/>
    <x v="10"/>
    <n v="45"/>
    <m/>
    <m/>
  </r>
  <r>
    <n v="96"/>
    <x v="3"/>
    <n v="19"/>
    <n v="960419002"/>
    <x v="10"/>
    <x v="10"/>
    <n v="233"/>
    <m/>
    <m/>
  </r>
  <r>
    <n v="96"/>
    <x v="3"/>
    <n v="19"/>
    <n v="960419001"/>
    <x v="26"/>
    <x v="26"/>
    <n v="897"/>
    <m/>
    <s v="參考書"/>
  </r>
  <r>
    <n v="96"/>
    <x v="3"/>
    <n v="19"/>
    <n v="960419002"/>
    <x v="35"/>
    <x v="35"/>
    <n v="3810"/>
    <m/>
    <m/>
  </r>
  <r>
    <n v="96"/>
    <x v="3"/>
    <n v="20"/>
    <n v="960420001"/>
    <x v="0"/>
    <x v="0"/>
    <m/>
    <n v="3005"/>
    <m/>
  </r>
  <r>
    <n v="96"/>
    <x v="3"/>
    <n v="20"/>
    <n v="960420001"/>
    <x v="10"/>
    <x v="10"/>
    <n v="143"/>
    <m/>
    <m/>
  </r>
  <r>
    <n v="96"/>
    <x v="3"/>
    <n v="20"/>
    <n v="960420001"/>
    <x v="23"/>
    <x v="23"/>
    <n v="2862"/>
    <m/>
    <s v="公務車油費"/>
  </r>
  <r>
    <n v="96"/>
    <x v="3"/>
    <n v="23"/>
    <n v="960423001"/>
    <x v="0"/>
    <x v="0"/>
    <m/>
    <n v="27153"/>
    <m/>
  </r>
  <r>
    <n v="96"/>
    <x v="3"/>
    <n v="23"/>
    <n v="960423001"/>
    <x v="11"/>
    <x v="11"/>
    <n v="22259"/>
    <m/>
    <s v="M4還本金"/>
  </r>
  <r>
    <n v="96"/>
    <x v="3"/>
    <n v="23"/>
    <n v="960423001"/>
    <x v="29"/>
    <x v="29"/>
    <n v="4894"/>
    <m/>
    <s v="M4利息支出"/>
  </r>
  <r>
    <n v="96"/>
    <x v="3"/>
    <n v="24"/>
    <n v="960424001"/>
    <x v="0"/>
    <x v="0"/>
    <m/>
    <n v="3806"/>
    <m/>
  </r>
  <r>
    <n v="96"/>
    <x v="3"/>
    <n v="24"/>
    <n v="960424002"/>
    <x v="0"/>
    <x v="0"/>
    <m/>
    <n v="1109"/>
    <m/>
  </r>
  <r>
    <n v="96"/>
    <x v="3"/>
    <n v="24"/>
    <n v="960424002"/>
    <x v="10"/>
    <x v="10"/>
    <n v="53"/>
    <m/>
    <m/>
  </r>
  <r>
    <n v="96"/>
    <x v="3"/>
    <n v="24"/>
    <n v="960424001"/>
    <x v="20"/>
    <x v="20"/>
    <n v="181"/>
    <m/>
    <m/>
  </r>
  <r>
    <n v="96"/>
    <x v="3"/>
    <n v="24"/>
    <n v="960424001"/>
    <x v="24"/>
    <x v="24"/>
    <n v="3625"/>
    <m/>
    <s v="UFO公司"/>
  </r>
  <r>
    <n v="96"/>
    <x v="3"/>
    <n v="24"/>
    <n v="960424002"/>
    <x v="26"/>
    <x v="26"/>
    <n v="942"/>
    <m/>
    <s v="參考書"/>
  </r>
  <r>
    <n v="96"/>
    <x v="3"/>
    <n v="24"/>
    <n v="960424002"/>
    <x v="22"/>
    <x v="22"/>
    <n v="114"/>
    <m/>
    <s v="文具"/>
  </r>
  <r>
    <n v="96"/>
    <x v="3"/>
    <n v="26"/>
    <n v="960426001"/>
    <x v="0"/>
    <x v="0"/>
    <m/>
    <n v="1638"/>
    <m/>
  </r>
  <r>
    <n v="96"/>
    <x v="3"/>
    <n v="26"/>
    <n v="960426001"/>
    <x v="10"/>
    <x v="10"/>
    <n v="78"/>
    <m/>
    <m/>
  </r>
  <r>
    <n v="96"/>
    <x v="3"/>
    <n v="26"/>
    <n v="960426001"/>
    <x v="27"/>
    <x v="27"/>
    <n v="1560"/>
    <m/>
    <s v="電信費"/>
  </r>
  <r>
    <n v="96"/>
    <x v="3"/>
    <n v="27"/>
    <n v="960427001"/>
    <x v="0"/>
    <x v="0"/>
    <m/>
    <n v="12908"/>
    <s v="3月份勞健保"/>
  </r>
  <r>
    <n v="96"/>
    <x v="3"/>
    <n v="27"/>
    <n v="960427001"/>
    <x v="14"/>
    <x v="14"/>
    <n v="4178"/>
    <m/>
    <s v="代收勞健保費"/>
  </r>
  <r>
    <n v="96"/>
    <x v="3"/>
    <n v="27"/>
    <n v="960427001"/>
    <x v="18"/>
    <x v="18"/>
    <n v="8730"/>
    <m/>
    <s v="3月份勞健保"/>
  </r>
  <r>
    <n v="96"/>
    <x v="3"/>
    <n v="28"/>
    <n v="960427001"/>
    <x v="0"/>
    <x v="0"/>
    <m/>
    <n v="4889"/>
    <m/>
  </r>
  <r>
    <n v="96"/>
    <x v="3"/>
    <n v="28"/>
    <n v="960427001"/>
    <x v="10"/>
    <x v="10"/>
    <n v="232"/>
    <m/>
    <m/>
  </r>
  <r>
    <n v="96"/>
    <x v="3"/>
    <n v="28"/>
    <n v="960427001"/>
    <x v="27"/>
    <x v="27"/>
    <n v="4657"/>
    <m/>
    <s v="電信費"/>
  </r>
  <r>
    <n v="96"/>
    <x v="3"/>
    <n v="29"/>
    <n v="960429001"/>
    <x v="0"/>
    <x v="0"/>
    <m/>
    <n v="1877"/>
    <m/>
  </r>
  <r>
    <n v="96"/>
    <x v="3"/>
    <n v="29"/>
    <n v="960429001"/>
    <x v="10"/>
    <x v="10"/>
    <n v="88"/>
    <m/>
    <m/>
  </r>
  <r>
    <n v="96"/>
    <x v="3"/>
    <n v="29"/>
    <n v="960429001"/>
    <x v="25"/>
    <x v="25"/>
    <n v="709"/>
    <m/>
    <s v="墨水匣"/>
  </r>
  <r>
    <n v="96"/>
    <x v="3"/>
    <n v="29"/>
    <n v="960429001"/>
    <x v="23"/>
    <x v="23"/>
    <n v="1080"/>
    <m/>
    <s v="公務車油費"/>
  </r>
  <r>
    <n v="96"/>
    <x v="3"/>
    <n v="30"/>
    <n v="960430001"/>
    <x v="0"/>
    <x v="0"/>
    <m/>
    <n v="28881"/>
    <m/>
  </r>
  <r>
    <n v="96"/>
    <x v="3"/>
    <n v="30"/>
    <n v="960430013"/>
    <x v="1"/>
    <x v="1"/>
    <m/>
    <n v="366351"/>
    <m/>
  </r>
  <r>
    <n v="96"/>
    <x v="3"/>
    <n v="30"/>
    <n v="960430001"/>
    <x v="10"/>
    <x v="10"/>
    <n v="31"/>
    <m/>
    <m/>
  </r>
  <r>
    <n v="96"/>
    <x v="3"/>
    <n v="30"/>
    <n v="960430012"/>
    <x v="10"/>
    <x v="10"/>
    <m/>
    <n v="6096"/>
    <m/>
  </r>
  <r>
    <n v="96"/>
    <x v="3"/>
    <n v="30"/>
    <n v="960430012"/>
    <x v="37"/>
    <x v="37"/>
    <m/>
    <n v="69993"/>
    <m/>
  </r>
  <r>
    <n v="96"/>
    <x v="3"/>
    <n v="30"/>
    <n v="960430013"/>
    <x v="14"/>
    <x v="14"/>
    <m/>
    <n v="4119"/>
    <s v="代收勞健保費"/>
  </r>
  <r>
    <n v="96"/>
    <x v="3"/>
    <n v="30"/>
    <n v="960430012"/>
    <x v="20"/>
    <x v="20"/>
    <n v="76089"/>
    <m/>
    <m/>
  </r>
  <r>
    <n v="96"/>
    <x v="3"/>
    <n v="30"/>
    <n v="960430013"/>
    <x v="33"/>
    <x v="33"/>
    <n v="166970"/>
    <m/>
    <s v="4月薪資"/>
  </r>
  <r>
    <n v="96"/>
    <x v="3"/>
    <n v="30"/>
    <n v="960430013"/>
    <x v="34"/>
    <x v="34"/>
    <n v="201000"/>
    <m/>
    <s v="4月薪資"/>
  </r>
  <r>
    <n v="96"/>
    <x v="3"/>
    <n v="30"/>
    <n v="960430001"/>
    <x v="27"/>
    <x v="27"/>
    <n v="630"/>
    <m/>
    <s v="電信費"/>
  </r>
  <r>
    <n v="96"/>
    <x v="3"/>
    <n v="30"/>
    <n v="960430001"/>
    <x v="40"/>
    <x v="40"/>
    <n v="28220"/>
    <m/>
    <m/>
  </r>
  <r>
    <n v="96"/>
    <x v="3"/>
    <n v="30"/>
    <n v="960430013"/>
    <x v="39"/>
    <x v="39"/>
    <n v="2500"/>
    <m/>
    <s v="4月伙食費"/>
  </r>
  <r>
    <n v="96"/>
    <x v="4"/>
    <n v="4"/>
    <n v="960504001"/>
    <x v="1"/>
    <x v="1"/>
    <n v="728536"/>
    <m/>
    <s v="UFO公司"/>
  </r>
  <r>
    <n v="96"/>
    <x v="4"/>
    <n v="4"/>
    <n v="960504002"/>
    <x v="19"/>
    <x v="19"/>
    <n v="587994"/>
    <m/>
    <s v="UFO公司"/>
  </r>
  <r>
    <n v="96"/>
    <x v="4"/>
    <n v="4"/>
    <n v="960504001"/>
    <x v="20"/>
    <x v="20"/>
    <m/>
    <n v="34691"/>
    <m/>
  </r>
  <r>
    <n v="96"/>
    <x v="4"/>
    <n v="4"/>
    <n v="960504002"/>
    <x v="20"/>
    <x v="20"/>
    <m/>
    <n v="28000"/>
    <m/>
  </r>
  <r>
    <n v="96"/>
    <x v="4"/>
    <n v="4"/>
    <n v="960504001"/>
    <x v="21"/>
    <x v="21"/>
    <m/>
    <n v="693845"/>
    <s v="UFO公司"/>
  </r>
  <r>
    <n v="96"/>
    <x v="4"/>
    <n v="4"/>
    <n v="960504002"/>
    <x v="21"/>
    <x v="21"/>
    <m/>
    <n v="559994"/>
    <s v="UFO公司"/>
  </r>
  <r>
    <n v="96"/>
    <x v="4"/>
    <n v="5"/>
    <n v="960505001"/>
    <x v="0"/>
    <x v="0"/>
    <m/>
    <n v="10527"/>
    <m/>
  </r>
  <r>
    <n v="96"/>
    <x v="4"/>
    <n v="5"/>
    <n v="960505001"/>
    <x v="10"/>
    <x v="10"/>
    <n v="501"/>
    <m/>
    <m/>
  </r>
  <r>
    <n v="96"/>
    <x v="4"/>
    <n v="5"/>
    <n v="960505001"/>
    <x v="30"/>
    <x v="30"/>
    <n v="10026"/>
    <m/>
    <s v="公務出差"/>
  </r>
  <r>
    <n v="96"/>
    <x v="4"/>
    <n v="6"/>
    <n v="960506001"/>
    <x v="0"/>
    <x v="0"/>
    <m/>
    <n v="4227"/>
    <m/>
  </r>
  <r>
    <n v="96"/>
    <x v="4"/>
    <n v="6"/>
    <n v="960506002"/>
    <x v="0"/>
    <x v="0"/>
    <m/>
    <n v="3256"/>
    <m/>
  </r>
  <r>
    <n v="96"/>
    <x v="4"/>
    <n v="6"/>
    <n v="960506001"/>
    <x v="10"/>
    <x v="10"/>
    <n v="201"/>
    <m/>
    <m/>
  </r>
  <r>
    <n v="96"/>
    <x v="4"/>
    <n v="6"/>
    <n v="960506002"/>
    <x v="10"/>
    <x v="10"/>
    <n v="155"/>
    <m/>
    <m/>
  </r>
  <r>
    <n v="96"/>
    <x v="4"/>
    <n v="6"/>
    <n v="960506001"/>
    <x v="30"/>
    <x v="30"/>
    <n v="4026"/>
    <m/>
    <s v="公務出差"/>
  </r>
  <r>
    <n v="96"/>
    <x v="4"/>
    <n v="6"/>
    <n v="960506002"/>
    <x v="35"/>
    <x v="35"/>
    <n v="3101"/>
    <m/>
    <m/>
  </r>
  <r>
    <n v="96"/>
    <x v="4"/>
    <n v="10"/>
    <n v="960510010"/>
    <x v="0"/>
    <x v="0"/>
    <m/>
    <n v="16748"/>
    <m/>
  </r>
  <r>
    <n v="96"/>
    <x v="4"/>
    <n v="10"/>
    <n v="960510012"/>
    <x v="0"/>
    <x v="0"/>
    <m/>
    <n v="21178"/>
    <m/>
  </r>
  <r>
    <n v="96"/>
    <x v="4"/>
    <n v="10"/>
    <n v="960510010"/>
    <x v="10"/>
    <x v="10"/>
    <n v="797"/>
    <m/>
    <m/>
  </r>
  <r>
    <n v="96"/>
    <x v="4"/>
    <n v="10"/>
    <n v="960510012"/>
    <x v="10"/>
    <x v="10"/>
    <n v="1008"/>
    <m/>
    <m/>
  </r>
  <r>
    <n v="96"/>
    <x v="4"/>
    <n v="10"/>
    <n v="960510010"/>
    <x v="41"/>
    <x v="41"/>
    <n v="14380"/>
    <m/>
    <s v="印表機"/>
  </r>
  <r>
    <n v="96"/>
    <x v="4"/>
    <n v="10"/>
    <n v="960510012"/>
    <x v="27"/>
    <x v="27"/>
    <n v="20170"/>
    <m/>
    <s v="電信費"/>
  </r>
  <r>
    <n v="96"/>
    <x v="4"/>
    <n v="10"/>
    <n v="960510010"/>
    <x v="23"/>
    <x v="23"/>
    <n v="1571"/>
    <m/>
    <s v="公務車油費"/>
  </r>
  <r>
    <n v="96"/>
    <x v="4"/>
    <n v="14"/>
    <n v="960514001"/>
    <x v="1"/>
    <x v="1"/>
    <m/>
    <n v="107748"/>
    <s v="繳90年營所稅"/>
  </r>
  <r>
    <n v="96"/>
    <x v="4"/>
    <n v="14"/>
    <n v="960514001"/>
    <x v="9"/>
    <x v="9"/>
    <m/>
    <n v="65652"/>
    <s v="轉前期損益"/>
  </r>
  <r>
    <n v="96"/>
    <x v="4"/>
    <n v="14"/>
    <n v="960514001"/>
    <x v="17"/>
    <x v="17"/>
    <n v="65652"/>
    <m/>
    <s v="由暫付款轉入"/>
  </r>
  <r>
    <n v="96"/>
    <x v="4"/>
    <n v="14"/>
    <n v="960514001"/>
    <x v="17"/>
    <x v="17"/>
    <n v="107748"/>
    <m/>
    <s v="繳90年營所稅"/>
  </r>
  <r>
    <n v="96"/>
    <x v="4"/>
    <n v="17"/>
    <n v="960517001"/>
    <x v="0"/>
    <x v="0"/>
    <m/>
    <n v="69993"/>
    <s v="3-4月營業稅"/>
  </r>
  <r>
    <n v="96"/>
    <x v="4"/>
    <n v="17"/>
    <n v="960517001"/>
    <x v="37"/>
    <x v="37"/>
    <n v="69993"/>
    <m/>
    <s v="3-4月營業稅"/>
  </r>
  <r>
    <n v="96"/>
    <x v="4"/>
    <n v="19"/>
    <n v="960519001"/>
    <x v="0"/>
    <x v="0"/>
    <m/>
    <n v="2005"/>
    <m/>
  </r>
  <r>
    <n v="96"/>
    <x v="4"/>
    <n v="19"/>
    <n v="960519001"/>
    <x v="10"/>
    <x v="10"/>
    <n v="95"/>
    <m/>
    <m/>
  </r>
  <r>
    <n v="96"/>
    <x v="4"/>
    <n v="19"/>
    <n v="960519001"/>
    <x v="25"/>
    <x v="25"/>
    <n v="1448"/>
    <m/>
    <s v="碳粉匣"/>
  </r>
  <r>
    <n v="96"/>
    <x v="4"/>
    <n v="19"/>
    <n v="960519001"/>
    <x v="23"/>
    <x v="23"/>
    <n v="462"/>
    <m/>
    <s v="公務車油費"/>
  </r>
  <r>
    <n v="96"/>
    <x v="4"/>
    <n v="20"/>
    <n v="960520001"/>
    <x v="0"/>
    <x v="0"/>
    <m/>
    <n v="35133"/>
    <m/>
  </r>
  <r>
    <n v="96"/>
    <x v="4"/>
    <n v="20"/>
    <n v="960520001"/>
    <x v="42"/>
    <x v="42"/>
    <n v="33143"/>
    <m/>
    <s v="NOKIA6150"/>
  </r>
  <r>
    <n v="96"/>
    <x v="4"/>
    <n v="20"/>
    <n v="960520001"/>
    <x v="10"/>
    <x v="10"/>
    <n v="1673"/>
    <m/>
    <m/>
  </r>
  <r>
    <n v="96"/>
    <x v="4"/>
    <n v="20"/>
    <n v="960520001"/>
    <x v="22"/>
    <x v="22"/>
    <n v="317"/>
    <m/>
    <s v="文具"/>
  </r>
  <r>
    <n v="96"/>
    <x v="4"/>
    <n v="26"/>
    <n v="960526001"/>
    <x v="0"/>
    <x v="0"/>
    <m/>
    <n v="6790"/>
    <s v="4月份健保"/>
  </r>
  <r>
    <n v="96"/>
    <x v="4"/>
    <n v="26"/>
    <n v="960526001"/>
    <x v="14"/>
    <x v="14"/>
    <n v="2835"/>
    <m/>
    <s v="代收勞健保費"/>
  </r>
  <r>
    <n v="96"/>
    <x v="4"/>
    <n v="26"/>
    <n v="960526001"/>
    <x v="18"/>
    <x v="18"/>
    <n v="3955"/>
    <m/>
    <s v="4月份健保"/>
  </r>
  <r>
    <n v="96"/>
    <x v="4"/>
    <n v="27"/>
    <n v="960527001"/>
    <x v="0"/>
    <x v="0"/>
    <m/>
    <n v="15727"/>
    <m/>
  </r>
  <r>
    <n v="96"/>
    <x v="4"/>
    <n v="27"/>
    <n v="960527001"/>
    <x v="10"/>
    <x v="10"/>
    <n v="607"/>
    <m/>
    <m/>
  </r>
  <r>
    <n v="96"/>
    <x v="4"/>
    <n v="27"/>
    <n v="960527001"/>
    <x v="22"/>
    <x v="22"/>
    <n v="183"/>
    <m/>
    <s v="文具"/>
  </r>
  <r>
    <n v="96"/>
    <x v="4"/>
    <n v="27"/>
    <n v="960527001"/>
    <x v="27"/>
    <x v="27"/>
    <n v="14937"/>
    <m/>
    <s v="電信費"/>
  </r>
  <r>
    <n v="96"/>
    <x v="4"/>
    <n v="28"/>
    <n v="960528001"/>
    <x v="0"/>
    <x v="0"/>
    <m/>
    <n v="40000"/>
    <m/>
  </r>
  <r>
    <n v="96"/>
    <x v="4"/>
    <n v="28"/>
    <n v="960528002"/>
    <x v="0"/>
    <x v="0"/>
    <m/>
    <n v="6118"/>
    <s v="4月份勞保"/>
  </r>
  <r>
    <n v="96"/>
    <x v="4"/>
    <n v="28"/>
    <n v="960528001"/>
    <x v="3"/>
    <x v="3"/>
    <n v="38095"/>
    <m/>
    <s v="電腦*1"/>
  </r>
  <r>
    <n v="96"/>
    <x v="4"/>
    <n v="28"/>
    <n v="960528001"/>
    <x v="10"/>
    <x v="10"/>
    <n v="1905"/>
    <m/>
    <m/>
  </r>
  <r>
    <n v="96"/>
    <x v="4"/>
    <n v="28"/>
    <n v="960528002"/>
    <x v="14"/>
    <x v="14"/>
    <n v="1284"/>
    <m/>
    <s v="代收勞健保費"/>
  </r>
  <r>
    <n v="96"/>
    <x v="4"/>
    <n v="28"/>
    <n v="960528002"/>
    <x v="18"/>
    <x v="18"/>
    <n v="4834"/>
    <m/>
    <s v="4月份勞保"/>
  </r>
  <r>
    <n v="96"/>
    <x v="4"/>
    <n v="31"/>
    <n v="960531001"/>
    <x v="0"/>
    <x v="0"/>
    <m/>
    <n v="5747"/>
    <m/>
  </r>
  <r>
    <n v="96"/>
    <x v="4"/>
    <n v="31"/>
    <n v="960531002"/>
    <x v="1"/>
    <x v="1"/>
    <m/>
    <n v="324348"/>
    <s v="5月薪資"/>
  </r>
  <r>
    <n v="96"/>
    <x v="4"/>
    <n v="31"/>
    <n v="960531001"/>
    <x v="10"/>
    <x v="10"/>
    <n v="269"/>
    <m/>
    <m/>
  </r>
  <r>
    <n v="96"/>
    <x v="4"/>
    <n v="31"/>
    <n v="960531002"/>
    <x v="14"/>
    <x v="14"/>
    <m/>
    <n v="4119"/>
    <s v="代收勞健保費"/>
  </r>
  <r>
    <n v="96"/>
    <x v="4"/>
    <n v="31"/>
    <n v="960531002"/>
    <x v="33"/>
    <x v="33"/>
    <n v="125967"/>
    <m/>
    <s v="5月薪資"/>
  </r>
  <r>
    <n v="96"/>
    <x v="4"/>
    <n v="31"/>
    <n v="960531001"/>
    <x v="25"/>
    <x v="25"/>
    <n v="2147"/>
    <m/>
    <s v="碳粉匣"/>
  </r>
  <r>
    <n v="96"/>
    <x v="4"/>
    <n v="31"/>
    <n v="960531002"/>
    <x v="34"/>
    <x v="34"/>
    <n v="201000"/>
    <m/>
    <s v="5月薪資"/>
  </r>
  <r>
    <n v="96"/>
    <x v="4"/>
    <n v="31"/>
    <n v="960531001"/>
    <x v="23"/>
    <x v="23"/>
    <n v="3331"/>
    <m/>
    <s v="公務車油費"/>
  </r>
  <r>
    <n v="96"/>
    <x v="4"/>
    <n v="31"/>
    <n v="960531002"/>
    <x v="39"/>
    <x v="39"/>
    <n v="1500"/>
    <m/>
    <s v="5月伙食費"/>
  </r>
  <r>
    <n v="96"/>
    <x v="5"/>
    <n v="3"/>
    <n v="960603002"/>
    <x v="0"/>
    <x v="0"/>
    <n v="536474"/>
    <m/>
    <m/>
  </r>
  <r>
    <n v="96"/>
    <x v="5"/>
    <n v="3"/>
    <n v="960603001"/>
    <x v="1"/>
    <x v="1"/>
    <n v="733462"/>
    <m/>
    <s v="UFO公司"/>
  </r>
  <r>
    <n v="96"/>
    <x v="5"/>
    <n v="3"/>
    <n v="960603001"/>
    <x v="20"/>
    <x v="20"/>
    <m/>
    <n v="34927"/>
    <m/>
  </r>
  <r>
    <n v="96"/>
    <x v="5"/>
    <n v="3"/>
    <n v="960603002"/>
    <x v="20"/>
    <x v="20"/>
    <m/>
    <n v="25546"/>
    <m/>
  </r>
  <r>
    <n v="96"/>
    <x v="5"/>
    <n v="3"/>
    <n v="960603001"/>
    <x v="21"/>
    <x v="21"/>
    <m/>
    <n v="698535"/>
    <s v="UFO公司"/>
  </r>
  <r>
    <n v="96"/>
    <x v="5"/>
    <n v="3"/>
    <n v="960603002"/>
    <x v="21"/>
    <x v="21"/>
    <m/>
    <n v="510928"/>
    <s v="UFO公司"/>
  </r>
  <r>
    <n v="96"/>
    <x v="5"/>
    <n v="4"/>
    <n v="960604001"/>
    <x v="0"/>
    <x v="0"/>
    <m/>
    <n v="9235"/>
    <m/>
  </r>
  <r>
    <n v="96"/>
    <x v="5"/>
    <n v="4"/>
    <n v="960604001"/>
    <x v="10"/>
    <x v="10"/>
    <n v="440"/>
    <m/>
    <m/>
  </r>
  <r>
    <n v="96"/>
    <x v="5"/>
    <n v="4"/>
    <n v="960604001"/>
    <x v="25"/>
    <x v="25"/>
    <n v="1176"/>
    <m/>
    <s v="碳粉匣"/>
  </r>
  <r>
    <n v="96"/>
    <x v="5"/>
    <n v="4"/>
    <n v="960604001"/>
    <x v="43"/>
    <x v="43"/>
    <n v="7619"/>
    <m/>
    <s v="稿紙"/>
  </r>
  <r>
    <n v="96"/>
    <x v="5"/>
    <n v="8"/>
    <n v="960608001"/>
    <x v="0"/>
    <x v="0"/>
    <m/>
    <n v="29951"/>
    <m/>
  </r>
  <r>
    <n v="96"/>
    <x v="5"/>
    <n v="8"/>
    <n v="960608001"/>
    <x v="10"/>
    <x v="10"/>
    <n v="1379"/>
    <m/>
    <m/>
  </r>
  <r>
    <n v="96"/>
    <x v="5"/>
    <n v="8"/>
    <n v="960608001"/>
    <x v="27"/>
    <x v="27"/>
    <n v="27590"/>
    <m/>
    <s v="電信費"/>
  </r>
  <r>
    <n v="96"/>
    <x v="5"/>
    <n v="8"/>
    <n v="960608001"/>
    <x v="36"/>
    <x v="36"/>
    <n v="982"/>
    <m/>
    <m/>
  </r>
  <r>
    <n v="96"/>
    <x v="5"/>
    <n v="9"/>
    <n v="960609001"/>
    <x v="0"/>
    <x v="0"/>
    <m/>
    <n v="5636"/>
    <m/>
  </r>
  <r>
    <n v="96"/>
    <x v="5"/>
    <n v="9"/>
    <n v="960609001"/>
    <x v="10"/>
    <x v="10"/>
    <n v="268"/>
    <m/>
    <m/>
  </r>
  <r>
    <n v="96"/>
    <x v="5"/>
    <n v="9"/>
    <n v="960609001"/>
    <x v="30"/>
    <x v="30"/>
    <n v="5368"/>
    <m/>
    <s v="公務出差"/>
  </r>
  <r>
    <n v="96"/>
    <x v="5"/>
    <n v="10"/>
    <n v="960610001"/>
    <x v="0"/>
    <x v="0"/>
    <m/>
    <n v="1672"/>
    <m/>
  </r>
  <r>
    <n v="96"/>
    <x v="5"/>
    <n v="10"/>
    <n v="960610001"/>
    <x v="10"/>
    <x v="10"/>
    <n v="78"/>
    <m/>
    <m/>
  </r>
  <r>
    <n v="96"/>
    <x v="5"/>
    <n v="10"/>
    <n v="960610001"/>
    <x v="26"/>
    <x v="26"/>
    <n v="851"/>
    <m/>
    <s v="參考書"/>
  </r>
  <r>
    <n v="96"/>
    <x v="5"/>
    <n v="10"/>
    <n v="960610001"/>
    <x v="23"/>
    <x v="23"/>
    <n v="743"/>
    <m/>
    <s v="公務車油費"/>
  </r>
  <r>
    <n v="96"/>
    <x v="5"/>
    <n v="18"/>
    <n v="960618001"/>
    <x v="0"/>
    <x v="0"/>
    <m/>
    <n v="1773"/>
    <m/>
  </r>
  <r>
    <n v="96"/>
    <x v="5"/>
    <n v="18"/>
    <n v="960618001"/>
    <x v="10"/>
    <x v="10"/>
    <n v="85"/>
    <m/>
    <m/>
  </r>
  <r>
    <n v="96"/>
    <x v="5"/>
    <n v="18"/>
    <n v="960618001"/>
    <x v="25"/>
    <x v="25"/>
    <n v="374"/>
    <m/>
    <s v="墨水匣"/>
  </r>
  <r>
    <n v="96"/>
    <x v="5"/>
    <n v="18"/>
    <n v="960618001"/>
    <x v="23"/>
    <x v="23"/>
    <n v="1314"/>
    <m/>
    <s v="公務車油費"/>
  </r>
  <r>
    <n v="96"/>
    <x v="5"/>
    <n v="20"/>
    <n v="960620001"/>
    <x v="0"/>
    <x v="0"/>
    <m/>
    <n v="868"/>
    <m/>
  </r>
  <r>
    <n v="96"/>
    <x v="5"/>
    <n v="20"/>
    <n v="960620001"/>
    <x v="10"/>
    <x v="10"/>
    <n v="41"/>
    <m/>
    <m/>
  </r>
  <r>
    <n v="96"/>
    <x v="5"/>
    <n v="20"/>
    <n v="960620001"/>
    <x v="25"/>
    <x v="25"/>
    <n v="726"/>
    <m/>
    <s v="墨水匣"/>
  </r>
  <r>
    <n v="96"/>
    <x v="5"/>
    <n v="20"/>
    <n v="960620001"/>
    <x v="22"/>
    <x v="22"/>
    <n v="101"/>
    <m/>
    <s v="文具"/>
  </r>
  <r>
    <n v="96"/>
    <x v="5"/>
    <n v="30"/>
    <n v="960630001"/>
    <x v="0"/>
    <x v="0"/>
    <m/>
    <n v="48818"/>
    <m/>
  </r>
  <r>
    <n v="96"/>
    <x v="5"/>
    <n v="30"/>
    <n v="960630001"/>
    <x v="3"/>
    <x v="3"/>
    <n v="46167"/>
    <m/>
    <s v="電腦*1"/>
  </r>
  <r>
    <n v="96"/>
    <x v="5"/>
    <n v="30"/>
    <n v="960630001"/>
    <x v="10"/>
    <x v="10"/>
    <n v="2324"/>
    <m/>
    <m/>
  </r>
  <r>
    <n v="96"/>
    <x v="5"/>
    <n v="30"/>
    <n v="960630001"/>
    <x v="23"/>
    <x v="23"/>
    <n v="327"/>
    <m/>
    <s v="公務車油費"/>
  </r>
  <r>
    <n v="96"/>
    <x v="5"/>
    <n v="30"/>
    <n v="960630001"/>
    <x v="44"/>
    <x v="44"/>
    <n v="328"/>
    <m/>
    <s v="公務車油費"/>
  </r>
  <r>
    <n v="96"/>
    <x v="5"/>
    <n v="30"/>
    <n v="960630001"/>
    <x v="45"/>
    <x v="45"/>
    <n v="5000"/>
    <m/>
    <s v="公務車油費"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6"/>
    <m/>
    <m/>
    <m/>
  </r>
  <r>
    <m/>
    <x v="6"/>
    <m/>
    <m/>
    <x v="46"/>
    <x v="47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n v="96"/>
    <x v="0"/>
    <n v="1"/>
    <n v="960101001"/>
    <x v="0"/>
    <x v="0"/>
    <n v="237002"/>
    <m/>
    <s v="期初開帳"/>
  </r>
  <r>
    <n v="96"/>
    <x v="0"/>
    <n v="1"/>
    <n v="960101001"/>
    <x v="1"/>
    <x v="1"/>
    <n v="1000000"/>
    <m/>
    <s v="期初開帳"/>
  </r>
  <r>
    <n v="96"/>
    <x v="0"/>
    <n v="1"/>
    <n v="960101001"/>
    <x v="2"/>
    <x v="2"/>
    <n v="31197"/>
    <m/>
    <s v="期初開帳"/>
  </r>
  <r>
    <n v="96"/>
    <x v="0"/>
    <n v="1"/>
    <n v="960101001"/>
    <x v="2"/>
    <x v="2"/>
    <m/>
    <n v="31197"/>
    <s v="轉保險費"/>
  </r>
  <r>
    <n v="96"/>
    <x v="0"/>
    <n v="1"/>
    <n v="960101001"/>
    <x v="3"/>
    <x v="3"/>
    <n v="153000"/>
    <m/>
    <s v="期初開帳"/>
  </r>
  <r>
    <n v="96"/>
    <x v="0"/>
    <n v="1"/>
    <n v="960101001"/>
    <x v="4"/>
    <x v="4"/>
    <m/>
    <n v="56778"/>
    <s v="期初開帳"/>
  </r>
  <r>
    <n v="96"/>
    <x v="0"/>
    <n v="1"/>
    <n v="960101001"/>
    <x v="5"/>
    <x v="5"/>
    <n v="1326190"/>
    <m/>
    <s v="期初開帳"/>
  </r>
  <r>
    <n v="96"/>
    <x v="0"/>
    <n v="1"/>
    <n v="960101001"/>
    <x v="6"/>
    <x v="6"/>
    <m/>
    <n v="353202"/>
    <s v="期初開帳"/>
  </r>
  <r>
    <n v="96"/>
    <x v="0"/>
    <n v="1"/>
    <n v="960101001"/>
    <x v="7"/>
    <x v="7"/>
    <n v="1350"/>
    <m/>
    <s v="期初開帳"/>
  </r>
  <r>
    <n v="96"/>
    <x v="0"/>
    <n v="1"/>
    <n v="960101001"/>
    <x v="8"/>
    <x v="8"/>
    <n v="2900"/>
    <m/>
    <s v="期初開帳"/>
  </r>
  <r>
    <n v="96"/>
    <x v="0"/>
    <n v="1"/>
    <n v="960101001"/>
    <x v="9"/>
    <x v="9"/>
    <n v="65652"/>
    <m/>
    <s v="期初開帳"/>
  </r>
  <r>
    <n v="96"/>
    <x v="0"/>
    <n v="1"/>
    <n v="960101001"/>
    <x v="10"/>
    <x v="10"/>
    <n v="1476"/>
    <m/>
    <s v="期初開帳"/>
  </r>
  <r>
    <n v="96"/>
    <x v="0"/>
    <n v="1"/>
    <n v="960101001"/>
    <x v="11"/>
    <x v="11"/>
    <m/>
    <n v="231973"/>
    <s v="期初開帳"/>
  </r>
  <r>
    <n v="96"/>
    <x v="0"/>
    <n v="1"/>
    <n v="960101001"/>
    <x v="12"/>
    <x v="12"/>
    <m/>
    <n v="78203"/>
    <s v="期初開帳"/>
  </r>
  <r>
    <n v="96"/>
    <x v="0"/>
    <n v="1"/>
    <n v="960101001"/>
    <x v="13"/>
    <x v="13"/>
    <m/>
    <n v="48018"/>
    <s v="期初開帳"/>
  </r>
  <r>
    <n v="96"/>
    <x v="0"/>
    <n v="1"/>
    <n v="960101001"/>
    <x v="14"/>
    <x v="14"/>
    <m/>
    <n v="5886"/>
    <s v="期初開帳"/>
  </r>
  <r>
    <n v="96"/>
    <x v="0"/>
    <n v="1"/>
    <n v="960101001"/>
    <x v="15"/>
    <x v="15"/>
    <m/>
    <n v="1000000"/>
    <s v="期初開帳"/>
  </r>
  <r>
    <n v="96"/>
    <x v="0"/>
    <n v="1"/>
    <n v="960101001"/>
    <x v="16"/>
    <x v="16"/>
    <m/>
    <n v="375479"/>
    <s v="期初開帳"/>
  </r>
  <r>
    <n v="96"/>
    <x v="0"/>
    <n v="1"/>
    <n v="960101001"/>
    <x v="17"/>
    <x v="17"/>
    <m/>
    <n v="669228"/>
    <s v="期初開帳"/>
  </r>
  <r>
    <n v="96"/>
    <x v="0"/>
    <n v="1"/>
    <n v="960101001"/>
    <x v="18"/>
    <x v="18"/>
    <n v="31197"/>
    <m/>
    <s v="由預付轉入"/>
  </r>
  <r>
    <n v="96"/>
    <x v="0"/>
    <n v="6"/>
    <n v="960106001"/>
    <x v="19"/>
    <x v="19"/>
    <n v="366950"/>
    <m/>
    <s v="UFO公司"/>
  </r>
  <r>
    <n v="96"/>
    <x v="0"/>
    <n v="6"/>
    <n v="960106001"/>
    <x v="20"/>
    <x v="20"/>
    <m/>
    <n v="17473"/>
    <m/>
  </r>
  <r>
    <n v="96"/>
    <x v="0"/>
    <n v="6"/>
    <n v="960106001"/>
    <x v="21"/>
    <x v="21"/>
    <m/>
    <n v="349477"/>
    <s v="UFO公司"/>
  </r>
  <r>
    <n v="96"/>
    <x v="0"/>
    <n v="8"/>
    <n v="960108001"/>
    <x v="0"/>
    <x v="0"/>
    <m/>
    <n v="33943"/>
    <m/>
  </r>
  <r>
    <n v="96"/>
    <x v="0"/>
    <n v="8"/>
    <n v="960108001"/>
    <x v="12"/>
    <x v="12"/>
    <n v="6577"/>
    <m/>
    <s v="勞保"/>
  </r>
  <r>
    <n v="96"/>
    <x v="0"/>
    <n v="8"/>
    <n v="960108001"/>
    <x v="12"/>
    <x v="12"/>
    <n v="25569"/>
    <m/>
    <s v="12月電話費"/>
  </r>
  <r>
    <n v="96"/>
    <x v="0"/>
    <n v="8"/>
    <n v="960108001"/>
    <x v="14"/>
    <x v="14"/>
    <n v="1797"/>
    <m/>
    <s v="代收勞健保費"/>
  </r>
  <r>
    <n v="96"/>
    <x v="0"/>
    <n v="10"/>
    <n v="960110001"/>
    <x v="0"/>
    <x v="0"/>
    <m/>
    <n v="1908"/>
    <m/>
  </r>
  <r>
    <n v="96"/>
    <x v="0"/>
    <n v="10"/>
    <n v="960110001"/>
    <x v="10"/>
    <x v="10"/>
    <n v="90"/>
    <m/>
    <m/>
  </r>
  <r>
    <n v="96"/>
    <x v="0"/>
    <n v="10"/>
    <n v="960110001"/>
    <x v="22"/>
    <x v="22"/>
    <n v="484"/>
    <m/>
    <s v="文具"/>
  </r>
  <r>
    <n v="96"/>
    <x v="0"/>
    <n v="10"/>
    <n v="960110001"/>
    <x v="23"/>
    <x v="23"/>
    <n v="1334"/>
    <m/>
    <s v="公務車油費"/>
  </r>
  <r>
    <n v="96"/>
    <x v="0"/>
    <n v="11"/>
    <n v="960111001"/>
    <x v="0"/>
    <x v="0"/>
    <m/>
    <n v="2687"/>
    <m/>
  </r>
  <r>
    <n v="96"/>
    <x v="0"/>
    <n v="11"/>
    <n v="960111002"/>
    <x v="19"/>
    <x v="19"/>
    <n v="31500"/>
    <m/>
    <s v="UFO公司"/>
  </r>
  <r>
    <n v="96"/>
    <x v="0"/>
    <n v="11"/>
    <n v="960111001"/>
    <x v="20"/>
    <x v="20"/>
    <n v="128"/>
    <m/>
    <m/>
  </r>
  <r>
    <n v="96"/>
    <x v="0"/>
    <n v="11"/>
    <n v="960111002"/>
    <x v="20"/>
    <x v="20"/>
    <m/>
    <n v="1500"/>
    <m/>
  </r>
  <r>
    <n v="96"/>
    <x v="0"/>
    <n v="11"/>
    <n v="960111002"/>
    <x v="21"/>
    <x v="21"/>
    <m/>
    <n v="30000"/>
    <s v="UFO公司"/>
  </r>
  <r>
    <n v="96"/>
    <x v="0"/>
    <n v="11"/>
    <n v="960111001"/>
    <x v="24"/>
    <x v="24"/>
    <n v="2559"/>
    <m/>
    <s v="UFO公司"/>
  </r>
  <r>
    <n v="96"/>
    <x v="0"/>
    <n v="15"/>
    <n v="960115001"/>
    <x v="0"/>
    <x v="0"/>
    <m/>
    <n v="48018"/>
    <s v="11-12月營業稅"/>
  </r>
  <r>
    <n v="96"/>
    <x v="0"/>
    <n v="15"/>
    <n v="960115001"/>
    <x v="13"/>
    <x v="13"/>
    <n v="48018"/>
    <m/>
    <s v="11-12月營業稅"/>
  </r>
  <r>
    <n v="96"/>
    <x v="0"/>
    <n v="17"/>
    <n v="960117001"/>
    <x v="0"/>
    <x v="0"/>
    <m/>
    <n v="3300"/>
    <s v="電腦週邊"/>
  </r>
  <r>
    <n v="96"/>
    <x v="0"/>
    <n v="17"/>
    <n v="960117001"/>
    <x v="10"/>
    <x v="10"/>
    <n v="157"/>
    <m/>
    <s v="電腦週邊"/>
  </r>
  <r>
    <n v="96"/>
    <x v="0"/>
    <n v="17"/>
    <n v="960117001"/>
    <x v="25"/>
    <x v="25"/>
    <n v="3143"/>
    <m/>
    <s v="碳粉匣"/>
  </r>
  <r>
    <n v="96"/>
    <x v="0"/>
    <n v="20"/>
    <n v="960120001"/>
    <x v="0"/>
    <x v="0"/>
    <m/>
    <n v="3613"/>
    <m/>
  </r>
  <r>
    <n v="96"/>
    <x v="0"/>
    <n v="20"/>
    <n v="960120001"/>
    <x v="10"/>
    <x v="10"/>
    <n v="168"/>
    <m/>
    <m/>
  </r>
  <r>
    <n v="96"/>
    <x v="0"/>
    <n v="20"/>
    <n v="960120001"/>
    <x v="26"/>
    <x v="26"/>
    <n v="918"/>
    <m/>
    <s v="參考書"/>
  </r>
  <r>
    <n v="96"/>
    <x v="0"/>
    <n v="20"/>
    <n v="960120001"/>
    <x v="22"/>
    <x v="22"/>
    <n v="217"/>
    <m/>
    <s v="文具"/>
  </r>
  <r>
    <n v="96"/>
    <x v="0"/>
    <n v="20"/>
    <n v="960120001"/>
    <x v="27"/>
    <x v="27"/>
    <n v="110"/>
    <m/>
    <s v="郵資"/>
  </r>
  <r>
    <n v="96"/>
    <x v="0"/>
    <n v="20"/>
    <n v="960120001"/>
    <x v="23"/>
    <x v="23"/>
    <n v="2200"/>
    <m/>
    <s v="公務車油費"/>
  </r>
  <r>
    <n v="96"/>
    <x v="0"/>
    <n v="22"/>
    <n v="960122001"/>
    <x v="0"/>
    <x v="0"/>
    <m/>
    <n v="27453"/>
    <m/>
  </r>
  <r>
    <n v="96"/>
    <x v="0"/>
    <n v="22"/>
    <n v="960122001"/>
    <x v="11"/>
    <x v="11"/>
    <n v="21444"/>
    <m/>
    <s v="還本金"/>
  </r>
  <r>
    <n v="96"/>
    <x v="0"/>
    <n v="22"/>
    <n v="960122001"/>
    <x v="28"/>
    <x v="28"/>
    <n v="300"/>
    <m/>
    <s v="印相"/>
  </r>
  <r>
    <n v="96"/>
    <x v="0"/>
    <n v="22"/>
    <n v="960122001"/>
    <x v="29"/>
    <x v="29"/>
    <n v="5709"/>
    <m/>
    <s v="購車借款利息"/>
  </r>
  <r>
    <n v="96"/>
    <x v="0"/>
    <n v="25"/>
    <n v="960125001"/>
    <x v="0"/>
    <x v="0"/>
    <m/>
    <n v="1172"/>
    <m/>
  </r>
  <r>
    <n v="96"/>
    <x v="0"/>
    <n v="25"/>
    <n v="960125002"/>
    <x v="0"/>
    <x v="0"/>
    <m/>
    <n v="5600"/>
    <s v="公務出差"/>
  </r>
  <r>
    <n v="96"/>
    <x v="0"/>
    <n v="25"/>
    <n v="960125001"/>
    <x v="10"/>
    <x v="10"/>
    <n v="56"/>
    <m/>
    <m/>
  </r>
  <r>
    <n v="96"/>
    <x v="0"/>
    <n v="25"/>
    <n v="960125002"/>
    <x v="10"/>
    <x v="10"/>
    <n v="268"/>
    <m/>
    <s v="公務出差"/>
  </r>
  <r>
    <n v="96"/>
    <x v="0"/>
    <n v="25"/>
    <n v="960125002"/>
    <x v="30"/>
    <x v="30"/>
    <n v="5332"/>
    <m/>
    <s v="公務出差"/>
  </r>
  <r>
    <n v="96"/>
    <x v="0"/>
    <n v="25"/>
    <n v="960125001"/>
    <x v="31"/>
    <x v="31"/>
    <n v="1116"/>
    <m/>
    <s v="克潮靈…"/>
  </r>
  <r>
    <n v="96"/>
    <x v="0"/>
    <n v="26"/>
    <n v="960126001"/>
    <x v="0"/>
    <x v="0"/>
    <m/>
    <n v="50146"/>
    <m/>
  </r>
  <r>
    <n v="96"/>
    <x v="0"/>
    <n v="26"/>
    <n v="960126002"/>
    <x v="0"/>
    <x v="0"/>
    <m/>
    <n v="2319"/>
    <m/>
  </r>
  <r>
    <n v="96"/>
    <x v="0"/>
    <n v="26"/>
    <n v="960126002"/>
    <x v="10"/>
    <x v="10"/>
    <n v="111"/>
    <m/>
    <m/>
  </r>
  <r>
    <n v="96"/>
    <x v="0"/>
    <n v="26"/>
    <n v="960126001"/>
    <x v="12"/>
    <x v="12"/>
    <n v="46057"/>
    <m/>
    <s v="12月電話費勞健保費"/>
  </r>
  <r>
    <n v="96"/>
    <x v="0"/>
    <n v="26"/>
    <n v="960126001"/>
    <x v="14"/>
    <x v="14"/>
    <n v="4089"/>
    <m/>
    <s v="代收勞健保費"/>
  </r>
  <r>
    <n v="96"/>
    <x v="0"/>
    <n v="26"/>
    <n v="960126002"/>
    <x v="27"/>
    <x v="27"/>
    <n v="2208"/>
    <m/>
    <s v="1月份電話費"/>
  </r>
  <r>
    <n v="96"/>
    <x v="0"/>
    <n v="28"/>
    <n v="960128001"/>
    <x v="0"/>
    <x v="0"/>
    <m/>
    <n v="2500"/>
    <m/>
  </r>
  <r>
    <n v="96"/>
    <x v="0"/>
    <n v="28"/>
    <n v="960128001"/>
    <x v="10"/>
    <x v="10"/>
    <n v="119"/>
    <m/>
    <m/>
  </r>
  <r>
    <n v="96"/>
    <x v="0"/>
    <n v="28"/>
    <n v="960128001"/>
    <x v="32"/>
    <x v="32"/>
    <n v="2381"/>
    <m/>
    <s v="字型"/>
  </r>
  <r>
    <n v="96"/>
    <x v="0"/>
    <n v="30"/>
    <n v="960130001"/>
    <x v="0"/>
    <x v="0"/>
    <m/>
    <n v="5576"/>
    <m/>
  </r>
  <r>
    <n v="96"/>
    <x v="0"/>
    <n v="30"/>
    <n v="960130001"/>
    <x v="10"/>
    <x v="10"/>
    <n v="265"/>
    <m/>
    <m/>
  </r>
  <r>
    <n v="96"/>
    <x v="0"/>
    <n v="30"/>
    <n v="960130001"/>
    <x v="30"/>
    <x v="30"/>
    <n v="5311"/>
    <m/>
    <s v="公務出差"/>
  </r>
  <r>
    <n v="96"/>
    <x v="0"/>
    <n v="31"/>
    <n v="960131002"/>
    <x v="0"/>
    <x v="0"/>
    <m/>
    <n v="4729"/>
    <m/>
  </r>
  <r>
    <n v="96"/>
    <x v="0"/>
    <n v="31"/>
    <n v="960131001"/>
    <x v="1"/>
    <x v="1"/>
    <m/>
    <n v="282101"/>
    <m/>
  </r>
  <r>
    <n v="96"/>
    <x v="0"/>
    <n v="31"/>
    <n v="960131002"/>
    <x v="10"/>
    <x v="10"/>
    <n v="225"/>
    <m/>
    <m/>
  </r>
  <r>
    <n v="96"/>
    <x v="0"/>
    <n v="31"/>
    <n v="960131001"/>
    <x v="14"/>
    <x v="14"/>
    <m/>
    <n v="4239"/>
    <s v="代收勞健保費"/>
  </r>
  <r>
    <n v="96"/>
    <x v="0"/>
    <n v="31"/>
    <n v="960131001"/>
    <x v="33"/>
    <x v="33"/>
    <n v="63340"/>
    <m/>
    <s v="1月薪資"/>
  </r>
  <r>
    <n v="96"/>
    <x v="0"/>
    <n v="31"/>
    <n v="960131002"/>
    <x v="26"/>
    <x v="26"/>
    <n v="1742"/>
    <m/>
    <s v="參考書"/>
  </r>
  <r>
    <n v="96"/>
    <x v="0"/>
    <n v="31"/>
    <n v="960131002"/>
    <x v="25"/>
    <x v="25"/>
    <n v="1671"/>
    <m/>
    <s v="碳粉匣"/>
  </r>
  <r>
    <n v="96"/>
    <x v="0"/>
    <n v="31"/>
    <n v="960131001"/>
    <x v="34"/>
    <x v="34"/>
    <n v="223000"/>
    <m/>
    <s v="1月薪資"/>
  </r>
  <r>
    <n v="96"/>
    <x v="0"/>
    <n v="31"/>
    <n v="960131002"/>
    <x v="22"/>
    <x v="22"/>
    <n v="275"/>
    <m/>
    <s v="文具"/>
  </r>
  <r>
    <n v="96"/>
    <x v="0"/>
    <n v="31"/>
    <n v="960131002"/>
    <x v="23"/>
    <x v="23"/>
    <n v="816"/>
    <m/>
    <s v="公務車油費"/>
  </r>
  <r>
    <n v="96"/>
    <x v="1"/>
    <n v="3"/>
    <n v="960203001"/>
    <x v="0"/>
    <x v="0"/>
    <m/>
    <n v="25129"/>
    <m/>
  </r>
  <r>
    <n v="96"/>
    <x v="1"/>
    <n v="3"/>
    <n v="960203001"/>
    <x v="10"/>
    <x v="10"/>
    <n v="1718"/>
    <m/>
    <m/>
  </r>
  <r>
    <n v="96"/>
    <x v="1"/>
    <n v="3"/>
    <n v="960203001"/>
    <x v="35"/>
    <x v="35"/>
    <n v="22357"/>
    <m/>
    <m/>
  </r>
  <r>
    <n v="96"/>
    <x v="1"/>
    <n v="3"/>
    <n v="960203001"/>
    <x v="36"/>
    <x v="36"/>
    <n v="1054"/>
    <m/>
    <m/>
  </r>
  <r>
    <n v="96"/>
    <x v="1"/>
    <n v="8"/>
    <n v="960208001"/>
    <x v="0"/>
    <x v="0"/>
    <m/>
    <n v="23660"/>
    <m/>
  </r>
  <r>
    <n v="96"/>
    <x v="1"/>
    <n v="8"/>
    <n v="960208001"/>
    <x v="0"/>
    <x v="0"/>
    <m/>
    <n v="4227"/>
    <m/>
  </r>
  <r>
    <n v="96"/>
    <x v="1"/>
    <n v="8"/>
    <n v="960208001"/>
    <x v="10"/>
    <x v="10"/>
    <n v="1091"/>
    <m/>
    <m/>
  </r>
  <r>
    <n v="96"/>
    <x v="1"/>
    <n v="8"/>
    <n v="960208001"/>
    <x v="10"/>
    <x v="10"/>
    <n v="201"/>
    <m/>
    <m/>
  </r>
  <r>
    <n v="96"/>
    <x v="1"/>
    <n v="8"/>
    <n v="960208001"/>
    <x v="22"/>
    <x v="22"/>
    <n v="196"/>
    <m/>
    <s v="影印"/>
  </r>
  <r>
    <n v="96"/>
    <x v="1"/>
    <n v="8"/>
    <n v="960208001"/>
    <x v="30"/>
    <x v="30"/>
    <n v="4026"/>
    <m/>
    <s v="公務出差"/>
  </r>
  <r>
    <n v="96"/>
    <x v="1"/>
    <n v="8"/>
    <n v="960208001"/>
    <x v="27"/>
    <x v="27"/>
    <n v="21813"/>
    <m/>
    <s v="電話費"/>
  </r>
  <r>
    <n v="96"/>
    <x v="1"/>
    <n v="8"/>
    <n v="960208001"/>
    <x v="27"/>
    <x v="27"/>
    <n v="560"/>
    <m/>
    <s v="郵資"/>
  </r>
  <r>
    <n v="96"/>
    <x v="1"/>
    <n v="9"/>
    <n v="960209001"/>
    <x v="1"/>
    <x v="1"/>
    <n v="690117"/>
    <m/>
    <s v="UFO公司"/>
  </r>
  <r>
    <n v="96"/>
    <x v="1"/>
    <n v="9"/>
    <n v="960209001"/>
    <x v="19"/>
    <x v="19"/>
    <n v="395520"/>
    <m/>
    <s v="UFO公司"/>
  </r>
  <r>
    <n v="96"/>
    <x v="1"/>
    <n v="9"/>
    <n v="960209001"/>
    <x v="20"/>
    <x v="20"/>
    <m/>
    <n v="32863"/>
    <m/>
  </r>
  <r>
    <n v="96"/>
    <x v="1"/>
    <n v="9"/>
    <n v="960209001"/>
    <x v="20"/>
    <x v="20"/>
    <m/>
    <n v="18834"/>
    <m/>
  </r>
  <r>
    <n v="96"/>
    <x v="1"/>
    <n v="9"/>
    <n v="960209001"/>
    <x v="21"/>
    <x v="21"/>
    <m/>
    <n v="657254"/>
    <s v="UFO公司"/>
  </r>
  <r>
    <n v="96"/>
    <x v="1"/>
    <n v="9"/>
    <n v="960209001"/>
    <x v="21"/>
    <x v="21"/>
    <m/>
    <n v="376686"/>
    <s v="UFO公司"/>
  </r>
  <r>
    <n v="96"/>
    <x v="1"/>
    <n v="10"/>
    <n v="960210010"/>
    <x v="0"/>
    <x v="0"/>
    <m/>
    <n v="3763"/>
    <m/>
  </r>
  <r>
    <n v="96"/>
    <x v="1"/>
    <n v="10"/>
    <n v="960210010"/>
    <x v="10"/>
    <x v="10"/>
    <n v="178"/>
    <m/>
    <m/>
  </r>
  <r>
    <n v="96"/>
    <x v="1"/>
    <n v="10"/>
    <n v="960210010"/>
    <x v="26"/>
    <x v="26"/>
    <n v="766"/>
    <m/>
    <s v="參考書"/>
  </r>
  <r>
    <n v="96"/>
    <x v="1"/>
    <n v="10"/>
    <n v="960210010"/>
    <x v="25"/>
    <x v="25"/>
    <n v="670"/>
    <m/>
    <s v="墨水匣"/>
  </r>
  <r>
    <n v="96"/>
    <x v="1"/>
    <n v="10"/>
    <n v="960210010"/>
    <x v="23"/>
    <x v="23"/>
    <n v="2149"/>
    <m/>
    <s v="公務車油費"/>
  </r>
  <r>
    <n v="96"/>
    <x v="1"/>
    <n v="15"/>
    <n v="960215001"/>
    <x v="0"/>
    <x v="0"/>
    <m/>
    <n v="2090"/>
    <m/>
  </r>
  <r>
    <n v="96"/>
    <x v="1"/>
    <n v="15"/>
    <n v="960215001"/>
    <x v="10"/>
    <x v="10"/>
    <n v="100"/>
    <m/>
    <m/>
  </r>
  <r>
    <n v="96"/>
    <x v="1"/>
    <n v="15"/>
    <n v="960215001"/>
    <x v="25"/>
    <x v="25"/>
    <n v="1990"/>
    <m/>
    <s v="碳粉匣"/>
  </r>
  <r>
    <n v="96"/>
    <x v="1"/>
    <n v="18"/>
    <n v="960218001"/>
    <x v="0"/>
    <x v="0"/>
    <m/>
    <n v="1184"/>
    <m/>
  </r>
  <r>
    <n v="96"/>
    <x v="1"/>
    <n v="18"/>
    <n v="960218001"/>
    <x v="10"/>
    <x v="10"/>
    <n v="45"/>
    <m/>
    <m/>
  </r>
  <r>
    <n v="96"/>
    <x v="1"/>
    <n v="18"/>
    <n v="960218001"/>
    <x v="22"/>
    <x v="22"/>
    <n v="234"/>
    <m/>
    <s v="文具"/>
  </r>
  <r>
    <n v="96"/>
    <x v="1"/>
    <n v="18"/>
    <n v="960218001"/>
    <x v="23"/>
    <x v="23"/>
    <n v="905"/>
    <m/>
    <s v="公務車油費"/>
  </r>
  <r>
    <n v="96"/>
    <x v="1"/>
    <n v="19"/>
    <n v="960219001"/>
    <x v="0"/>
    <x v="0"/>
    <m/>
    <n v="2226"/>
    <m/>
  </r>
  <r>
    <n v="96"/>
    <x v="1"/>
    <n v="19"/>
    <n v="960219001"/>
    <x v="10"/>
    <x v="10"/>
    <n v="106"/>
    <m/>
    <m/>
  </r>
  <r>
    <n v="96"/>
    <x v="1"/>
    <n v="19"/>
    <n v="960219001"/>
    <x v="26"/>
    <x v="26"/>
    <n v="396"/>
    <m/>
    <s v="參考書"/>
  </r>
  <r>
    <n v="96"/>
    <x v="1"/>
    <n v="19"/>
    <n v="960219001"/>
    <x v="23"/>
    <x v="23"/>
    <n v="1724"/>
    <m/>
    <s v="公務車油費"/>
  </r>
  <r>
    <n v="96"/>
    <x v="1"/>
    <n v="22"/>
    <n v="960222001"/>
    <x v="0"/>
    <x v="0"/>
    <m/>
    <n v="7678"/>
    <m/>
  </r>
  <r>
    <n v="96"/>
    <x v="1"/>
    <n v="22"/>
    <n v="960222001"/>
    <x v="10"/>
    <x v="10"/>
    <n v="365"/>
    <m/>
    <m/>
  </r>
  <r>
    <n v="96"/>
    <x v="1"/>
    <n v="22"/>
    <n v="960222001"/>
    <x v="27"/>
    <x v="27"/>
    <n v="7313"/>
    <m/>
    <s v="電話費"/>
  </r>
  <r>
    <n v="96"/>
    <x v="1"/>
    <n v="23"/>
    <n v="960223001"/>
    <x v="0"/>
    <x v="0"/>
    <m/>
    <n v="27373"/>
    <m/>
  </r>
  <r>
    <n v="96"/>
    <x v="1"/>
    <n v="23"/>
    <n v="960223001"/>
    <x v="11"/>
    <x v="11"/>
    <n v="21712"/>
    <m/>
    <m/>
  </r>
  <r>
    <n v="96"/>
    <x v="1"/>
    <n v="23"/>
    <n v="960223001"/>
    <x v="27"/>
    <x v="27"/>
    <n v="220"/>
    <m/>
    <s v="郵資"/>
  </r>
  <r>
    <n v="96"/>
    <x v="1"/>
    <n v="23"/>
    <n v="960223001"/>
    <x v="29"/>
    <x v="29"/>
    <n v="5441"/>
    <m/>
    <m/>
  </r>
  <r>
    <n v="96"/>
    <x v="1"/>
    <n v="28"/>
    <n v="960228001"/>
    <x v="0"/>
    <x v="0"/>
    <m/>
    <n v="3533"/>
    <m/>
  </r>
  <r>
    <n v="96"/>
    <x v="1"/>
    <n v="28"/>
    <n v="960228002"/>
    <x v="1"/>
    <x v="1"/>
    <m/>
    <n v="246905"/>
    <m/>
  </r>
  <r>
    <n v="96"/>
    <x v="1"/>
    <n v="28"/>
    <n v="960228001"/>
    <x v="10"/>
    <x v="10"/>
    <n v="167"/>
    <m/>
    <m/>
  </r>
  <r>
    <n v="96"/>
    <x v="1"/>
    <n v="28"/>
    <n v="960228002"/>
    <x v="14"/>
    <x v="14"/>
    <m/>
    <n v="4095"/>
    <s v="代收勞健保費"/>
  </r>
  <r>
    <n v="96"/>
    <x v="1"/>
    <n v="28"/>
    <n v="960228002"/>
    <x v="33"/>
    <x v="33"/>
    <n v="50000"/>
    <m/>
    <s v="2月薪資"/>
  </r>
  <r>
    <n v="96"/>
    <x v="1"/>
    <n v="28"/>
    <n v="960228001"/>
    <x v="26"/>
    <x v="26"/>
    <n v="1046"/>
    <m/>
    <s v="參考書"/>
  </r>
  <r>
    <n v="96"/>
    <x v="1"/>
    <n v="28"/>
    <n v="960228002"/>
    <x v="34"/>
    <x v="34"/>
    <n v="201000"/>
    <m/>
    <s v="2月薪資"/>
  </r>
  <r>
    <n v="96"/>
    <x v="1"/>
    <n v="28"/>
    <n v="960228001"/>
    <x v="22"/>
    <x v="22"/>
    <n v="382"/>
    <m/>
    <s v="文具"/>
  </r>
  <r>
    <n v="96"/>
    <x v="1"/>
    <n v="28"/>
    <n v="960228001"/>
    <x v="23"/>
    <x v="23"/>
    <n v="1938"/>
    <m/>
    <s v="公務車油費"/>
  </r>
  <r>
    <n v="96"/>
    <x v="2"/>
    <n v="1"/>
    <n v="960301000"/>
    <x v="0"/>
    <x v="0"/>
    <m/>
    <n v="13286"/>
    <s v="1月份勞健保"/>
  </r>
  <r>
    <n v="96"/>
    <x v="2"/>
    <n v="1"/>
    <n v="960301000"/>
    <x v="14"/>
    <x v="14"/>
    <n v="4239"/>
    <m/>
    <s v="代收勞健保費"/>
  </r>
  <r>
    <n v="96"/>
    <x v="2"/>
    <n v="1"/>
    <n v="960301000"/>
    <x v="18"/>
    <x v="18"/>
    <n v="9047"/>
    <m/>
    <s v="1月份勞健保"/>
  </r>
  <r>
    <n v="96"/>
    <x v="2"/>
    <n v="3"/>
    <n v="960303001"/>
    <x v="0"/>
    <x v="0"/>
    <m/>
    <n v="3568"/>
    <m/>
  </r>
  <r>
    <n v="96"/>
    <x v="2"/>
    <n v="3"/>
    <n v="960303001"/>
    <x v="10"/>
    <x v="10"/>
    <n v="154"/>
    <m/>
    <m/>
  </r>
  <r>
    <n v="96"/>
    <x v="2"/>
    <n v="3"/>
    <n v="960303001"/>
    <x v="27"/>
    <x v="27"/>
    <n v="343"/>
    <m/>
    <s v="郵資"/>
  </r>
  <r>
    <n v="96"/>
    <x v="2"/>
    <n v="3"/>
    <n v="960303001"/>
    <x v="35"/>
    <x v="35"/>
    <n v="3071"/>
    <m/>
    <m/>
  </r>
  <r>
    <n v="96"/>
    <x v="2"/>
    <n v="4"/>
    <n v="960304001"/>
    <x v="19"/>
    <x v="19"/>
    <n v="421948"/>
    <m/>
    <s v="UFO公司"/>
  </r>
  <r>
    <n v="96"/>
    <x v="2"/>
    <n v="4"/>
    <n v="960304001"/>
    <x v="20"/>
    <x v="20"/>
    <m/>
    <n v="20093"/>
    <m/>
  </r>
  <r>
    <n v="96"/>
    <x v="2"/>
    <n v="4"/>
    <n v="960304001"/>
    <x v="21"/>
    <x v="21"/>
    <m/>
    <n v="401855"/>
    <s v="UFO公司"/>
  </r>
  <r>
    <n v="96"/>
    <x v="2"/>
    <n v="8"/>
    <n v="960308001"/>
    <x v="0"/>
    <x v="0"/>
    <m/>
    <n v="2756"/>
    <m/>
  </r>
  <r>
    <n v="96"/>
    <x v="2"/>
    <n v="8"/>
    <n v="960308001"/>
    <x v="10"/>
    <x v="10"/>
    <n v="130"/>
    <m/>
    <m/>
  </r>
  <r>
    <n v="96"/>
    <x v="2"/>
    <n v="8"/>
    <n v="960308001"/>
    <x v="26"/>
    <x v="26"/>
    <n v="1778"/>
    <m/>
    <s v="參考書"/>
  </r>
  <r>
    <n v="96"/>
    <x v="2"/>
    <n v="8"/>
    <n v="960308001"/>
    <x v="25"/>
    <x v="25"/>
    <n v="739"/>
    <m/>
    <s v="墨水匣"/>
  </r>
  <r>
    <n v="96"/>
    <x v="2"/>
    <n v="8"/>
    <n v="960308001"/>
    <x v="22"/>
    <x v="22"/>
    <n v="109"/>
    <m/>
    <s v="文具"/>
  </r>
  <r>
    <n v="96"/>
    <x v="2"/>
    <n v="10"/>
    <n v="960310001"/>
    <x v="0"/>
    <x v="0"/>
    <m/>
    <n v="2573"/>
    <m/>
  </r>
  <r>
    <n v="96"/>
    <x v="2"/>
    <n v="10"/>
    <n v="960310001"/>
    <x v="10"/>
    <x v="10"/>
    <n v="112"/>
    <m/>
    <m/>
  </r>
  <r>
    <n v="96"/>
    <x v="2"/>
    <n v="10"/>
    <n v="960310001"/>
    <x v="25"/>
    <x v="25"/>
    <n v="1228"/>
    <m/>
    <s v="碳粉匣"/>
  </r>
  <r>
    <n v="96"/>
    <x v="2"/>
    <n v="10"/>
    <n v="960310001"/>
    <x v="27"/>
    <x v="27"/>
    <n v="210"/>
    <m/>
    <s v="郵資"/>
  </r>
  <r>
    <n v="96"/>
    <x v="2"/>
    <n v="10"/>
    <n v="960310001"/>
    <x v="23"/>
    <x v="23"/>
    <n v="1023"/>
    <m/>
    <s v="公務車油費"/>
  </r>
  <r>
    <n v="96"/>
    <x v="2"/>
    <n v="14"/>
    <n v="960314001"/>
    <x v="0"/>
    <x v="0"/>
    <m/>
    <n v="3360"/>
    <m/>
  </r>
  <r>
    <n v="96"/>
    <x v="2"/>
    <n v="14"/>
    <n v="960314001"/>
    <x v="10"/>
    <x v="10"/>
    <n v="160"/>
    <m/>
    <m/>
  </r>
  <r>
    <n v="96"/>
    <x v="2"/>
    <n v="14"/>
    <n v="960314001"/>
    <x v="25"/>
    <x v="25"/>
    <n v="3200"/>
    <m/>
    <s v="碳粉匣"/>
  </r>
  <r>
    <n v="96"/>
    <x v="2"/>
    <n v="15"/>
    <n v="960315001"/>
    <x v="0"/>
    <x v="0"/>
    <m/>
    <n v="63889"/>
    <s v="1-2月營業稅"/>
  </r>
  <r>
    <n v="96"/>
    <x v="2"/>
    <n v="15"/>
    <n v="960315002"/>
    <x v="0"/>
    <x v="0"/>
    <m/>
    <n v="26478"/>
    <m/>
  </r>
  <r>
    <n v="96"/>
    <x v="2"/>
    <n v="15"/>
    <n v="960315002"/>
    <x v="10"/>
    <x v="10"/>
    <n v="1307"/>
    <m/>
    <m/>
  </r>
  <r>
    <n v="96"/>
    <x v="2"/>
    <n v="15"/>
    <n v="960315001"/>
    <x v="37"/>
    <x v="37"/>
    <n v="63889"/>
    <m/>
    <s v="1-2月營業稅"/>
  </r>
  <r>
    <n v="96"/>
    <x v="2"/>
    <n v="15"/>
    <n v="960315002"/>
    <x v="27"/>
    <x v="27"/>
    <n v="25171"/>
    <m/>
    <s v="電話費"/>
  </r>
  <r>
    <n v="96"/>
    <x v="2"/>
    <n v="17"/>
    <n v="960317001"/>
    <x v="0"/>
    <x v="0"/>
    <m/>
    <n v="4918"/>
    <m/>
  </r>
  <r>
    <n v="96"/>
    <x v="2"/>
    <n v="17"/>
    <n v="960317001"/>
    <x v="10"/>
    <x v="10"/>
    <n v="234"/>
    <m/>
    <m/>
  </r>
  <r>
    <n v="96"/>
    <x v="2"/>
    <n v="17"/>
    <n v="960317001"/>
    <x v="30"/>
    <x v="30"/>
    <n v="4684"/>
    <m/>
    <s v="公務出差"/>
  </r>
  <r>
    <n v="96"/>
    <x v="2"/>
    <n v="20"/>
    <n v="960320001"/>
    <x v="0"/>
    <x v="0"/>
    <m/>
    <n v="1640"/>
    <m/>
  </r>
  <r>
    <n v="96"/>
    <x v="2"/>
    <n v="20"/>
    <n v="960320001"/>
    <x v="10"/>
    <x v="10"/>
    <n v="79"/>
    <m/>
    <m/>
  </r>
  <r>
    <n v="96"/>
    <x v="2"/>
    <n v="20"/>
    <n v="960320001"/>
    <x v="23"/>
    <x v="23"/>
    <n v="1561"/>
    <m/>
    <s v="公務車油費"/>
  </r>
  <r>
    <n v="96"/>
    <x v="2"/>
    <n v="22"/>
    <n v="960322001"/>
    <x v="0"/>
    <x v="0"/>
    <m/>
    <n v="27153"/>
    <m/>
  </r>
  <r>
    <n v="96"/>
    <x v="2"/>
    <n v="22"/>
    <n v="960322001"/>
    <x v="11"/>
    <x v="11"/>
    <n v="21984"/>
    <m/>
    <m/>
  </r>
  <r>
    <n v="96"/>
    <x v="2"/>
    <n v="22"/>
    <n v="960322001"/>
    <x v="29"/>
    <x v="29"/>
    <n v="5169"/>
    <m/>
    <m/>
  </r>
  <r>
    <n v="96"/>
    <x v="2"/>
    <n v="30"/>
    <n v="960330001"/>
    <x v="0"/>
    <x v="0"/>
    <m/>
    <n v="16209"/>
    <s v="電話費"/>
  </r>
  <r>
    <n v="96"/>
    <x v="2"/>
    <n v="30"/>
    <n v="960330002"/>
    <x v="0"/>
    <x v="0"/>
    <m/>
    <n v="12530"/>
    <s v="2月份勞健保"/>
  </r>
  <r>
    <n v="96"/>
    <x v="2"/>
    <n v="30"/>
    <n v="960330001"/>
    <x v="10"/>
    <x v="10"/>
    <n v="772"/>
    <m/>
    <s v="電話費"/>
  </r>
  <r>
    <n v="96"/>
    <x v="2"/>
    <n v="30"/>
    <n v="960330002"/>
    <x v="14"/>
    <x v="14"/>
    <n v="4095"/>
    <m/>
    <s v="代收勞健保費"/>
  </r>
  <r>
    <n v="96"/>
    <x v="2"/>
    <n v="30"/>
    <n v="960330001"/>
    <x v="27"/>
    <x v="27"/>
    <n v="15437"/>
    <m/>
    <s v="電話費"/>
  </r>
  <r>
    <n v="96"/>
    <x v="2"/>
    <n v="30"/>
    <n v="960330002"/>
    <x v="18"/>
    <x v="18"/>
    <n v="8435"/>
    <m/>
    <s v="2月份勞健保"/>
  </r>
  <r>
    <n v="96"/>
    <x v="2"/>
    <n v="31"/>
    <n v="960331001"/>
    <x v="0"/>
    <x v="0"/>
    <m/>
    <n v="5636"/>
    <m/>
  </r>
  <r>
    <n v="96"/>
    <x v="2"/>
    <n v="31"/>
    <n v="960331002"/>
    <x v="0"/>
    <x v="0"/>
    <m/>
    <n v="1208"/>
    <m/>
  </r>
  <r>
    <n v="96"/>
    <x v="2"/>
    <n v="31"/>
    <n v="960331004"/>
    <x v="0"/>
    <x v="0"/>
    <m/>
    <n v="7697"/>
    <m/>
  </r>
  <r>
    <n v="96"/>
    <x v="2"/>
    <n v="31"/>
    <n v="960331003"/>
    <x v="1"/>
    <x v="1"/>
    <m/>
    <n v="317395"/>
    <m/>
  </r>
  <r>
    <n v="96"/>
    <x v="2"/>
    <n v="31"/>
    <n v="960331001"/>
    <x v="10"/>
    <x v="10"/>
    <n v="268"/>
    <m/>
    <m/>
  </r>
  <r>
    <n v="96"/>
    <x v="2"/>
    <n v="31"/>
    <n v="960331002"/>
    <x v="10"/>
    <x v="10"/>
    <n v="59"/>
    <m/>
    <m/>
  </r>
  <r>
    <n v="96"/>
    <x v="2"/>
    <n v="31"/>
    <n v="960331004"/>
    <x v="10"/>
    <x v="10"/>
    <n v="145"/>
    <m/>
    <m/>
  </r>
  <r>
    <n v="96"/>
    <x v="2"/>
    <n v="31"/>
    <n v="960331003"/>
    <x v="14"/>
    <x v="14"/>
    <m/>
    <n v="4178"/>
    <s v="代收勞健保費"/>
  </r>
  <r>
    <n v="96"/>
    <x v="2"/>
    <n v="31"/>
    <n v="960331003"/>
    <x v="33"/>
    <x v="33"/>
    <n v="119073"/>
    <m/>
    <s v="3月薪資"/>
  </r>
  <r>
    <n v="96"/>
    <x v="2"/>
    <n v="31"/>
    <n v="960331004"/>
    <x v="26"/>
    <x v="26"/>
    <n v="2902"/>
    <m/>
    <s v="參考書"/>
  </r>
  <r>
    <n v="96"/>
    <x v="2"/>
    <n v="31"/>
    <n v="960331003"/>
    <x v="34"/>
    <x v="34"/>
    <n v="201000"/>
    <m/>
    <s v="3月薪資"/>
  </r>
  <r>
    <n v="96"/>
    <x v="2"/>
    <n v="31"/>
    <n v="960331001"/>
    <x v="30"/>
    <x v="30"/>
    <n v="5368"/>
    <m/>
    <s v="公務出差"/>
  </r>
  <r>
    <n v="96"/>
    <x v="2"/>
    <n v="31"/>
    <n v="960331004"/>
    <x v="27"/>
    <x v="27"/>
    <n v="150"/>
    <m/>
    <s v="郵資"/>
  </r>
  <r>
    <n v="96"/>
    <x v="2"/>
    <n v="31"/>
    <n v="960331004"/>
    <x v="38"/>
    <x v="38"/>
    <n v="4500"/>
    <m/>
    <s v="人事廣告"/>
  </r>
  <r>
    <n v="96"/>
    <x v="2"/>
    <n v="31"/>
    <n v="960331002"/>
    <x v="23"/>
    <x v="23"/>
    <n v="1149"/>
    <m/>
    <s v="公務車油費"/>
  </r>
  <r>
    <n v="96"/>
    <x v="2"/>
    <n v="31"/>
    <n v="960331003"/>
    <x v="39"/>
    <x v="39"/>
    <n v="1500"/>
    <m/>
    <s v="3月伙食費"/>
  </r>
  <r>
    <n v="96"/>
    <x v="3"/>
    <n v="2"/>
    <n v="960402002"/>
    <x v="1"/>
    <x v="1"/>
    <n v="604227"/>
    <m/>
    <s v="UFO公司"/>
  </r>
  <r>
    <n v="96"/>
    <x v="3"/>
    <n v="2"/>
    <n v="960402001"/>
    <x v="19"/>
    <x v="19"/>
    <n v="331055"/>
    <m/>
    <s v="UFO公司"/>
  </r>
  <r>
    <n v="96"/>
    <x v="3"/>
    <n v="2"/>
    <n v="960402003"/>
    <x v="19"/>
    <x v="19"/>
    <n v="244407"/>
    <m/>
    <s v="UFO公司"/>
  </r>
  <r>
    <n v="96"/>
    <x v="3"/>
    <n v="2"/>
    <n v="960402001"/>
    <x v="20"/>
    <x v="20"/>
    <m/>
    <n v="15766"/>
    <m/>
  </r>
  <r>
    <n v="96"/>
    <x v="3"/>
    <n v="2"/>
    <n v="960402002"/>
    <x v="20"/>
    <x v="20"/>
    <m/>
    <n v="28773"/>
    <m/>
  </r>
  <r>
    <n v="96"/>
    <x v="3"/>
    <n v="2"/>
    <n v="960402003"/>
    <x v="20"/>
    <x v="20"/>
    <m/>
    <n v="11638"/>
    <m/>
  </r>
  <r>
    <n v="96"/>
    <x v="3"/>
    <n v="2"/>
    <n v="960402001"/>
    <x v="21"/>
    <x v="21"/>
    <m/>
    <n v="315289"/>
    <s v="UFO公司"/>
  </r>
  <r>
    <n v="96"/>
    <x v="3"/>
    <n v="2"/>
    <n v="960402002"/>
    <x v="21"/>
    <x v="21"/>
    <m/>
    <n v="575454"/>
    <s v="UFO公司"/>
  </r>
  <r>
    <n v="96"/>
    <x v="3"/>
    <n v="2"/>
    <n v="960402003"/>
    <x v="21"/>
    <x v="21"/>
    <m/>
    <n v="232769"/>
    <s v="UFO公司"/>
  </r>
  <r>
    <n v="96"/>
    <x v="3"/>
    <n v="7"/>
    <n v="960407001"/>
    <x v="0"/>
    <x v="0"/>
    <m/>
    <n v="18192"/>
    <m/>
  </r>
  <r>
    <n v="96"/>
    <x v="3"/>
    <n v="7"/>
    <n v="960407001"/>
    <x v="10"/>
    <x v="10"/>
    <n v="866"/>
    <m/>
    <m/>
  </r>
  <r>
    <n v="96"/>
    <x v="3"/>
    <n v="7"/>
    <n v="960407001"/>
    <x v="35"/>
    <x v="35"/>
    <n v="17326"/>
    <m/>
    <m/>
  </r>
  <r>
    <n v="96"/>
    <x v="3"/>
    <n v="10"/>
    <n v="960410001"/>
    <x v="0"/>
    <x v="0"/>
    <m/>
    <n v="19673"/>
    <m/>
  </r>
  <r>
    <n v="96"/>
    <x v="3"/>
    <n v="10"/>
    <n v="960410001"/>
    <x v="3"/>
    <x v="3"/>
    <n v="17414"/>
    <m/>
    <s v="電腦*1"/>
  </r>
  <r>
    <n v="96"/>
    <x v="3"/>
    <n v="10"/>
    <n v="960410001"/>
    <x v="10"/>
    <x v="10"/>
    <n v="940"/>
    <m/>
    <m/>
  </r>
  <r>
    <n v="96"/>
    <x v="3"/>
    <n v="10"/>
    <n v="960410001"/>
    <x v="23"/>
    <x v="23"/>
    <n v="1319"/>
    <m/>
    <s v="公務車油費"/>
  </r>
  <r>
    <n v="96"/>
    <x v="3"/>
    <n v="19"/>
    <n v="960419001"/>
    <x v="0"/>
    <x v="0"/>
    <m/>
    <n v="942"/>
    <m/>
  </r>
  <r>
    <n v="96"/>
    <x v="3"/>
    <n v="19"/>
    <n v="960419002"/>
    <x v="0"/>
    <x v="0"/>
    <m/>
    <n v="4043"/>
    <m/>
  </r>
  <r>
    <n v="96"/>
    <x v="3"/>
    <n v="19"/>
    <n v="960419001"/>
    <x v="10"/>
    <x v="10"/>
    <n v="45"/>
    <m/>
    <m/>
  </r>
  <r>
    <n v="96"/>
    <x v="3"/>
    <n v="19"/>
    <n v="960419002"/>
    <x v="10"/>
    <x v="10"/>
    <n v="233"/>
    <m/>
    <m/>
  </r>
  <r>
    <n v="96"/>
    <x v="3"/>
    <n v="19"/>
    <n v="960419001"/>
    <x v="26"/>
    <x v="26"/>
    <n v="897"/>
    <m/>
    <s v="參考書"/>
  </r>
  <r>
    <n v="96"/>
    <x v="3"/>
    <n v="19"/>
    <n v="960419002"/>
    <x v="35"/>
    <x v="35"/>
    <n v="3810"/>
    <m/>
    <m/>
  </r>
  <r>
    <n v="96"/>
    <x v="3"/>
    <n v="20"/>
    <n v="960420001"/>
    <x v="0"/>
    <x v="0"/>
    <m/>
    <n v="3005"/>
    <m/>
  </r>
  <r>
    <n v="96"/>
    <x v="3"/>
    <n v="20"/>
    <n v="960420001"/>
    <x v="10"/>
    <x v="10"/>
    <n v="143"/>
    <m/>
    <m/>
  </r>
  <r>
    <n v="96"/>
    <x v="3"/>
    <n v="20"/>
    <n v="960420001"/>
    <x v="23"/>
    <x v="23"/>
    <n v="2862"/>
    <m/>
    <s v="公務車油費"/>
  </r>
  <r>
    <n v="96"/>
    <x v="3"/>
    <n v="23"/>
    <n v="960423001"/>
    <x v="0"/>
    <x v="0"/>
    <m/>
    <n v="27153"/>
    <m/>
  </r>
  <r>
    <n v="96"/>
    <x v="3"/>
    <n v="23"/>
    <n v="960423001"/>
    <x v="11"/>
    <x v="11"/>
    <n v="22259"/>
    <m/>
    <s v="M4還本金"/>
  </r>
  <r>
    <n v="96"/>
    <x v="3"/>
    <n v="23"/>
    <n v="960423001"/>
    <x v="29"/>
    <x v="29"/>
    <n v="4894"/>
    <m/>
    <s v="M4利息支出"/>
  </r>
  <r>
    <n v="96"/>
    <x v="3"/>
    <n v="24"/>
    <n v="960424001"/>
    <x v="0"/>
    <x v="0"/>
    <m/>
    <n v="3806"/>
    <m/>
  </r>
  <r>
    <n v="96"/>
    <x v="3"/>
    <n v="24"/>
    <n v="960424002"/>
    <x v="0"/>
    <x v="0"/>
    <m/>
    <n v="1109"/>
    <m/>
  </r>
  <r>
    <n v="96"/>
    <x v="3"/>
    <n v="24"/>
    <n v="960424002"/>
    <x v="10"/>
    <x v="10"/>
    <n v="53"/>
    <m/>
    <m/>
  </r>
  <r>
    <n v="96"/>
    <x v="3"/>
    <n v="24"/>
    <n v="960424001"/>
    <x v="20"/>
    <x v="20"/>
    <n v="181"/>
    <m/>
    <m/>
  </r>
  <r>
    <n v="96"/>
    <x v="3"/>
    <n v="24"/>
    <n v="960424001"/>
    <x v="24"/>
    <x v="24"/>
    <n v="3625"/>
    <m/>
    <s v="UFO公司"/>
  </r>
  <r>
    <n v="96"/>
    <x v="3"/>
    <n v="24"/>
    <n v="960424002"/>
    <x v="26"/>
    <x v="26"/>
    <n v="942"/>
    <m/>
    <s v="參考書"/>
  </r>
  <r>
    <n v="96"/>
    <x v="3"/>
    <n v="24"/>
    <n v="960424002"/>
    <x v="22"/>
    <x v="22"/>
    <n v="114"/>
    <m/>
    <s v="文具"/>
  </r>
  <r>
    <n v="96"/>
    <x v="3"/>
    <n v="26"/>
    <n v="960426001"/>
    <x v="0"/>
    <x v="0"/>
    <m/>
    <n v="1638"/>
    <m/>
  </r>
  <r>
    <n v="96"/>
    <x v="3"/>
    <n v="26"/>
    <n v="960426001"/>
    <x v="10"/>
    <x v="10"/>
    <n v="78"/>
    <m/>
    <m/>
  </r>
  <r>
    <n v="96"/>
    <x v="3"/>
    <n v="26"/>
    <n v="960426001"/>
    <x v="27"/>
    <x v="27"/>
    <n v="1560"/>
    <m/>
    <s v="電信費"/>
  </r>
  <r>
    <n v="96"/>
    <x v="3"/>
    <n v="27"/>
    <n v="960427001"/>
    <x v="0"/>
    <x v="0"/>
    <m/>
    <n v="12908"/>
    <s v="3月份勞健保"/>
  </r>
  <r>
    <n v="96"/>
    <x v="3"/>
    <n v="27"/>
    <n v="960427001"/>
    <x v="14"/>
    <x v="14"/>
    <n v="4178"/>
    <m/>
    <s v="代收勞健保費"/>
  </r>
  <r>
    <n v="96"/>
    <x v="3"/>
    <n v="27"/>
    <n v="960427001"/>
    <x v="18"/>
    <x v="18"/>
    <n v="8730"/>
    <m/>
    <s v="3月份勞健保"/>
  </r>
  <r>
    <n v="96"/>
    <x v="3"/>
    <n v="28"/>
    <n v="960427001"/>
    <x v="0"/>
    <x v="0"/>
    <m/>
    <n v="4889"/>
    <m/>
  </r>
  <r>
    <n v="96"/>
    <x v="3"/>
    <n v="28"/>
    <n v="960427001"/>
    <x v="10"/>
    <x v="10"/>
    <n v="232"/>
    <m/>
    <m/>
  </r>
  <r>
    <n v="96"/>
    <x v="3"/>
    <n v="28"/>
    <n v="960427001"/>
    <x v="27"/>
    <x v="27"/>
    <n v="4657"/>
    <m/>
    <s v="電信費"/>
  </r>
  <r>
    <n v="96"/>
    <x v="3"/>
    <n v="29"/>
    <n v="960429001"/>
    <x v="0"/>
    <x v="0"/>
    <m/>
    <n v="1877"/>
    <m/>
  </r>
  <r>
    <n v="96"/>
    <x v="3"/>
    <n v="29"/>
    <n v="960429001"/>
    <x v="10"/>
    <x v="10"/>
    <n v="88"/>
    <m/>
    <m/>
  </r>
  <r>
    <n v="96"/>
    <x v="3"/>
    <n v="29"/>
    <n v="960429001"/>
    <x v="25"/>
    <x v="25"/>
    <n v="709"/>
    <m/>
    <s v="墨水匣"/>
  </r>
  <r>
    <n v="96"/>
    <x v="3"/>
    <n v="29"/>
    <n v="960429001"/>
    <x v="23"/>
    <x v="23"/>
    <n v="1080"/>
    <m/>
    <s v="公務車油費"/>
  </r>
  <r>
    <n v="96"/>
    <x v="3"/>
    <n v="30"/>
    <n v="960430001"/>
    <x v="0"/>
    <x v="0"/>
    <m/>
    <n v="28881"/>
    <m/>
  </r>
  <r>
    <n v="96"/>
    <x v="3"/>
    <n v="30"/>
    <n v="960430013"/>
    <x v="1"/>
    <x v="1"/>
    <m/>
    <n v="366351"/>
    <m/>
  </r>
  <r>
    <n v="96"/>
    <x v="3"/>
    <n v="30"/>
    <n v="960430001"/>
    <x v="10"/>
    <x v="10"/>
    <n v="31"/>
    <m/>
    <m/>
  </r>
  <r>
    <n v="96"/>
    <x v="3"/>
    <n v="30"/>
    <n v="960430012"/>
    <x v="10"/>
    <x v="10"/>
    <m/>
    <n v="6096"/>
    <m/>
  </r>
  <r>
    <n v="96"/>
    <x v="3"/>
    <n v="30"/>
    <n v="960430012"/>
    <x v="37"/>
    <x v="37"/>
    <m/>
    <n v="69993"/>
    <m/>
  </r>
  <r>
    <n v="96"/>
    <x v="3"/>
    <n v="30"/>
    <n v="960430013"/>
    <x v="14"/>
    <x v="14"/>
    <m/>
    <n v="4119"/>
    <s v="代收勞健保費"/>
  </r>
  <r>
    <n v="96"/>
    <x v="3"/>
    <n v="30"/>
    <n v="960430012"/>
    <x v="20"/>
    <x v="20"/>
    <n v="76089"/>
    <m/>
    <m/>
  </r>
  <r>
    <n v="96"/>
    <x v="3"/>
    <n v="30"/>
    <n v="960430013"/>
    <x v="33"/>
    <x v="33"/>
    <n v="166970"/>
    <m/>
    <s v="4月薪資"/>
  </r>
  <r>
    <n v="96"/>
    <x v="3"/>
    <n v="30"/>
    <n v="960430013"/>
    <x v="34"/>
    <x v="34"/>
    <n v="201000"/>
    <m/>
    <s v="4月薪資"/>
  </r>
  <r>
    <n v="96"/>
    <x v="3"/>
    <n v="30"/>
    <n v="960430001"/>
    <x v="27"/>
    <x v="27"/>
    <n v="630"/>
    <m/>
    <s v="電信費"/>
  </r>
  <r>
    <n v="96"/>
    <x v="3"/>
    <n v="30"/>
    <n v="960430001"/>
    <x v="40"/>
    <x v="40"/>
    <n v="28220"/>
    <m/>
    <m/>
  </r>
  <r>
    <n v="96"/>
    <x v="3"/>
    <n v="30"/>
    <n v="960430013"/>
    <x v="39"/>
    <x v="39"/>
    <n v="2500"/>
    <m/>
    <s v="4月伙食費"/>
  </r>
  <r>
    <n v="96"/>
    <x v="4"/>
    <n v="4"/>
    <n v="960504001"/>
    <x v="1"/>
    <x v="1"/>
    <n v="728536"/>
    <m/>
    <s v="UFO公司"/>
  </r>
  <r>
    <n v="96"/>
    <x v="4"/>
    <n v="4"/>
    <n v="960504002"/>
    <x v="19"/>
    <x v="19"/>
    <n v="587994"/>
    <m/>
    <s v="UFO公司"/>
  </r>
  <r>
    <n v="96"/>
    <x v="4"/>
    <n v="4"/>
    <n v="960504001"/>
    <x v="20"/>
    <x v="20"/>
    <m/>
    <n v="34691"/>
    <m/>
  </r>
  <r>
    <n v="96"/>
    <x v="4"/>
    <n v="4"/>
    <n v="960504002"/>
    <x v="20"/>
    <x v="20"/>
    <m/>
    <n v="28000"/>
    <m/>
  </r>
  <r>
    <n v="96"/>
    <x v="4"/>
    <n v="4"/>
    <n v="960504001"/>
    <x v="21"/>
    <x v="21"/>
    <m/>
    <n v="693845"/>
    <s v="UFO公司"/>
  </r>
  <r>
    <n v="96"/>
    <x v="4"/>
    <n v="4"/>
    <n v="960504002"/>
    <x v="21"/>
    <x v="21"/>
    <m/>
    <n v="559994"/>
    <s v="UFO公司"/>
  </r>
  <r>
    <n v="96"/>
    <x v="4"/>
    <n v="5"/>
    <n v="960505001"/>
    <x v="0"/>
    <x v="0"/>
    <m/>
    <n v="10527"/>
    <m/>
  </r>
  <r>
    <n v="96"/>
    <x v="4"/>
    <n v="5"/>
    <n v="960505001"/>
    <x v="10"/>
    <x v="10"/>
    <n v="501"/>
    <m/>
    <m/>
  </r>
  <r>
    <n v="96"/>
    <x v="4"/>
    <n v="5"/>
    <n v="960505001"/>
    <x v="30"/>
    <x v="30"/>
    <n v="10026"/>
    <m/>
    <s v="公務出差"/>
  </r>
  <r>
    <n v="96"/>
    <x v="4"/>
    <n v="6"/>
    <n v="960506001"/>
    <x v="0"/>
    <x v="0"/>
    <m/>
    <n v="4227"/>
    <m/>
  </r>
  <r>
    <n v="96"/>
    <x v="4"/>
    <n v="6"/>
    <n v="960506002"/>
    <x v="0"/>
    <x v="0"/>
    <m/>
    <n v="3256"/>
    <m/>
  </r>
  <r>
    <n v="96"/>
    <x v="4"/>
    <n v="6"/>
    <n v="960506001"/>
    <x v="10"/>
    <x v="10"/>
    <n v="201"/>
    <m/>
    <m/>
  </r>
  <r>
    <n v="96"/>
    <x v="4"/>
    <n v="6"/>
    <n v="960506002"/>
    <x v="10"/>
    <x v="10"/>
    <n v="155"/>
    <m/>
    <m/>
  </r>
  <r>
    <n v="96"/>
    <x v="4"/>
    <n v="6"/>
    <n v="960506001"/>
    <x v="30"/>
    <x v="30"/>
    <n v="4026"/>
    <m/>
    <s v="公務出差"/>
  </r>
  <r>
    <n v="96"/>
    <x v="4"/>
    <n v="6"/>
    <n v="960506002"/>
    <x v="35"/>
    <x v="35"/>
    <n v="3101"/>
    <m/>
    <m/>
  </r>
  <r>
    <n v="96"/>
    <x v="4"/>
    <n v="10"/>
    <n v="960510010"/>
    <x v="0"/>
    <x v="0"/>
    <m/>
    <n v="16748"/>
    <m/>
  </r>
  <r>
    <n v="96"/>
    <x v="4"/>
    <n v="10"/>
    <n v="960510012"/>
    <x v="0"/>
    <x v="0"/>
    <m/>
    <n v="21178"/>
    <m/>
  </r>
  <r>
    <n v="96"/>
    <x v="4"/>
    <n v="10"/>
    <n v="960510010"/>
    <x v="10"/>
    <x v="10"/>
    <n v="797"/>
    <m/>
    <m/>
  </r>
  <r>
    <n v="96"/>
    <x v="4"/>
    <n v="10"/>
    <n v="960510012"/>
    <x v="10"/>
    <x v="10"/>
    <n v="1008"/>
    <m/>
    <m/>
  </r>
  <r>
    <n v="96"/>
    <x v="4"/>
    <n v="10"/>
    <n v="960510010"/>
    <x v="41"/>
    <x v="41"/>
    <n v="14380"/>
    <m/>
    <s v="印表機"/>
  </r>
  <r>
    <n v="96"/>
    <x v="4"/>
    <n v="10"/>
    <n v="960510012"/>
    <x v="27"/>
    <x v="27"/>
    <n v="20170"/>
    <m/>
    <s v="電信費"/>
  </r>
  <r>
    <n v="96"/>
    <x v="4"/>
    <n v="10"/>
    <n v="960510010"/>
    <x v="23"/>
    <x v="23"/>
    <n v="1571"/>
    <m/>
    <s v="公務車油費"/>
  </r>
  <r>
    <n v="96"/>
    <x v="4"/>
    <n v="14"/>
    <n v="960514001"/>
    <x v="1"/>
    <x v="1"/>
    <m/>
    <n v="107748"/>
    <s v="繳90年營所稅"/>
  </r>
  <r>
    <n v="96"/>
    <x v="4"/>
    <n v="14"/>
    <n v="960514001"/>
    <x v="9"/>
    <x v="9"/>
    <m/>
    <n v="65652"/>
    <s v="轉前期損益"/>
  </r>
  <r>
    <n v="96"/>
    <x v="4"/>
    <n v="14"/>
    <n v="960514001"/>
    <x v="17"/>
    <x v="17"/>
    <n v="65652"/>
    <m/>
    <s v="由暫付款轉入"/>
  </r>
  <r>
    <n v="96"/>
    <x v="4"/>
    <n v="14"/>
    <n v="960514001"/>
    <x v="17"/>
    <x v="17"/>
    <n v="107748"/>
    <m/>
    <s v="繳90年營所稅"/>
  </r>
  <r>
    <n v="96"/>
    <x v="4"/>
    <n v="17"/>
    <n v="960517001"/>
    <x v="0"/>
    <x v="0"/>
    <m/>
    <n v="69993"/>
    <s v="3-4月營業稅"/>
  </r>
  <r>
    <n v="96"/>
    <x v="4"/>
    <n v="17"/>
    <n v="960517001"/>
    <x v="37"/>
    <x v="37"/>
    <n v="69993"/>
    <m/>
    <s v="3-4月營業稅"/>
  </r>
  <r>
    <n v="96"/>
    <x v="4"/>
    <n v="19"/>
    <n v="960519001"/>
    <x v="0"/>
    <x v="0"/>
    <m/>
    <n v="2005"/>
    <m/>
  </r>
  <r>
    <n v="96"/>
    <x v="4"/>
    <n v="19"/>
    <n v="960519001"/>
    <x v="10"/>
    <x v="10"/>
    <n v="95"/>
    <m/>
    <m/>
  </r>
  <r>
    <n v="96"/>
    <x v="4"/>
    <n v="19"/>
    <n v="960519001"/>
    <x v="25"/>
    <x v="25"/>
    <n v="1448"/>
    <m/>
    <s v="碳粉匣"/>
  </r>
  <r>
    <n v="96"/>
    <x v="4"/>
    <n v="19"/>
    <n v="960519001"/>
    <x v="23"/>
    <x v="23"/>
    <n v="462"/>
    <m/>
    <s v="公務車油費"/>
  </r>
  <r>
    <n v="96"/>
    <x v="4"/>
    <n v="20"/>
    <n v="960520001"/>
    <x v="0"/>
    <x v="0"/>
    <m/>
    <n v="35133"/>
    <m/>
  </r>
  <r>
    <n v="96"/>
    <x v="4"/>
    <n v="20"/>
    <n v="960520001"/>
    <x v="42"/>
    <x v="42"/>
    <n v="33143"/>
    <m/>
    <s v="NOKIA6150"/>
  </r>
  <r>
    <n v="96"/>
    <x v="4"/>
    <n v="20"/>
    <n v="960520001"/>
    <x v="10"/>
    <x v="10"/>
    <n v="1673"/>
    <m/>
    <m/>
  </r>
  <r>
    <n v="96"/>
    <x v="4"/>
    <n v="20"/>
    <n v="960520001"/>
    <x v="22"/>
    <x v="22"/>
    <n v="317"/>
    <m/>
    <s v="文具"/>
  </r>
  <r>
    <n v="96"/>
    <x v="4"/>
    <n v="26"/>
    <n v="960526001"/>
    <x v="0"/>
    <x v="0"/>
    <m/>
    <n v="6790"/>
    <s v="4月份健保"/>
  </r>
  <r>
    <n v="96"/>
    <x v="4"/>
    <n v="26"/>
    <n v="960526001"/>
    <x v="14"/>
    <x v="14"/>
    <n v="2835"/>
    <m/>
    <s v="代收勞健保費"/>
  </r>
  <r>
    <n v="96"/>
    <x v="4"/>
    <n v="26"/>
    <n v="960526001"/>
    <x v="18"/>
    <x v="18"/>
    <n v="3955"/>
    <m/>
    <s v="4月份健保"/>
  </r>
  <r>
    <n v="96"/>
    <x v="4"/>
    <n v="27"/>
    <n v="960527001"/>
    <x v="0"/>
    <x v="0"/>
    <m/>
    <n v="15727"/>
    <m/>
  </r>
  <r>
    <n v="96"/>
    <x v="4"/>
    <n v="27"/>
    <n v="960527001"/>
    <x v="10"/>
    <x v="10"/>
    <n v="607"/>
    <m/>
    <m/>
  </r>
  <r>
    <n v="96"/>
    <x v="4"/>
    <n v="27"/>
    <n v="960527001"/>
    <x v="22"/>
    <x v="22"/>
    <n v="183"/>
    <m/>
    <s v="文具"/>
  </r>
  <r>
    <n v="96"/>
    <x v="4"/>
    <n v="27"/>
    <n v="960527001"/>
    <x v="27"/>
    <x v="27"/>
    <n v="14937"/>
    <m/>
    <s v="電信費"/>
  </r>
  <r>
    <n v="96"/>
    <x v="4"/>
    <n v="28"/>
    <n v="960528001"/>
    <x v="0"/>
    <x v="0"/>
    <m/>
    <n v="40000"/>
    <m/>
  </r>
  <r>
    <n v="96"/>
    <x v="4"/>
    <n v="28"/>
    <n v="960528002"/>
    <x v="0"/>
    <x v="0"/>
    <m/>
    <n v="6118"/>
    <s v="4月份勞保"/>
  </r>
  <r>
    <n v="96"/>
    <x v="4"/>
    <n v="28"/>
    <n v="960528001"/>
    <x v="3"/>
    <x v="3"/>
    <n v="38095"/>
    <m/>
    <s v="電腦*1"/>
  </r>
  <r>
    <n v="96"/>
    <x v="4"/>
    <n v="28"/>
    <n v="960528001"/>
    <x v="10"/>
    <x v="10"/>
    <n v="1905"/>
    <m/>
    <m/>
  </r>
  <r>
    <n v="96"/>
    <x v="4"/>
    <n v="28"/>
    <n v="960528002"/>
    <x v="14"/>
    <x v="14"/>
    <n v="1284"/>
    <m/>
    <s v="代收勞健保費"/>
  </r>
  <r>
    <n v="96"/>
    <x v="4"/>
    <n v="28"/>
    <n v="960528002"/>
    <x v="18"/>
    <x v="18"/>
    <n v="4834"/>
    <m/>
    <s v="4月份勞保"/>
  </r>
  <r>
    <n v="96"/>
    <x v="4"/>
    <n v="31"/>
    <n v="960531001"/>
    <x v="0"/>
    <x v="0"/>
    <m/>
    <n v="5747"/>
    <m/>
  </r>
  <r>
    <n v="96"/>
    <x v="4"/>
    <n v="31"/>
    <n v="960531002"/>
    <x v="1"/>
    <x v="1"/>
    <m/>
    <n v="324348"/>
    <s v="5月薪資"/>
  </r>
  <r>
    <n v="96"/>
    <x v="4"/>
    <n v="31"/>
    <n v="960531001"/>
    <x v="10"/>
    <x v="10"/>
    <n v="269"/>
    <m/>
    <m/>
  </r>
  <r>
    <n v="96"/>
    <x v="4"/>
    <n v="31"/>
    <n v="960531002"/>
    <x v="14"/>
    <x v="14"/>
    <m/>
    <n v="4119"/>
    <s v="代收勞健保費"/>
  </r>
  <r>
    <n v="96"/>
    <x v="4"/>
    <n v="31"/>
    <n v="960531002"/>
    <x v="33"/>
    <x v="33"/>
    <n v="125967"/>
    <m/>
    <s v="5月薪資"/>
  </r>
  <r>
    <n v="96"/>
    <x v="4"/>
    <n v="31"/>
    <n v="960531001"/>
    <x v="25"/>
    <x v="25"/>
    <n v="2147"/>
    <m/>
    <s v="碳粉匣"/>
  </r>
  <r>
    <n v="96"/>
    <x v="4"/>
    <n v="31"/>
    <n v="960531002"/>
    <x v="34"/>
    <x v="34"/>
    <n v="201000"/>
    <m/>
    <s v="5月薪資"/>
  </r>
  <r>
    <n v="96"/>
    <x v="4"/>
    <n v="31"/>
    <n v="960531001"/>
    <x v="23"/>
    <x v="23"/>
    <n v="3331"/>
    <m/>
    <s v="公務車油費"/>
  </r>
  <r>
    <n v="96"/>
    <x v="4"/>
    <n v="31"/>
    <n v="960531002"/>
    <x v="39"/>
    <x v="39"/>
    <n v="1500"/>
    <m/>
    <s v="5月伙食費"/>
  </r>
  <r>
    <n v="96"/>
    <x v="5"/>
    <n v="3"/>
    <n v="960603002"/>
    <x v="0"/>
    <x v="0"/>
    <n v="536474"/>
    <m/>
    <m/>
  </r>
  <r>
    <n v="96"/>
    <x v="5"/>
    <n v="3"/>
    <n v="960603001"/>
    <x v="1"/>
    <x v="1"/>
    <n v="733462"/>
    <m/>
    <s v="UFO公司"/>
  </r>
  <r>
    <n v="96"/>
    <x v="5"/>
    <n v="3"/>
    <n v="960603001"/>
    <x v="20"/>
    <x v="20"/>
    <m/>
    <n v="34927"/>
    <m/>
  </r>
  <r>
    <n v="96"/>
    <x v="5"/>
    <n v="3"/>
    <n v="960603002"/>
    <x v="20"/>
    <x v="20"/>
    <m/>
    <n v="25546"/>
    <m/>
  </r>
  <r>
    <n v="96"/>
    <x v="5"/>
    <n v="3"/>
    <n v="960603001"/>
    <x v="21"/>
    <x v="21"/>
    <m/>
    <n v="698535"/>
    <s v="UFO公司"/>
  </r>
  <r>
    <n v="96"/>
    <x v="5"/>
    <n v="3"/>
    <n v="960603002"/>
    <x v="21"/>
    <x v="21"/>
    <m/>
    <n v="510928"/>
    <s v="UFO公司"/>
  </r>
  <r>
    <n v="96"/>
    <x v="5"/>
    <n v="4"/>
    <n v="960604001"/>
    <x v="0"/>
    <x v="0"/>
    <m/>
    <n v="9235"/>
    <m/>
  </r>
  <r>
    <n v="96"/>
    <x v="5"/>
    <n v="4"/>
    <n v="960604001"/>
    <x v="10"/>
    <x v="10"/>
    <n v="440"/>
    <m/>
    <m/>
  </r>
  <r>
    <n v="96"/>
    <x v="5"/>
    <n v="4"/>
    <n v="960604001"/>
    <x v="25"/>
    <x v="25"/>
    <n v="1176"/>
    <m/>
    <s v="碳粉匣"/>
  </r>
  <r>
    <n v="96"/>
    <x v="5"/>
    <n v="4"/>
    <n v="960604001"/>
    <x v="43"/>
    <x v="43"/>
    <n v="7619"/>
    <m/>
    <s v="稿紙"/>
  </r>
  <r>
    <n v="96"/>
    <x v="5"/>
    <n v="8"/>
    <n v="960608001"/>
    <x v="0"/>
    <x v="0"/>
    <m/>
    <n v="29951"/>
    <m/>
  </r>
  <r>
    <n v="96"/>
    <x v="5"/>
    <n v="8"/>
    <n v="960608001"/>
    <x v="10"/>
    <x v="10"/>
    <n v="1379"/>
    <m/>
    <m/>
  </r>
  <r>
    <n v="96"/>
    <x v="5"/>
    <n v="8"/>
    <n v="960608001"/>
    <x v="27"/>
    <x v="27"/>
    <n v="27590"/>
    <m/>
    <s v="電信費"/>
  </r>
  <r>
    <n v="96"/>
    <x v="5"/>
    <n v="8"/>
    <n v="960608001"/>
    <x v="36"/>
    <x v="36"/>
    <n v="982"/>
    <m/>
    <m/>
  </r>
  <r>
    <n v="96"/>
    <x v="5"/>
    <n v="9"/>
    <n v="960609001"/>
    <x v="0"/>
    <x v="0"/>
    <m/>
    <n v="5636"/>
    <m/>
  </r>
  <r>
    <n v="96"/>
    <x v="5"/>
    <n v="9"/>
    <n v="960609001"/>
    <x v="10"/>
    <x v="10"/>
    <n v="268"/>
    <m/>
    <m/>
  </r>
  <r>
    <n v="96"/>
    <x v="5"/>
    <n v="9"/>
    <n v="960609001"/>
    <x v="30"/>
    <x v="30"/>
    <n v="5368"/>
    <m/>
    <s v="公務出差"/>
  </r>
  <r>
    <n v="96"/>
    <x v="5"/>
    <n v="10"/>
    <n v="960610001"/>
    <x v="0"/>
    <x v="0"/>
    <m/>
    <n v="1672"/>
    <m/>
  </r>
  <r>
    <n v="96"/>
    <x v="5"/>
    <n v="10"/>
    <n v="960610001"/>
    <x v="10"/>
    <x v="10"/>
    <n v="78"/>
    <m/>
    <m/>
  </r>
  <r>
    <n v="96"/>
    <x v="5"/>
    <n v="10"/>
    <n v="960610001"/>
    <x v="26"/>
    <x v="26"/>
    <n v="851"/>
    <m/>
    <s v="參考書"/>
  </r>
  <r>
    <n v="96"/>
    <x v="5"/>
    <n v="10"/>
    <n v="960610001"/>
    <x v="23"/>
    <x v="23"/>
    <n v="743"/>
    <m/>
    <s v="公務車油費"/>
  </r>
  <r>
    <n v="96"/>
    <x v="5"/>
    <n v="18"/>
    <n v="960618001"/>
    <x v="0"/>
    <x v="0"/>
    <m/>
    <n v="1773"/>
    <m/>
  </r>
  <r>
    <n v="96"/>
    <x v="5"/>
    <n v="18"/>
    <n v="960618001"/>
    <x v="10"/>
    <x v="10"/>
    <n v="85"/>
    <m/>
    <m/>
  </r>
  <r>
    <n v="96"/>
    <x v="5"/>
    <n v="18"/>
    <n v="960618001"/>
    <x v="25"/>
    <x v="25"/>
    <n v="374"/>
    <m/>
    <s v="墨水匣"/>
  </r>
  <r>
    <n v="96"/>
    <x v="5"/>
    <n v="18"/>
    <n v="960618001"/>
    <x v="23"/>
    <x v="23"/>
    <n v="1314"/>
    <m/>
    <s v="公務車油費"/>
  </r>
  <r>
    <n v="96"/>
    <x v="5"/>
    <n v="20"/>
    <n v="960620001"/>
    <x v="0"/>
    <x v="0"/>
    <m/>
    <n v="868"/>
    <m/>
  </r>
  <r>
    <n v="96"/>
    <x v="5"/>
    <n v="20"/>
    <n v="960620001"/>
    <x v="10"/>
    <x v="10"/>
    <n v="41"/>
    <m/>
    <m/>
  </r>
  <r>
    <n v="96"/>
    <x v="5"/>
    <n v="20"/>
    <n v="960620001"/>
    <x v="25"/>
    <x v="25"/>
    <n v="726"/>
    <m/>
    <s v="墨水匣"/>
  </r>
  <r>
    <n v="96"/>
    <x v="5"/>
    <n v="20"/>
    <n v="960620001"/>
    <x v="22"/>
    <x v="22"/>
    <n v="101"/>
    <m/>
    <s v="文具"/>
  </r>
  <r>
    <n v="96"/>
    <x v="5"/>
    <n v="30"/>
    <n v="960630001"/>
    <x v="0"/>
    <x v="0"/>
    <m/>
    <n v="48818"/>
    <m/>
  </r>
  <r>
    <n v="96"/>
    <x v="5"/>
    <n v="30"/>
    <n v="960630001"/>
    <x v="3"/>
    <x v="3"/>
    <n v="46167"/>
    <m/>
    <s v="電腦*1"/>
  </r>
  <r>
    <n v="96"/>
    <x v="5"/>
    <n v="30"/>
    <n v="960630001"/>
    <x v="10"/>
    <x v="10"/>
    <n v="2324"/>
    <m/>
    <m/>
  </r>
  <r>
    <n v="96"/>
    <x v="5"/>
    <n v="30"/>
    <n v="960630001"/>
    <x v="23"/>
    <x v="23"/>
    <n v="327"/>
    <m/>
    <s v="公務車油費"/>
  </r>
  <r>
    <m/>
    <x v="6"/>
    <m/>
    <m/>
    <x v="44"/>
    <x v="44"/>
    <m/>
    <m/>
    <m/>
  </r>
  <r>
    <m/>
    <x v="6"/>
    <m/>
    <m/>
    <x v="44"/>
    <x v="4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2A5D7-67F6-4951-A3C5-24CE061A954F}" name="樞紐分析表1" cacheId="5" applyNumberFormats="0" applyBorderFormats="0" applyFontFormats="0" applyPatternFormats="0" applyAlignmentFormats="0" applyWidthHeightFormats="1" dataCaption="數值" updatedVersion="8" minRefreshableVersion="3" showCalcMbrs="0" useAutoFormatting="1" itemPrintTitles="1" createdVersion="3" indent="0" outline="1" outlineData="1" multipleFieldFilters="0" rowHeaderCaption="科目代號">
  <location ref="B6:G53" firstHeaderRow="1" firstDataRow="2" firstDataCol="2" rowPageCount="1" colPageCount="1"/>
  <pivotFields count="11"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outline="0" showAll="0" defaultSubtotal="0">
      <items count="50">
        <item x="0"/>
        <item x="1"/>
        <item x="19"/>
        <item x="2"/>
        <item x="3"/>
        <item x="4"/>
        <item x="5"/>
        <item x="6"/>
        <item x="42"/>
        <item x="7"/>
        <item x="8"/>
        <item x="9"/>
        <item x="10"/>
        <item x="11"/>
        <item x="12"/>
        <item x="37"/>
        <item x="13"/>
        <item x="14"/>
        <item x="20"/>
        <item x="15"/>
        <item x="16"/>
        <item x="17"/>
        <item x="21"/>
        <item x="24"/>
        <item x="33"/>
        <item x="32"/>
        <item x="41"/>
        <item x="26"/>
        <item x="25"/>
        <item x="43"/>
        <item x="34"/>
        <item x="22"/>
        <item x="30"/>
        <item x="27"/>
        <item x="35"/>
        <item x="38"/>
        <item x="36"/>
        <item x="40"/>
        <item x="18"/>
        <item x="23"/>
        <item x="28"/>
        <item x="31"/>
        <item x="39"/>
        <item x="29"/>
        <item m="1" x="45"/>
        <item m="1" x="49"/>
        <item m="1" x="46"/>
        <item m="1" x="47"/>
        <item m="1" x="48"/>
        <item x="44"/>
      </items>
    </pivotField>
    <pivotField axis="axisRow" showAll="0">
      <items count="51">
        <item x="22"/>
        <item x="36"/>
        <item x="14"/>
        <item x="3"/>
        <item x="39"/>
        <item x="8"/>
        <item x="29"/>
        <item x="42"/>
        <item x="13"/>
        <item x="18"/>
        <item x="17"/>
        <item x="41"/>
        <item x="26"/>
        <item x="32"/>
        <item x="33"/>
        <item x="43"/>
        <item x="25"/>
        <item x="35"/>
        <item x="30"/>
        <item x="0"/>
        <item x="4"/>
        <item x="6"/>
        <item x="16"/>
        <item x="15"/>
        <item x="40"/>
        <item x="10"/>
        <item x="27"/>
        <item x="7"/>
        <item x="5"/>
        <item x="2"/>
        <item x="1"/>
        <item x="11"/>
        <item x="38"/>
        <item x="9"/>
        <item x="21"/>
        <item x="24"/>
        <item x="20"/>
        <item x="23"/>
        <item x="12"/>
        <item x="19"/>
        <item x="37"/>
        <item x="34"/>
        <item x="28"/>
        <item x="31"/>
        <item m="1" x="46"/>
        <item m="1" x="45"/>
        <item m="1" x="49"/>
        <item m="1" x="47"/>
        <item m="1" x="48"/>
        <item x="44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4"/>
    <field x="5"/>
  </rowFields>
  <rowItems count="46">
    <i>
      <x/>
      <x v="19"/>
    </i>
    <i>
      <x v="1"/>
      <x v="30"/>
    </i>
    <i>
      <x v="2"/>
      <x v="39"/>
    </i>
    <i>
      <x v="3"/>
      <x v="29"/>
    </i>
    <i>
      <x v="4"/>
      <x v="3"/>
    </i>
    <i>
      <x v="5"/>
      <x v="20"/>
    </i>
    <i>
      <x v="6"/>
      <x v="28"/>
    </i>
    <i>
      <x v="7"/>
      <x v="21"/>
    </i>
    <i>
      <x v="8"/>
      <x v="7"/>
    </i>
    <i>
      <x v="9"/>
      <x v="27"/>
    </i>
    <i>
      <x v="10"/>
      <x v="5"/>
    </i>
    <i>
      <x v="11"/>
      <x v="33"/>
    </i>
    <i>
      <x v="12"/>
      <x v="25"/>
    </i>
    <i>
      <x v="13"/>
      <x v="31"/>
    </i>
    <i>
      <x v="14"/>
      <x v="38"/>
    </i>
    <i>
      <x v="15"/>
      <x v="40"/>
    </i>
    <i>
      <x v="16"/>
      <x v="8"/>
    </i>
    <i>
      <x v="17"/>
      <x v="2"/>
    </i>
    <i>
      <x v="18"/>
      <x v="36"/>
    </i>
    <i>
      <x v="19"/>
      <x v="23"/>
    </i>
    <i>
      <x v="20"/>
      <x v="22"/>
    </i>
    <i>
      <x v="21"/>
      <x v="10"/>
    </i>
    <i>
      <x v="22"/>
      <x v="34"/>
    </i>
    <i>
      <x v="23"/>
      <x v="35"/>
    </i>
    <i>
      <x v="24"/>
      <x v="14"/>
    </i>
    <i>
      <x v="25"/>
      <x v="13"/>
    </i>
    <i>
      <x v="26"/>
      <x v="11"/>
    </i>
    <i>
      <x v="27"/>
      <x v="12"/>
    </i>
    <i>
      <x v="28"/>
      <x v="16"/>
    </i>
    <i>
      <x v="29"/>
      <x v="15"/>
    </i>
    <i>
      <x v="30"/>
      <x v="41"/>
    </i>
    <i>
      <x v="31"/>
      <x/>
    </i>
    <i>
      <x v="32"/>
      <x v="18"/>
    </i>
    <i>
      <x v="33"/>
      <x v="26"/>
    </i>
    <i>
      <x v="34"/>
      <x v="17"/>
    </i>
    <i>
      <x v="35"/>
      <x v="32"/>
    </i>
    <i>
      <x v="36"/>
      <x v="1"/>
    </i>
    <i>
      <x v="37"/>
      <x v="24"/>
    </i>
    <i>
      <x v="38"/>
      <x v="9"/>
    </i>
    <i>
      <x v="39"/>
      <x v="37"/>
    </i>
    <i>
      <x v="40"/>
      <x v="42"/>
    </i>
    <i>
      <x v="41"/>
      <x v="43"/>
    </i>
    <i>
      <x v="42"/>
      <x v="4"/>
    </i>
    <i>
      <x v="43"/>
      <x v="6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加總 - 借方金額" fld="6" baseField="0" baseItem="0" numFmtId="41"/>
    <dataField name="加總 - 貸方金額" fld="7" baseField="0" baseItem="0" numFmtId="41"/>
    <dataField name="加總 - 借方餘額" fld="9" baseField="0" baseItem="0" numFmtId="41"/>
    <dataField name="加總 - 貸方餘額" fld="10" baseField="0" baseItem="0" numFmtId="41"/>
  </dataFields>
  <formats count="95">
    <format dxfId="189">
      <pivotArea collapsedLevelsAreSubtotals="1" fieldPosition="0">
        <references count="2">
          <reference field="4" count="1" selected="0">
            <x v="0"/>
          </reference>
          <reference field="5" count="1">
            <x v="19"/>
          </reference>
        </references>
      </pivotArea>
    </format>
    <format dxfId="188">
      <pivotArea collapsedLevelsAreSubtotals="1" fieldPosition="0">
        <references count="2">
          <reference field="4" count="1" selected="0">
            <x v="1"/>
          </reference>
          <reference field="5" count="1">
            <x v="30"/>
          </reference>
        </references>
      </pivotArea>
    </format>
    <format dxfId="187">
      <pivotArea collapsedLevelsAreSubtotals="1" fieldPosition="0">
        <references count="2">
          <reference field="4" count="1" selected="0">
            <x v="2"/>
          </reference>
          <reference field="5" count="1">
            <x v="39"/>
          </reference>
        </references>
      </pivotArea>
    </format>
    <format dxfId="186">
      <pivotArea collapsedLevelsAreSubtotals="1" fieldPosition="0">
        <references count="2">
          <reference field="4" count="1" selected="0">
            <x v="3"/>
          </reference>
          <reference field="5" count="1">
            <x v="29"/>
          </reference>
        </references>
      </pivotArea>
    </format>
    <format dxfId="185">
      <pivotArea collapsedLevelsAreSubtotals="1" fieldPosition="0">
        <references count="2">
          <reference field="4" count="1" selected="0">
            <x v="4"/>
          </reference>
          <reference field="5" count="1">
            <x v="3"/>
          </reference>
        </references>
      </pivotArea>
    </format>
    <format dxfId="184">
      <pivotArea collapsedLevelsAreSubtotals="1" fieldPosition="0">
        <references count="2">
          <reference field="4" count="1" selected="0">
            <x v="5"/>
          </reference>
          <reference field="5" count="1">
            <x v="20"/>
          </reference>
        </references>
      </pivotArea>
    </format>
    <format dxfId="183">
      <pivotArea collapsedLevelsAreSubtotals="1" fieldPosition="0">
        <references count="2">
          <reference field="4" count="1" selected="0">
            <x v="6"/>
          </reference>
          <reference field="5" count="1">
            <x v="28"/>
          </reference>
        </references>
      </pivotArea>
    </format>
    <format dxfId="182">
      <pivotArea collapsedLevelsAreSubtotals="1" fieldPosition="0">
        <references count="2">
          <reference field="4" count="1" selected="0">
            <x v="7"/>
          </reference>
          <reference field="5" count="1">
            <x v="21"/>
          </reference>
        </references>
      </pivotArea>
    </format>
    <format dxfId="181">
      <pivotArea collapsedLevelsAreSubtotals="1" fieldPosition="0">
        <references count="2">
          <reference field="4" count="1" selected="0">
            <x v="8"/>
          </reference>
          <reference field="5" count="1">
            <x v="7"/>
          </reference>
        </references>
      </pivotArea>
    </format>
    <format dxfId="180">
      <pivotArea collapsedLevelsAreSubtotals="1" fieldPosition="0">
        <references count="2">
          <reference field="4" count="1" selected="0">
            <x v="9"/>
          </reference>
          <reference field="5" count="1">
            <x v="27"/>
          </reference>
        </references>
      </pivotArea>
    </format>
    <format dxfId="179">
      <pivotArea collapsedLevelsAreSubtotals="1" fieldPosition="0">
        <references count="2">
          <reference field="4" count="1" selected="0">
            <x v="10"/>
          </reference>
          <reference field="5" count="1">
            <x v="5"/>
          </reference>
        </references>
      </pivotArea>
    </format>
    <format dxfId="178">
      <pivotArea collapsedLevelsAreSubtotals="1" fieldPosition="0">
        <references count="2">
          <reference field="4" count="1" selected="0">
            <x v="11"/>
          </reference>
          <reference field="5" count="1">
            <x v="33"/>
          </reference>
        </references>
      </pivotArea>
    </format>
    <format dxfId="177">
      <pivotArea collapsedLevelsAreSubtotals="1" fieldPosition="0">
        <references count="2">
          <reference field="4" count="1" selected="0">
            <x v="12"/>
          </reference>
          <reference field="5" count="1">
            <x v="25"/>
          </reference>
        </references>
      </pivotArea>
    </format>
    <format dxfId="176">
      <pivotArea collapsedLevelsAreSubtotals="1" fieldPosition="0">
        <references count="2">
          <reference field="4" count="1" selected="0">
            <x v="13"/>
          </reference>
          <reference field="5" count="1">
            <x v="31"/>
          </reference>
        </references>
      </pivotArea>
    </format>
    <format dxfId="175">
      <pivotArea collapsedLevelsAreSubtotals="1" fieldPosition="0">
        <references count="2">
          <reference field="4" count="1" selected="0">
            <x v="14"/>
          </reference>
          <reference field="5" count="1">
            <x v="38"/>
          </reference>
        </references>
      </pivotArea>
    </format>
    <format dxfId="174">
      <pivotArea collapsedLevelsAreSubtotals="1" fieldPosition="0">
        <references count="2">
          <reference field="4" count="1" selected="0">
            <x v="15"/>
          </reference>
          <reference field="5" count="1">
            <x v="40"/>
          </reference>
        </references>
      </pivotArea>
    </format>
    <format dxfId="173">
      <pivotArea collapsedLevelsAreSubtotals="1" fieldPosition="0">
        <references count="2">
          <reference field="4" count="1" selected="0">
            <x v="16"/>
          </reference>
          <reference field="5" count="1">
            <x v="8"/>
          </reference>
        </references>
      </pivotArea>
    </format>
    <format dxfId="172">
      <pivotArea collapsedLevelsAreSubtotals="1" fieldPosition="0">
        <references count="2">
          <reference field="4" count="1" selected="0">
            <x v="17"/>
          </reference>
          <reference field="5" count="1">
            <x v="2"/>
          </reference>
        </references>
      </pivotArea>
    </format>
    <format dxfId="171">
      <pivotArea collapsedLevelsAreSubtotals="1" fieldPosition="0">
        <references count="2">
          <reference field="4" count="1" selected="0">
            <x v="18"/>
          </reference>
          <reference field="5" count="1">
            <x v="36"/>
          </reference>
        </references>
      </pivotArea>
    </format>
    <format dxfId="170">
      <pivotArea collapsedLevelsAreSubtotals="1" fieldPosition="0">
        <references count="2">
          <reference field="4" count="1" selected="0">
            <x v="19"/>
          </reference>
          <reference field="5" count="1">
            <x v="23"/>
          </reference>
        </references>
      </pivotArea>
    </format>
    <format dxfId="169">
      <pivotArea collapsedLevelsAreSubtotals="1" fieldPosition="0">
        <references count="2">
          <reference field="4" count="1" selected="0">
            <x v="20"/>
          </reference>
          <reference field="5" count="1">
            <x v="22"/>
          </reference>
        </references>
      </pivotArea>
    </format>
    <format dxfId="168">
      <pivotArea collapsedLevelsAreSubtotals="1" fieldPosition="0">
        <references count="2">
          <reference field="4" count="1" selected="0">
            <x v="21"/>
          </reference>
          <reference field="5" count="1">
            <x v="10"/>
          </reference>
        </references>
      </pivotArea>
    </format>
    <format dxfId="167">
      <pivotArea collapsedLevelsAreSubtotals="1" fieldPosition="0">
        <references count="2">
          <reference field="4" count="1" selected="0">
            <x v="22"/>
          </reference>
          <reference field="5" count="1">
            <x v="34"/>
          </reference>
        </references>
      </pivotArea>
    </format>
    <format dxfId="166">
      <pivotArea collapsedLevelsAreSubtotals="1" fieldPosition="0">
        <references count="2">
          <reference field="4" count="1" selected="0">
            <x v="23"/>
          </reference>
          <reference field="5" count="1">
            <x v="35"/>
          </reference>
        </references>
      </pivotArea>
    </format>
    <format dxfId="165">
      <pivotArea collapsedLevelsAreSubtotals="1" fieldPosition="0">
        <references count="2">
          <reference field="4" count="1" selected="0">
            <x v="24"/>
          </reference>
          <reference field="5" count="1">
            <x v="14"/>
          </reference>
        </references>
      </pivotArea>
    </format>
    <format dxfId="164">
      <pivotArea collapsedLevelsAreSubtotals="1" fieldPosition="0">
        <references count="2">
          <reference field="4" count="1" selected="0">
            <x v="25"/>
          </reference>
          <reference field="5" count="1">
            <x v="13"/>
          </reference>
        </references>
      </pivotArea>
    </format>
    <format dxfId="163">
      <pivotArea collapsedLevelsAreSubtotals="1" fieldPosition="0">
        <references count="2">
          <reference field="4" count="1" selected="0">
            <x v="26"/>
          </reference>
          <reference field="5" count="1">
            <x v="11"/>
          </reference>
        </references>
      </pivotArea>
    </format>
    <format dxfId="162">
      <pivotArea collapsedLevelsAreSubtotals="1" fieldPosition="0">
        <references count="2">
          <reference field="4" count="1" selected="0">
            <x v="27"/>
          </reference>
          <reference field="5" count="1">
            <x v="12"/>
          </reference>
        </references>
      </pivotArea>
    </format>
    <format dxfId="161">
      <pivotArea collapsedLevelsAreSubtotals="1" fieldPosition="0">
        <references count="2">
          <reference field="4" count="1" selected="0">
            <x v="28"/>
          </reference>
          <reference field="5" count="1">
            <x v="16"/>
          </reference>
        </references>
      </pivotArea>
    </format>
    <format dxfId="160">
      <pivotArea collapsedLevelsAreSubtotals="1" fieldPosition="0">
        <references count="2">
          <reference field="4" count="1" selected="0">
            <x v="29"/>
          </reference>
          <reference field="5" count="1">
            <x v="15"/>
          </reference>
        </references>
      </pivotArea>
    </format>
    <format dxfId="159">
      <pivotArea collapsedLevelsAreSubtotals="1" fieldPosition="0">
        <references count="2">
          <reference field="4" count="1" selected="0">
            <x v="30"/>
          </reference>
          <reference field="5" count="1">
            <x v="41"/>
          </reference>
        </references>
      </pivotArea>
    </format>
    <format dxfId="158">
      <pivotArea collapsedLevelsAreSubtotals="1" fieldPosition="0">
        <references count="2">
          <reference field="4" count="1" selected="0">
            <x v="31"/>
          </reference>
          <reference field="5" count="1">
            <x v="0"/>
          </reference>
        </references>
      </pivotArea>
    </format>
    <format dxfId="157">
      <pivotArea collapsedLevelsAreSubtotals="1" fieldPosition="0">
        <references count="2">
          <reference field="4" count="1" selected="0">
            <x v="32"/>
          </reference>
          <reference field="5" count="1">
            <x v="18"/>
          </reference>
        </references>
      </pivotArea>
    </format>
    <format dxfId="156">
      <pivotArea collapsedLevelsAreSubtotals="1" fieldPosition="0">
        <references count="2">
          <reference field="4" count="1" selected="0">
            <x v="33"/>
          </reference>
          <reference field="5" count="1">
            <x v="26"/>
          </reference>
        </references>
      </pivotArea>
    </format>
    <format dxfId="155">
      <pivotArea collapsedLevelsAreSubtotals="1" fieldPosition="0">
        <references count="2">
          <reference field="4" count="1" selected="0">
            <x v="34"/>
          </reference>
          <reference field="5" count="1">
            <x v="17"/>
          </reference>
        </references>
      </pivotArea>
    </format>
    <format dxfId="154">
      <pivotArea collapsedLevelsAreSubtotals="1" fieldPosition="0">
        <references count="2">
          <reference field="4" count="1" selected="0">
            <x v="35"/>
          </reference>
          <reference field="5" count="1">
            <x v="32"/>
          </reference>
        </references>
      </pivotArea>
    </format>
    <format dxfId="153">
      <pivotArea collapsedLevelsAreSubtotals="1" fieldPosition="0">
        <references count="2">
          <reference field="4" count="1" selected="0">
            <x v="36"/>
          </reference>
          <reference field="5" count="1">
            <x v="1"/>
          </reference>
        </references>
      </pivotArea>
    </format>
    <format dxfId="152">
      <pivotArea collapsedLevelsAreSubtotals="1" fieldPosition="0">
        <references count="2">
          <reference field="4" count="1" selected="0">
            <x v="37"/>
          </reference>
          <reference field="5" count="1">
            <x v="24"/>
          </reference>
        </references>
      </pivotArea>
    </format>
    <format dxfId="151">
      <pivotArea collapsedLevelsAreSubtotals="1" fieldPosition="0">
        <references count="2">
          <reference field="4" count="1" selected="0">
            <x v="38"/>
          </reference>
          <reference field="5" count="1">
            <x v="9"/>
          </reference>
        </references>
      </pivotArea>
    </format>
    <format dxfId="150">
      <pivotArea collapsedLevelsAreSubtotals="1" fieldPosition="0">
        <references count="2">
          <reference field="4" count="1" selected="0">
            <x v="39"/>
          </reference>
          <reference field="5" count="1">
            <x v="37"/>
          </reference>
        </references>
      </pivotArea>
    </format>
    <format dxfId="149">
      <pivotArea collapsedLevelsAreSubtotals="1" fieldPosition="0">
        <references count="2">
          <reference field="4" count="1" selected="0">
            <x v="40"/>
          </reference>
          <reference field="5" count="1">
            <x v="42"/>
          </reference>
        </references>
      </pivotArea>
    </format>
    <format dxfId="148">
      <pivotArea collapsedLevelsAreSubtotals="1" fieldPosition="0">
        <references count="2">
          <reference field="4" count="1" selected="0">
            <x v="41"/>
          </reference>
          <reference field="5" count="1">
            <x v="43"/>
          </reference>
        </references>
      </pivotArea>
    </format>
    <format dxfId="147">
      <pivotArea collapsedLevelsAreSubtotals="1" fieldPosition="0">
        <references count="2">
          <reference field="4" count="1" selected="0">
            <x v="42"/>
          </reference>
          <reference field="5" count="1">
            <x v="4"/>
          </reference>
        </references>
      </pivotArea>
    </format>
    <format dxfId="146">
      <pivotArea collapsedLevelsAreSubtotals="1" fieldPosition="0">
        <references count="2">
          <reference field="4" count="1" selected="0">
            <x v="43"/>
          </reference>
          <reference field="5" count="1">
            <x v="6"/>
          </reference>
        </references>
      </pivotArea>
    </format>
    <format dxfId="145">
      <pivotArea field="4" type="button" dataOnly="0" labelOnly="1" outline="0" axis="axisRow" fieldPosition="0"/>
    </format>
    <format dxfId="144">
      <pivotArea field="5" type="button" dataOnly="0" labelOnly="1" outline="0" axis="axisRow" fieldPosition="1"/>
    </format>
    <format dxfId="143">
      <pivotArea dataOnly="0" labelOnly="1" fieldPosition="0">
        <references count="1">
          <reference field="4" count="0"/>
        </references>
      </pivotArea>
    </format>
    <format dxfId="142">
      <pivotArea dataOnly="0" labelOnly="1" fieldPosition="0">
        <references count="2">
          <reference field="4" count="1" selected="0">
            <x v="0"/>
          </reference>
          <reference field="5" count="1">
            <x v="19"/>
          </reference>
        </references>
      </pivotArea>
    </format>
    <format dxfId="141">
      <pivotArea dataOnly="0" labelOnly="1" fieldPosition="0">
        <references count="2">
          <reference field="4" count="1" selected="0">
            <x v="1"/>
          </reference>
          <reference field="5" count="1">
            <x v="30"/>
          </reference>
        </references>
      </pivotArea>
    </format>
    <format dxfId="140">
      <pivotArea dataOnly="0" labelOnly="1" fieldPosition="0">
        <references count="2">
          <reference field="4" count="1" selected="0">
            <x v="2"/>
          </reference>
          <reference field="5" count="1">
            <x v="39"/>
          </reference>
        </references>
      </pivotArea>
    </format>
    <format dxfId="139">
      <pivotArea dataOnly="0" labelOnly="1" fieldPosition="0">
        <references count="2">
          <reference field="4" count="1" selected="0">
            <x v="3"/>
          </reference>
          <reference field="5" count="1">
            <x v="29"/>
          </reference>
        </references>
      </pivotArea>
    </format>
    <format dxfId="138">
      <pivotArea dataOnly="0" labelOnly="1" fieldPosition="0">
        <references count="2">
          <reference field="4" count="1" selected="0">
            <x v="4"/>
          </reference>
          <reference field="5" count="1">
            <x v="3"/>
          </reference>
        </references>
      </pivotArea>
    </format>
    <format dxfId="137">
      <pivotArea dataOnly="0" labelOnly="1" fieldPosition="0">
        <references count="2">
          <reference field="4" count="1" selected="0">
            <x v="5"/>
          </reference>
          <reference field="5" count="1">
            <x v="20"/>
          </reference>
        </references>
      </pivotArea>
    </format>
    <format dxfId="136">
      <pivotArea dataOnly="0" labelOnly="1" fieldPosition="0">
        <references count="2">
          <reference field="4" count="1" selected="0">
            <x v="6"/>
          </reference>
          <reference field="5" count="1">
            <x v="28"/>
          </reference>
        </references>
      </pivotArea>
    </format>
    <format dxfId="135">
      <pivotArea dataOnly="0" labelOnly="1" fieldPosition="0">
        <references count="2">
          <reference field="4" count="1" selected="0">
            <x v="7"/>
          </reference>
          <reference field="5" count="1">
            <x v="21"/>
          </reference>
        </references>
      </pivotArea>
    </format>
    <format dxfId="134">
      <pivotArea dataOnly="0" labelOnly="1" fieldPosition="0">
        <references count="2">
          <reference field="4" count="1" selected="0">
            <x v="8"/>
          </reference>
          <reference field="5" count="1">
            <x v="7"/>
          </reference>
        </references>
      </pivotArea>
    </format>
    <format dxfId="133">
      <pivotArea dataOnly="0" labelOnly="1" fieldPosition="0">
        <references count="2">
          <reference field="4" count="1" selected="0">
            <x v="9"/>
          </reference>
          <reference field="5" count="1">
            <x v="27"/>
          </reference>
        </references>
      </pivotArea>
    </format>
    <format dxfId="132">
      <pivotArea dataOnly="0" labelOnly="1" fieldPosition="0">
        <references count="2">
          <reference field="4" count="1" selected="0">
            <x v="10"/>
          </reference>
          <reference field="5" count="1">
            <x v="5"/>
          </reference>
        </references>
      </pivotArea>
    </format>
    <format dxfId="131">
      <pivotArea dataOnly="0" labelOnly="1" fieldPosition="0">
        <references count="2">
          <reference field="4" count="1" selected="0">
            <x v="11"/>
          </reference>
          <reference field="5" count="1">
            <x v="33"/>
          </reference>
        </references>
      </pivotArea>
    </format>
    <format dxfId="130">
      <pivotArea dataOnly="0" labelOnly="1" fieldPosition="0">
        <references count="2">
          <reference field="4" count="1" selected="0">
            <x v="12"/>
          </reference>
          <reference field="5" count="1">
            <x v="25"/>
          </reference>
        </references>
      </pivotArea>
    </format>
    <format dxfId="129">
      <pivotArea dataOnly="0" labelOnly="1" fieldPosition="0">
        <references count="2">
          <reference field="4" count="1" selected="0">
            <x v="13"/>
          </reference>
          <reference field="5" count="1">
            <x v="31"/>
          </reference>
        </references>
      </pivotArea>
    </format>
    <format dxfId="128">
      <pivotArea dataOnly="0" labelOnly="1" fieldPosition="0">
        <references count="2">
          <reference field="4" count="1" selected="0">
            <x v="14"/>
          </reference>
          <reference field="5" count="1">
            <x v="38"/>
          </reference>
        </references>
      </pivotArea>
    </format>
    <format dxfId="127">
      <pivotArea dataOnly="0" labelOnly="1" fieldPosition="0">
        <references count="2">
          <reference field="4" count="1" selected="0">
            <x v="15"/>
          </reference>
          <reference field="5" count="1">
            <x v="40"/>
          </reference>
        </references>
      </pivotArea>
    </format>
    <format dxfId="126">
      <pivotArea dataOnly="0" labelOnly="1" fieldPosition="0">
        <references count="2">
          <reference field="4" count="1" selected="0">
            <x v="16"/>
          </reference>
          <reference field="5" count="1">
            <x v="8"/>
          </reference>
        </references>
      </pivotArea>
    </format>
    <format dxfId="125">
      <pivotArea dataOnly="0" labelOnly="1" fieldPosition="0">
        <references count="2">
          <reference field="4" count="1" selected="0">
            <x v="17"/>
          </reference>
          <reference field="5" count="1">
            <x v="2"/>
          </reference>
        </references>
      </pivotArea>
    </format>
    <format dxfId="124">
      <pivotArea dataOnly="0" labelOnly="1" fieldPosition="0">
        <references count="2">
          <reference field="4" count="1" selected="0">
            <x v="18"/>
          </reference>
          <reference field="5" count="1">
            <x v="36"/>
          </reference>
        </references>
      </pivotArea>
    </format>
    <format dxfId="123">
      <pivotArea dataOnly="0" labelOnly="1" fieldPosition="0">
        <references count="2">
          <reference field="4" count="1" selected="0">
            <x v="19"/>
          </reference>
          <reference field="5" count="1">
            <x v="23"/>
          </reference>
        </references>
      </pivotArea>
    </format>
    <format dxfId="122">
      <pivotArea dataOnly="0" labelOnly="1" fieldPosition="0">
        <references count="2">
          <reference field="4" count="1" selected="0">
            <x v="20"/>
          </reference>
          <reference field="5" count="1">
            <x v="22"/>
          </reference>
        </references>
      </pivotArea>
    </format>
    <format dxfId="121">
      <pivotArea dataOnly="0" labelOnly="1" fieldPosition="0">
        <references count="2">
          <reference field="4" count="1" selected="0">
            <x v="21"/>
          </reference>
          <reference field="5" count="1">
            <x v="10"/>
          </reference>
        </references>
      </pivotArea>
    </format>
    <format dxfId="120">
      <pivotArea dataOnly="0" labelOnly="1" fieldPosition="0">
        <references count="2">
          <reference field="4" count="1" selected="0">
            <x v="22"/>
          </reference>
          <reference field="5" count="1">
            <x v="34"/>
          </reference>
        </references>
      </pivotArea>
    </format>
    <format dxfId="119">
      <pivotArea dataOnly="0" labelOnly="1" fieldPosition="0">
        <references count="2">
          <reference field="4" count="1" selected="0">
            <x v="23"/>
          </reference>
          <reference field="5" count="1">
            <x v="35"/>
          </reference>
        </references>
      </pivotArea>
    </format>
    <format dxfId="118">
      <pivotArea dataOnly="0" labelOnly="1" fieldPosition="0">
        <references count="2">
          <reference field="4" count="1" selected="0">
            <x v="24"/>
          </reference>
          <reference field="5" count="1">
            <x v="14"/>
          </reference>
        </references>
      </pivotArea>
    </format>
    <format dxfId="117">
      <pivotArea dataOnly="0" labelOnly="1" fieldPosition="0">
        <references count="2">
          <reference field="4" count="1" selected="0">
            <x v="25"/>
          </reference>
          <reference field="5" count="1">
            <x v="13"/>
          </reference>
        </references>
      </pivotArea>
    </format>
    <format dxfId="116">
      <pivotArea dataOnly="0" labelOnly="1" fieldPosition="0">
        <references count="2">
          <reference field="4" count="1" selected="0">
            <x v="26"/>
          </reference>
          <reference field="5" count="1">
            <x v="11"/>
          </reference>
        </references>
      </pivotArea>
    </format>
    <format dxfId="115">
      <pivotArea dataOnly="0" labelOnly="1" fieldPosition="0">
        <references count="2">
          <reference field="4" count="1" selected="0">
            <x v="27"/>
          </reference>
          <reference field="5" count="1">
            <x v="12"/>
          </reference>
        </references>
      </pivotArea>
    </format>
    <format dxfId="114">
      <pivotArea dataOnly="0" labelOnly="1" fieldPosition="0">
        <references count="2">
          <reference field="4" count="1" selected="0">
            <x v="28"/>
          </reference>
          <reference field="5" count="1">
            <x v="16"/>
          </reference>
        </references>
      </pivotArea>
    </format>
    <format dxfId="113">
      <pivotArea dataOnly="0" labelOnly="1" fieldPosition="0">
        <references count="2">
          <reference field="4" count="1" selected="0">
            <x v="29"/>
          </reference>
          <reference field="5" count="1">
            <x v="15"/>
          </reference>
        </references>
      </pivotArea>
    </format>
    <format dxfId="112">
      <pivotArea dataOnly="0" labelOnly="1" fieldPosition="0">
        <references count="2">
          <reference field="4" count="1" selected="0">
            <x v="30"/>
          </reference>
          <reference field="5" count="1">
            <x v="41"/>
          </reference>
        </references>
      </pivotArea>
    </format>
    <format dxfId="111">
      <pivotArea dataOnly="0" labelOnly="1" fieldPosition="0">
        <references count="2">
          <reference field="4" count="1" selected="0">
            <x v="31"/>
          </reference>
          <reference field="5" count="1">
            <x v="0"/>
          </reference>
        </references>
      </pivotArea>
    </format>
    <format dxfId="110">
      <pivotArea dataOnly="0" labelOnly="1" fieldPosition="0">
        <references count="2">
          <reference field="4" count="1" selected="0">
            <x v="32"/>
          </reference>
          <reference field="5" count="1">
            <x v="18"/>
          </reference>
        </references>
      </pivotArea>
    </format>
    <format dxfId="109">
      <pivotArea dataOnly="0" labelOnly="1" fieldPosition="0">
        <references count="2">
          <reference field="4" count="1" selected="0">
            <x v="33"/>
          </reference>
          <reference field="5" count="1">
            <x v="26"/>
          </reference>
        </references>
      </pivotArea>
    </format>
    <format dxfId="108">
      <pivotArea dataOnly="0" labelOnly="1" fieldPosition="0">
        <references count="2">
          <reference field="4" count="1" selected="0">
            <x v="34"/>
          </reference>
          <reference field="5" count="1">
            <x v="17"/>
          </reference>
        </references>
      </pivotArea>
    </format>
    <format dxfId="107">
      <pivotArea dataOnly="0" labelOnly="1" fieldPosition="0">
        <references count="2">
          <reference field="4" count="1" selected="0">
            <x v="35"/>
          </reference>
          <reference field="5" count="1">
            <x v="32"/>
          </reference>
        </references>
      </pivotArea>
    </format>
    <format dxfId="106">
      <pivotArea dataOnly="0" labelOnly="1" fieldPosition="0">
        <references count="2">
          <reference field="4" count="1" selected="0">
            <x v="36"/>
          </reference>
          <reference field="5" count="1">
            <x v="1"/>
          </reference>
        </references>
      </pivotArea>
    </format>
    <format dxfId="105">
      <pivotArea dataOnly="0" labelOnly="1" fieldPosition="0">
        <references count="2">
          <reference field="4" count="1" selected="0">
            <x v="37"/>
          </reference>
          <reference field="5" count="1">
            <x v="24"/>
          </reference>
        </references>
      </pivotArea>
    </format>
    <format dxfId="104">
      <pivotArea dataOnly="0" labelOnly="1" fieldPosition="0">
        <references count="2">
          <reference field="4" count="1" selected="0">
            <x v="38"/>
          </reference>
          <reference field="5" count="1">
            <x v="9"/>
          </reference>
        </references>
      </pivotArea>
    </format>
    <format dxfId="103">
      <pivotArea dataOnly="0" labelOnly="1" fieldPosition="0">
        <references count="2">
          <reference field="4" count="1" selected="0">
            <x v="39"/>
          </reference>
          <reference field="5" count="1">
            <x v="37"/>
          </reference>
        </references>
      </pivotArea>
    </format>
    <format dxfId="102">
      <pivotArea dataOnly="0" labelOnly="1" fieldPosition="0">
        <references count="2">
          <reference field="4" count="1" selected="0">
            <x v="40"/>
          </reference>
          <reference field="5" count="1">
            <x v="42"/>
          </reference>
        </references>
      </pivotArea>
    </format>
    <format dxfId="101">
      <pivotArea dataOnly="0" labelOnly="1" fieldPosition="0">
        <references count="2">
          <reference field="4" count="1" selected="0">
            <x v="41"/>
          </reference>
          <reference field="5" count="1">
            <x v="43"/>
          </reference>
        </references>
      </pivotArea>
    </format>
    <format dxfId="100">
      <pivotArea dataOnly="0" labelOnly="1" fieldPosition="0">
        <references count="2">
          <reference field="4" count="1" selected="0">
            <x v="42"/>
          </reference>
          <reference field="5" count="1">
            <x v="4"/>
          </reference>
        </references>
      </pivotArea>
    </format>
    <format dxfId="99">
      <pivotArea dataOnly="0" labelOnly="1" fieldPosition="0">
        <references count="2">
          <reference field="4" count="1" selected="0">
            <x v="43"/>
          </reference>
          <reference field="5" count="1">
            <x v="6"/>
          </reference>
        </references>
      </pivotArea>
    </format>
    <format dxfId="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7">
      <pivotArea field="4" type="button" dataOnly="0" labelOnly="1" outline="0" axis="axisRow" fieldPosition="0"/>
    </format>
    <format dxfId="96">
      <pivotArea field="5" type="button" dataOnly="0" labelOnly="1" outline="0" axis="axisRow" fieldPosition="1"/>
    </format>
    <format dxfId="9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樞紐分析表1" cacheId="4" applyNumberFormats="0" applyBorderFormats="0" applyFontFormats="0" applyPatternFormats="0" applyAlignmentFormats="0" applyWidthHeightFormats="1" dataCaption="數值" updatedVersion="6" minRefreshableVersion="3" showCalcMbrs="0" useAutoFormatting="1" itemPrintTitles="1" createdVersion="3" indent="0" outline="1" outlineData="1" multipleFieldFilters="0" rowHeaderCaption="科目代號">
  <location ref="B6:G52" firstHeaderRow="1" firstDataRow="2" firstDataCol="2" rowPageCount="1" colPageCount="1"/>
  <pivotFields count="11">
    <pivotField showAll="0"/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outline="0" showAll="0" defaultSubtotal="0">
      <items count="47">
        <item x="0"/>
        <item x="1"/>
        <item x="19"/>
        <item x="2"/>
        <item x="3"/>
        <item x="4"/>
        <item x="5"/>
        <item x="6"/>
        <item x="42"/>
        <item x="7"/>
        <item x="8"/>
        <item x="9"/>
        <item x="10"/>
        <item x="11"/>
        <item x="12"/>
        <item x="37"/>
        <item x="13"/>
        <item x="14"/>
        <item x="20"/>
        <item x="15"/>
        <item x="16"/>
        <item x="17"/>
        <item x="21"/>
        <item x="24"/>
        <item x="33"/>
        <item x="32"/>
        <item x="41"/>
        <item x="26"/>
        <item x="25"/>
        <item x="43"/>
        <item x="34"/>
        <item x="22"/>
        <item x="30"/>
        <item x="27"/>
        <item x="35"/>
        <item x="38"/>
        <item x="36"/>
        <item x="40"/>
        <item x="18"/>
        <item x="23"/>
        <item x="28"/>
        <item x="31"/>
        <item x="39"/>
        <item x="29"/>
        <item h="1" x="46"/>
        <item h="1" x="44"/>
        <item h="1" x="45"/>
      </items>
    </pivotField>
    <pivotField axis="axisRow" showAll="0">
      <items count="49">
        <item x="46"/>
        <item x="22"/>
        <item x="36"/>
        <item x="14"/>
        <item x="3"/>
        <item x="39"/>
        <item x="8"/>
        <item x="29"/>
        <item x="42"/>
        <item x="13"/>
        <item x="18"/>
        <item x="17"/>
        <item x="41"/>
        <item x="26"/>
        <item x="32"/>
        <item x="33"/>
        <item x="43"/>
        <item x="25"/>
        <item x="35"/>
        <item x="30"/>
        <item x="0"/>
        <item x="4"/>
        <item x="6"/>
        <item x="16"/>
        <item x="15"/>
        <item x="40"/>
        <item x="10"/>
        <item x="27"/>
        <item x="7"/>
        <item x="5"/>
        <item x="2"/>
        <item x="1"/>
        <item x="11"/>
        <item x="38"/>
        <item x="9"/>
        <item x="21"/>
        <item x="24"/>
        <item x="20"/>
        <item x="23"/>
        <item x="12"/>
        <item x="19"/>
        <item x="37"/>
        <item x="34"/>
        <item x="28"/>
        <item x="31"/>
        <item x="47"/>
        <item x="44"/>
        <item x="45"/>
        <item t="default"/>
      </items>
    </pivotField>
    <pivotField dataField="1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4"/>
    <field x="5"/>
  </rowFields>
  <rowItems count="45">
    <i>
      <x/>
      <x v="20"/>
    </i>
    <i>
      <x v="1"/>
      <x v="31"/>
    </i>
    <i>
      <x v="2"/>
      <x v="40"/>
    </i>
    <i>
      <x v="3"/>
      <x v="30"/>
    </i>
    <i>
      <x v="4"/>
      <x v="4"/>
    </i>
    <i>
      <x v="5"/>
      <x v="21"/>
    </i>
    <i>
      <x v="6"/>
      <x v="29"/>
    </i>
    <i>
      <x v="7"/>
      <x v="22"/>
    </i>
    <i>
      <x v="8"/>
      <x v="8"/>
    </i>
    <i>
      <x v="9"/>
      <x v="28"/>
    </i>
    <i>
      <x v="10"/>
      <x v="6"/>
    </i>
    <i>
      <x v="11"/>
      <x v="34"/>
    </i>
    <i>
      <x v="12"/>
      <x v="26"/>
    </i>
    <i>
      <x v="13"/>
      <x v="32"/>
    </i>
    <i>
      <x v="14"/>
      <x v="39"/>
    </i>
    <i>
      <x v="15"/>
      <x v="41"/>
    </i>
    <i>
      <x v="16"/>
      <x v="9"/>
    </i>
    <i>
      <x v="17"/>
      <x v="3"/>
    </i>
    <i>
      <x v="18"/>
      <x v="37"/>
    </i>
    <i>
      <x v="19"/>
      <x v="24"/>
    </i>
    <i>
      <x v="20"/>
      <x v="23"/>
    </i>
    <i>
      <x v="21"/>
      <x v="11"/>
    </i>
    <i>
      <x v="22"/>
      <x v="35"/>
    </i>
    <i>
      <x v="23"/>
      <x v="36"/>
    </i>
    <i>
      <x v="24"/>
      <x v="15"/>
    </i>
    <i>
      <x v="25"/>
      <x v="14"/>
    </i>
    <i>
      <x v="26"/>
      <x v="12"/>
    </i>
    <i>
      <x v="27"/>
      <x v="13"/>
    </i>
    <i>
      <x v="28"/>
      <x v="17"/>
    </i>
    <i>
      <x v="29"/>
      <x v="16"/>
    </i>
    <i>
      <x v="30"/>
      <x v="42"/>
    </i>
    <i>
      <x v="31"/>
      <x v="1"/>
    </i>
    <i>
      <x v="32"/>
      <x v="19"/>
    </i>
    <i>
      <x v="33"/>
      <x v="27"/>
    </i>
    <i>
      <x v="34"/>
      <x v="18"/>
    </i>
    <i>
      <x v="35"/>
      <x v="33"/>
    </i>
    <i>
      <x v="36"/>
      <x v="2"/>
    </i>
    <i>
      <x v="37"/>
      <x v="25"/>
    </i>
    <i>
      <x v="38"/>
      <x v="10"/>
    </i>
    <i>
      <x v="39"/>
      <x v="38"/>
    </i>
    <i>
      <x v="40"/>
      <x v="43"/>
    </i>
    <i>
      <x v="41"/>
      <x v="44"/>
    </i>
    <i>
      <x v="42"/>
      <x v="5"/>
    </i>
    <i>
      <x v="43"/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加總 - 借方金額" fld="6" baseField="0" baseItem="0" numFmtId="41"/>
    <dataField name="加總 - 貸方金額" fld="7" baseField="0" baseItem="0" numFmtId="41"/>
    <dataField name="加總 - 借方餘額" fld="9" baseField="0" baseItem="0" numFmtId="41"/>
    <dataField name="加總 - 貸方餘額" fld="10" baseField="0" baseItem="0" numFmtId="41"/>
  </dataFields>
  <formats count="95">
    <format dxfId="94">
      <pivotArea collapsedLevelsAreSubtotals="1" fieldPosition="0">
        <references count="2">
          <reference field="4" count="1" selected="0">
            <x v="0"/>
          </reference>
          <reference field="5" count="1">
            <x v="20"/>
          </reference>
        </references>
      </pivotArea>
    </format>
    <format dxfId="93">
      <pivotArea collapsedLevelsAreSubtotals="1" fieldPosition="0">
        <references count="2">
          <reference field="4" count="1" selected="0">
            <x v="1"/>
          </reference>
          <reference field="5" count="1">
            <x v="31"/>
          </reference>
        </references>
      </pivotArea>
    </format>
    <format dxfId="92">
      <pivotArea collapsedLevelsAreSubtotals="1" fieldPosition="0">
        <references count="2">
          <reference field="4" count="1" selected="0">
            <x v="2"/>
          </reference>
          <reference field="5" count="1">
            <x v="40"/>
          </reference>
        </references>
      </pivotArea>
    </format>
    <format dxfId="91">
      <pivotArea collapsedLevelsAreSubtotals="1" fieldPosition="0">
        <references count="2">
          <reference field="4" count="1" selected="0">
            <x v="3"/>
          </reference>
          <reference field="5" count="1">
            <x v="30"/>
          </reference>
        </references>
      </pivotArea>
    </format>
    <format dxfId="90">
      <pivotArea collapsedLevelsAreSubtotals="1" fieldPosition="0">
        <references count="2">
          <reference field="4" count="1" selected="0">
            <x v="4"/>
          </reference>
          <reference field="5" count="1">
            <x v="4"/>
          </reference>
        </references>
      </pivotArea>
    </format>
    <format dxfId="89">
      <pivotArea collapsedLevelsAreSubtotals="1" fieldPosition="0">
        <references count="2">
          <reference field="4" count="1" selected="0">
            <x v="5"/>
          </reference>
          <reference field="5" count="1">
            <x v="21"/>
          </reference>
        </references>
      </pivotArea>
    </format>
    <format dxfId="88">
      <pivotArea collapsedLevelsAreSubtotals="1" fieldPosition="0">
        <references count="2">
          <reference field="4" count="1" selected="0">
            <x v="6"/>
          </reference>
          <reference field="5" count="1">
            <x v="29"/>
          </reference>
        </references>
      </pivotArea>
    </format>
    <format dxfId="87">
      <pivotArea collapsedLevelsAreSubtotals="1" fieldPosition="0">
        <references count="2">
          <reference field="4" count="1" selected="0">
            <x v="7"/>
          </reference>
          <reference field="5" count="1">
            <x v="22"/>
          </reference>
        </references>
      </pivotArea>
    </format>
    <format dxfId="86">
      <pivotArea collapsedLevelsAreSubtotals="1" fieldPosition="0">
        <references count="2">
          <reference field="4" count="1" selected="0">
            <x v="8"/>
          </reference>
          <reference field="5" count="1">
            <x v="8"/>
          </reference>
        </references>
      </pivotArea>
    </format>
    <format dxfId="85">
      <pivotArea collapsedLevelsAreSubtotals="1" fieldPosition="0">
        <references count="2">
          <reference field="4" count="1" selected="0">
            <x v="9"/>
          </reference>
          <reference field="5" count="1">
            <x v="28"/>
          </reference>
        </references>
      </pivotArea>
    </format>
    <format dxfId="84">
      <pivotArea collapsedLevelsAreSubtotals="1" fieldPosition="0">
        <references count="2">
          <reference field="4" count="1" selected="0">
            <x v="10"/>
          </reference>
          <reference field="5" count="1">
            <x v="6"/>
          </reference>
        </references>
      </pivotArea>
    </format>
    <format dxfId="83">
      <pivotArea collapsedLevelsAreSubtotals="1" fieldPosition="0">
        <references count="2">
          <reference field="4" count="1" selected="0">
            <x v="11"/>
          </reference>
          <reference field="5" count="1">
            <x v="34"/>
          </reference>
        </references>
      </pivotArea>
    </format>
    <format dxfId="82">
      <pivotArea collapsedLevelsAreSubtotals="1" fieldPosition="0">
        <references count="2">
          <reference field="4" count="1" selected="0">
            <x v="12"/>
          </reference>
          <reference field="5" count="1">
            <x v="26"/>
          </reference>
        </references>
      </pivotArea>
    </format>
    <format dxfId="81">
      <pivotArea collapsedLevelsAreSubtotals="1" fieldPosition="0">
        <references count="2">
          <reference field="4" count="1" selected="0">
            <x v="13"/>
          </reference>
          <reference field="5" count="1">
            <x v="32"/>
          </reference>
        </references>
      </pivotArea>
    </format>
    <format dxfId="80">
      <pivotArea collapsedLevelsAreSubtotals="1" fieldPosition="0">
        <references count="2">
          <reference field="4" count="1" selected="0">
            <x v="14"/>
          </reference>
          <reference field="5" count="1">
            <x v="39"/>
          </reference>
        </references>
      </pivotArea>
    </format>
    <format dxfId="79">
      <pivotArea collapsedLevelsAreSubtotals="1" fieldPosition="0">
        <references count="2">
          <reference field="4" count="1" selected="0">
            <x v="15"/>
          </reference>
          <reference field="5" count="1">
            <x v="41"/>
          </reference>
        </references>
      </pivotArea>
    </format>
    <format dxfId="78">
      <pivotArea collapsedLevelsAreSubtotals="1" fieldPosition="0">
        <references count="2">
          <reference field="4" count="1" selected="0">
            <x v="16"/>
          </reference>
          <reference field="5" count="1">
            <x v="9"/>
          </reference>
        </references>
      </pivotArea>
    </format>
    <format dxfId="77">
      <pivotArea collapsedLevelsAreSubtotals="1" fieldPosition="0">
        <references count="2">
          <reference field="4" count="1" selected="0">
            <x v="17"/>
          </reference>
          <reference field="5" count="1">
            <x v="3"/>
          </reference>
        </references>
      </pivotArea>
    </format>
    <format dxfId="76">
      <pivotArea collapsedLevelsAreSubtotals="1" fieldPosition="0">
        <references count="2">
          <reference field="4" count="1" selected="0">
            <x v="18"/>
          </reference>
          <reference field="5" count="1">
            <x v="37"/>
          </reference>
        </references>
      </pivotArea>
    </format>
    <format dxfId="75">
      <pivotArea collapsedLevelsAreSubtotals="1" fieldPosition="0">
        <references count="2">
          <reference field="4" count="1" selected="0">
            <x v="19"/>
          </reference>
          <reference field="5" count="1">
            <x v="24"/>
          </reference>
        </references>
      </pivotArea>
    </format>
    <format dxfId="74">
      <pivotArea collapsedLevelsAreSubtotals="1" fieldPosition="0">
        <references count="2">
          <reference field="4" count="1" selected="0">
            <x v="20"/>
          </reference>
          <reference field="5" count="1">
            <x v="23"/>
          </reference>
        </references>
      </pivotArea>
    </format>
    <format dxfId="73">
      <pivotArea collapsedLevelsAreSubtotals="1" fieldPosition="0">
        <references count="2">
          <reference field="4" count="1" selected="0">
            <x v="21"/>
          </reference>
          <reference field="5" count="1">
            <x v="11"/>
          </reference>
        </references>
      </pivotArea>
    </format>
    <format dxfId="72">
      <pivotArea collapsedLevelsAreSubtotals="1" fieldPosition="0">
        <references count="2">
          <reference field="4" count="1" selected="0">
            <x v="22"/>
          </reference>
          <reference field="5" count="1">
            <x v="35"/>
          </reference>
        </references>
      </pivotArea>
    </format>
    <format dxfId="71">
      <pivotArea collapsedLevelsAreSubtotals="1" fieldPosition="0">
        <references count="2">
          <reference field="4" count="1" selected="0">
            <x v="23"/>
          </reference>
          <reference field="5" count="1">
            <x v="36"/>
          </reference>
        </references>
      </pivotArea>
    </format>
    <format dxfId="70">
      <pivotArea collapsedLevelsAreSubtotals="1" fieldPosition="0">
        <references count="2">
          <reference field="4" count="1" selected="0">
            <x v="24"/>
          </reference>
          <reference field="5" count="1">
            <x v="15"/>
          </reference>
        </references>
      </pivotArea>
    </format>
    <format dxfId="69">
      <pivotArea collapsedLevelsAreSubtotals="1" fieldPosition="0">
        <references count="2">
          <reference field="4" count="1" selected="0">
            <x v="25"/>
          </reference>
          <reference field="5" count="1">
            <x v="14"/>
          </reference>
        </references>
      </pivotArea>
    </format>
    <format dxfId="68">
      <pivotArea collapsedLevelsAreSubtotals="1" fieldPosition="0">
        <references count="2">
          <reference field="4" count="1" selected="0">
            <x v="26"/>
          </reference>
          <reference field="5" count="1">
            <x v="12"/>
          </reference>
        </references>
      </pivotArea>
    </format>
    <format dxfId="67">
      <pivotArea collapsedLevelsAreSubtotals="1" fieldPosition="0">
        <references count="2">
          <reference field="4" count="1" selected="0">
            <x v="27"/>
          </reference>
          <reference field="5" count="1">
            <x v="13"/>
          </reference>
        </references>
      </pivotArea>
    </format>
    <format dxfId="66">
      <pivotArea collapsedLevelsAreSubtotals="1" fieldPosition="0">
        <references count="2">
          <reference field="4" count="1" selected="0">
            <x v="28"/>
          </reference>
          <reference field="5" count="1">
            <x v="17"/>
          </reference>
        </references>
      </pivotArea>
    </format>
    <format dxfId="65">
      <pivotArea collapsedLevelsAreSubtotals="1" fieldPosition="0">
        <references count="2">
          <reference field="4" count="1" selected="0">
            <x v="29"/>
          </reference>
          <reference field="5" count="1">
            <x v="16"/>
          </reference>
        </references>
      </pivotArea>
    </format>
    <format dxfId="64">
      <pivotArea collapsedLevelsAreSubtotals="1" fieldPosition="0">
        <references count="2">
          <reference field="4" count="1" selected="0">
            <x v="30"/>
          </reference>
          <reference field="5" count="1">
            <x v="42"/>
          </reference>
        </references>
      </pivotArea>
    </format>
    <format dxfId="63">
      <pivotArea collapsedLevelsAreSubtotals="1" fieldPosition="0">
        <references count="2">
          <reference field="4" count="1" selected="0">
            <x v="31"/>
          </reference>
          <reference field="5" count="1">
            <x v="1"/>
          </reference>
        </references>
      </pivotArea>
    </format>
    <format dxfId="62">
      <pivotArea collapsedLevelsAreSubtotals="1" fieldPosition="0">
        <references count="2">
          <reference field="4" count="1" selected="0">
            <x v="32"/>
          </reference>
          <reference field="5" count="1">
            <x v="19"/>
          </reference>
        </references>
      </pivotArea>
    </format>
    <format dxfId="61">
      <pivotArea collapsedLevelsAreSubtotals="1" fieldPosition="0">
        <references count="2">
          <reference field="4" count="1" selected="0">
            <x v="33"/>
          </reference>
          <reference field="5" count="1">
            <x v="27"/>
          </reference>
        </references>
      </pivotArea>
    </format>
    <format dxfId="60">
      <pivotArea collapsedLevelsAreSubtotals="1" fieldPosition="0">
        <references count="2">
          <reference field="4" count="1" selected="0">
            <x v="34"/>
          </reference>
          <reference field="5" count="1">
            <x v="18"/>
          </reference>
        </references>
      </pivotArea>
    </format>
    <format dxfId="59">
      <pivotArea collapsedLevelsAreSubtotals="1" fieldPosition="0">
        <references count="2">
          <reference field="4" count="1" selected="0">
            <x v="35"/>
          </reference>
          <reference field="5" count="1">
            <x v="33"/>
          </reference>
        </references>
      </pivotArea>
    </format>
    <format dxfId="58">
      <pivotArea collapsedLevelsAreSubtotals="1" fieldPosition="0">
        <references count="2">
          <reference field="4" count="1" selected="0">
            <x v="36"/>
          </reference>
          <reference field="5" count="1">
            <x v="2"/>
          </reference>
        </references>
      </pivotArea>
    </format>
    <format dxfId="57">
      <pivotArea collapsedLevelsAreSubtotals="1" fieldPosition="0">
        <references count="2">
          <reference field="4" count="1" selected="0">
            <x v="37"/>
          </reference>
          <reference field="5" count="1">
            <x v="25"/>
          </reference>
        </references>
      </pivotArea>
    </format>
    <format dxfId="56">
      <pivotArea collapsedLevelsAreSubtotals="1" fieldPosition="0">
        <references count="2">
          <reference field="4" count="1" selected="0">
            <x v="38"/>
          </reference>
          <reference field="5" count="1">
            <x v="10"/>
          </reference>
        </references>
      </pivotArea>
    </format>
    <format dxfId="55">
      <pivotArea collapsedLevelsAreSubtotals="1" fieldPosition="0">
        <references count="2">
          <reference field="4" count="1" selected="0">
            <x v="39"/>
          </reference>
          <reference field="5" count="1">
            <x v="38"/>
          </reference>
        </references>
      </pivotArea>
    </format>
    <format dxfId="54">
      <pivotArea collapsedLevelsAreSubtotals="1" fieldPosition="0">
        <references count="2">
          <reference field="4" count="1" selected="0">
            <x v="40"/>
          </reference>
          <reference field="5" count="1">
            <x v="43"/>
          </reference>
        </references>
      </pivotArea>
    </format>
    <format dxfId="53">
      <pivotArea collapsedLevelsAreSubtotals="1" fieldPosition="0">
        <references count="2">
          <reference field="4" count="1" selected="0">
            <x v="41"/>
          </reference>
          <reference field="5" count="1">
            <x v="44"/>
          </reference>
        </references>
      </pivotArea>
    </format>
    <format dxfId="52">
      <pivotArea collapsedLevelsAreSubtotals="1" fieldPosition="0">
        <references count="2">
          <reference field="4" count="1" selected="0">
            <x v="42"/>
          </reference>
          <reference field="5" count="1">
            <x v="5"/>
          </reference>
        </references>
      </pivotArea>
    </format>
    <format dxfId="51">
      <pivotArea collapsedLevelsAreSubtotals="1" fieldPosition="0">
        <references count="2">
          <reference field="4" count="1" selected="0">
            <x v="43"/>
          </reference>
          <reference field="5" count="1">
            <x v="7"/>
          </reference>
        </references>
      </pivotArea>
    </format>
    <format dxfId="50">
      <pivotArea field="4" type="button" dataOnly="0" labelOnly="1" outline="0" axis="axisRow" fieldPosition="0"/>
    </format>
    <format dxfId="49">
      <pivotArea field="5" type="button" dataOnly="0" labelOnly="1" outline="0" axis="axisRow" fieldPosition="1"/>
    </format>
    <format dxfId="48">
      <pivotArea dataOnly="0" labelOnly="1" fieldPosition="0">
        <references count="1">
          <reference field="4" count="0"/>
        </references>
      </pivotArea>
    </format>
    <format dxfId="47">
      <pivotArea dataOnly="0" labelOnly="1" fieldPosition="0">
        <references count="2">
          <reference field="4" count="1" selected="0">
            <x v="0"/>
          </reference>
          <reference field="5" count="1">
            <x v="20"/>
          </reference>
        </references>
      </pivotArea>
    </format>
    <format dxfId="46">
      <pivotArea dataOnly="0" labelOnly="1" fieldPosition="0">
        <references count="2">
          <reference field="4" count="1" selected="0">
            <x v="1"/>
          </reference>
          <reference field="5" count="1">
            <x v="31"/>
          </reference>
        </references>
      </pivotArea>
    </format>
    <format dxfId="45">
      <pivotArea dataOnly="0" labelOnly="1" fieldPosition="0">
        <references count="2">
          <reference field="4" count="1" selected="0">
            <x v="2"/>
          </reference>
          <reference field="5" count="1">
            <x v="40"/>
          </reference>
        </references>
      </pivotArea>
    </format>
    <format dxfId="44">
      <pivotArea dataOnly="0" labelOnly="1" fieldPosition="0">
        <references count="2">
          <reference field="4" count="1" selected="0">
            <x v="3"/>
          </reference>
          <reference field="5" count="1">
            <x v="30"/>
          </reference>
        </references>
      </pivotArea>
    </format>
    <format dxfId="43">
      <pivotArea dataOnly="0" labelOnly="1" fieldPosition="0">
        <references count="2">
          <reference field="4" count="1" selected="0">
            <x v="4"/>
          </reference>
          <reference field="5" count="1">
            <x v="4"/>
          </reference>
        </references>
      </pivotArea>
    </format>
    <format dxfId="42">
      <pivotArea dataOnly="0" labelOnly="1" fieldPosition="0">
        <references count="2">
          <reference field="4" count="1" selected="0">
            <x v="5"/>
          </reference>
          <reference field="5" count="1">
            <x v="21"/>
          </reference>
        </references>
      </pivotArea>
    </format>
    <format dxfId="41">
      <pivotArea dataOnly="0" labelOnly="1" fieldPosition="0">
        <references count="2">
          <reference field="4" count="1" selected="0">
            <x v="6"/>
          </reference>
          <reference field="5" count="1">
            <x v="29"/>
          </reference>
        </references>
      </pivotArea>
    </format>
    <format dxfId="40">
      <pivotArea dataOnly="0" labelOnly="1" fieldPosition="0">
        <references count="2">
          <reference field="4" count="1" selected="0">
            <x v="7"/>
          </reference>
          <reference field="5" count="1">
            <x v="22"/>
          </reference>
        </references>
      </pivotArea>
    </format>
    <format dxfId="39">
      <pivotArea dataOnly="0" labelOnly="1" fieldPosition="0">
        <references count="2">
          <reference field="4" count="1" selected="0">
            <x v="8"/>
          </reference>
          <reference field="5" count="1">
            <x v="8"/>
          </reference>
        </references>
      </pivotArea>
    </format>
    <format dxfId="38">
      <pivotArea dataOnly="0" labelOnly="1" fieldPosition="0">
        <references count="2">
          <reference field="4" count="1" selected="0">
            <x v="9"/>
          </reference>
          <reference field="5" count="1">
            <x v="28"/>
          </reference>
        </references>
      </pivotArea>
    </format>
    <format dxfId="37">
      <pivotArea dataOnly="0" labelOnly="1" fieldPosition="0">
        <references count="2">
          <reference field="4" count="1" selected="0">
            <x v="10"/>
          </reference>
          <reference field="5" count="1">
            <x v="6"/>
          </reference>
        </references>
      </pivotArea>
    </format>
    <format dxfId="36">
      <pivotArea dataOnly="0" labelOnly="1" fieldPosition="0">
        <references count="2">
          <reference field="4" count="1" selected="0">
            <x v="11"/>
          </reference>
          <reference field="5" count="1">
            <x v="34"/>
          </reference>
        </references>
      </pivotArea>
    </format>
    <format dxfId="35">
      <pivotArea dataOnly="0" labelOnly="1" fieldPosition="0">
        <references count="2">
          <reference field="4" count="1" selected="0">
            <x v="12"/>
          </reference>
          <reference field="5" count="1">
            <x v="26"/>
          </reference>
        </references>
      </pivotArea>
    </format>
    <format dxfId="34">
      <pivotArea dataOnly="0" labelOnly="1" fieldPosition="0">
        <references count="2">
          <reference field="4" count="1" selected="0">
            <x v="13"/>
          </reference>
          <reference field="5" count="1">
            <x v="32"/>
          </reference>
        </references>
      </pivotArea>
    </format>
    <format dxfId="33">
      <pivotArea dataOnly="0" labelOnly="1" fieldPosition="0">
        <references count="2">
          <reference field="4" count="1" selected="0">
            <x v="14"/>
          </reference>
          <reference field="5" count="1">
            <x v="39"/>
          </reference>
        </references>
      </pivotArea>
    </format>
    <format dxfId="32">
      <pivotArea dataOnly="0" labelOnly="1" fieldPosition="0">
        <references count="2">
          <reference field="4" count="1" selected="0">
            <x v="15"/>
          </reference>
          <reference field="5" count="1">
            <x v="41"/>
          </reference>
        </references>
      </pivotArea>
    </format>
    <format dxfId="31">
      <pivotArea dataOnly="0" labelOnly="1" fieldPosition="0">
        <references count="2">
          <reference field="4" count="1" selected="0">
            <x v="16"/>
          </reference>
          <reference field="5" count="1">
            <x v="9"/>
          </reference>
        </references>
      </pivotArea>
    </format>
    <format dxfId="30">
      <pivotArea dataOnly="0" labelOnly="1" fieldPosition="0">
        <references count="2">
          <reference field="4" count="1" selected="0">
            <x v="17"/>
          </reference>
          <reference field="5" count="1">
            <x v="3"/>
          </reference>
        </references>
      </pivotArea>
    </format>
    <format dxfId="29">
      <pivotArea dataOnly="0" labelOnly="1" fieldPosition="0">
        <references count="2">
          <reference field="4" count="1" selected="0">
            <x v="18"/>
          </reference>
          <reference field="5" count="1">
            <x v="37"/>
          </reference>
        </references>
      </pivotArea>
    </format>
    <format dxfId="28">
      <pivotArea dataOnly="0" labelOnly="1" fieldPosition="0">
        <references count="2">
          <reference field="4" count="1" selected="0">
            <x v="19"/>
          </reference>
          <reference field="5" count="1">
            <x v="24"/>
          </reference>
        </references>
      </pivotArea>
    </format>
    <format dxfId="27">
      <pivotArea dataOnly="0" labelOnly="1" fieldPosition="0">
        <references count="2">
          <reference field="4" count="1" selected="0">
            <x v="20"/>
          </reference>
          <reference field="5" count="1">
            <x v="23"/>
          </reference>
        </references>
      </pivotArea>
    </format>
    <format dxfId="26">
      <pivotArea dataOnly="0" labelOnly="1" fieldPosition="0">
        <references count="2">
          <reference field="4" count="1" selected="0">
            <x v="21"/>
          </reference>
          <reference field="5" count="1">
            <x v="11"/>
          </reference>
        </references>
      </pivotArea>
    </format>
    <format dxfId="25">
      <pivotArea dataOnly="0" labelOnly="1" fieldPosition="0">
        <references count="2">
          <reference field="4" count="1" selected="0">
            <x v="22"/>
          </reference>
          <reference field="5" count="1">
            <x v="35"/>
          </reference>
        </references>
      </pivotArea>
    </format>
    <format dxfId="24">
      <pivotArea dataOnly="0" labelOnly="1" fieldPosition="0">
        <references count="2">
          <reference field="4" count="1" selected="0">
            <x v="23"/>
          </reference>
          <reference field="5" count="1">
            <x v="36"/>
          </reference>
        </references>
      </pivotArea>
    </format>
    <format dxfId="23">
      <pivotArea dataOnly="0" labelOnly="1" fieldPosition="0">
        <references count="2">
          <reference field="4" count="1" selected="0">
            <x v="24"/>
          </reference>
          <reference field="5" count="1">
            <x v="15"/>
          </reference>
        </references>
      </pivotArea>
    </format>
    <format dxfId="22">
      <pivotArea dataOnly="0" labelOnly="1" fieldPosition="0">
        <references count="2">
          <reference field="4" count="1" selected="0">
            <x v="25"/>
          </reference>
          <reference field="5" count="1">
            <x v="14"/>
          </reference>
        </references>
      </pivotArea>
    </format>
    <format dxfId="21">
      <pivotArea dataOnly="0" labelOnly="1" fieldPosition="0">
        <references count="2">
          <reference field="4" count="1" selected="0">
            <x v="26"/>
          </reference>
          <reference field="5" count="1">
            <x v="12"/>
          </reference>
        </references>
      </pivotArea>
    </format>
    <format dxfId="20">
      <pivotArea dataOnly="0" labelOnly="1" fieldPosition="0">
        <references count="2">
          <reference field="4" count="1" selected="0">
            <x v="27"/>
          </reference>
          <reference field="5" count="1">
            <x v="13"/>
          </reference>
        </references>
      </pivotArea>
    </format>
    <format dxfId="19">
      <pivotArea dataOnly="0" labelOnly="1" fieldPosition="0">
        <references count="2">
          <reference field="4" count="1" selected="0">
            <x v="28"/>
          </reference>
          <reference field="5" count="1">
            <x v="17"/>
          </reference>
        </references>
      </pivotArea>
    </format>
    <format dxfId="18">
      <pivotArea dataOnly="0" labelOnly="1" fieldPosition="0">
        <references count="2">
          <reference field="4" count="1" selected="0">
            <x v="29"/>
          </reference>
          <reference field="5" count="1">
            <x v="16"/>
          </reference>
        </references>
      </pivotArea>
    </format>
    <format dxfId="17">
      <pivotArea dataOnly="0" labelOnly="1" fieldPosition="0">
        <references count="2">
          <reference field="4" count="1" selected="0">
            <x v="30"/>
          </reference>
          <reference field="5" count="1">
            <x v="42"/>
          </reference>
        </references>
      </pivotArea>
    </format>
    <format dxfId="16">
      <pivotArea dataOnly="0" labelOnly="1" fieldPosition="0">
        <references count="2">
          <reference field="4" count="1" selected="0">
            <x v="31"/>
          </reference>
          <reference field="5" count="1">
            <x v="1"/>
          </reference>
        </references>
      </pivotArea>
    </format>
    <format dxfId="15">
      <pivotArea dataOnly="0" labelOnly="1" fieldPosition="0">
        <references count="2">
          <reference field="4" count="1" selected="0">
            <x v="32"/>
          </reference>
          <reference field="5" count="1">
            <x v="19"/>
          </reference>
        </references>
      </pivotArea>
    </format>
    <format dxfId="14">
      <pivotArea dataOnly="0" labelOnly="1" fieldPosition="0">
        <references count="2">
          <reference field="4" count="1" selected="0">
            <x v="33"/>
          </reference>
          <reference field="5" count="1">
            <x v="27"/>
          </reference>
        </references>
      </pivotArea>
    </format>
    <format dxfId="13">
      <pivotArea dataOnly="0" labelOnly="1" fieldPosition="0">
        <references count="2">
          <reference field="4" count="1" selected="0">
            <x v="34"/>
          </reference>
          <reference field="5" count="1">
            <x v="18"/>
          </reference>
        </references>
      </pivotArea>
    </format>
    <format dxfId="12">
      <pivotArea dataOnly="0" labelOnly="1" fieldPosition="0">
        <references count="2">
          <reference field="4" count="1" selected="0">
            <x v="35"/>
          </reference>
          <reference field="5" count="1">
            <x v="33"/>
          </reference>
        </references>
      </pivotArea>
    </format>
    <format dxfId="11">
      <pivotArea dataOnly="0" labelOnly="1" fieldPosition="0">
        <references count="2">
          <reference field="4" count="1" selected="0">
            <x v="36"/>
          </reference>
          <reference field="5" count="1">
            <x v="2"/>
          </reference>
        </references>
      </pivotArea>
    </format>
    <format dxfId="10">
      <pivotArea dataOnly="0" labelOnly="1" fieldPosition="0">
        <references count="2">
          <reference field="4" count="1" selected="0">
            <x v="37"/>
          </reference>
          <reference field="5" count="1">
            <x v="25"/>
          </reference>
        </references>
      </pivotArea>
    </format>
    <format dxfId="9">
      <pivotArea dataOnly="0" labelOnly="1" fieldPosition="0">
        <references count="2">
          <reference field="4" count="1" selected="0">
            <x v="38"/>
          </reference>
          <reference field="5" count="1">
            <x v="10"/>
          </reference>
        </references>
      </pivotArea>
    </format>
    <format dxfId="8">
      <pivotArea dataOnly="0" labelOnly="1" fieldPosition="0">
        <references count="2">
          <reference field="4" count="1" selected="0">
            <x v="39"/>
          </reference>
          <reference field="5" count="1">
            <x v="38"/>
          </reference>
        </references>
      </pivotArea>
    </format>
    <format dxfId="7">
      <pivotArea dataOnly="0" labelOnly="1" fieldPosition="0">
        <references count="2">
          <reference field="4" count="1" selected="0">
            <x v="40"/>
          </reference>
          <reference field="5" count="1">
            <x v="43"/>
          </reference>
        </references>
      </pivotArea>
    </format>
    <format dxfId="6">
      <pivotArea dataOnly="0" labelOnly="1" fieldPosition="0">
        <references count="2">
          <reference field="4" count="1" selected="0">
            <x v="41"/>
          </reference>
          <reference field="5" count="1">
            <x v="44"/>
          </reference>
        </references>
      </pivotArea>
    </format>
    <format dxfId="5">
      <pivotArea dataOnly="0" labelOnly="1" fieldPosition="0">
        <references count="2">
          <reference field="4" count="1" selected="0">
            <x v="42"/>
          </reference>
          <reference field="5" count="1">
            <x v="5"/>
          </reference>
        </references>
      </pivotArea>
    </format>
    <format dxfId="4">
      <pivotArea dataOnly="0" labelOnly="1" fieldPosition="0">
        <references count="2">
          <reference field="4" count="1" selected="0">
            <x v="43"/>
          </reference>
          <reference field="5" count="1">
            <x v="7"/>
          </reference>
        </references>
      </pivotArea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">
      <pivotArea field="4" type="button" dataOnly="0" labelOnly="1" outline="0" axis="axisRow" fieldPosition="0"/>
    </format>
    <format dxfId="1">
      <pivotArea field="5" type="button" dataOnly="0" labelOnly="1" outline="0" axis="axisRow" fieldPosition="1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1"/>
  </sheetPr>
  <dimension ref="A1:N280"/>
  <sheetViews>
    <sheetView tabSelected="1" workbookViewId="0">
      <selection activeCell="B5" sqref="B5"/>
    </sheetView>
  </sheetViews>
  <sheetFormatPr defaultRowHeight="16.5"/>
  <cols>
    <col min="1" max="1" width="15.5" style="10" customWidth="1"/>
    <col min="2" max="2" width="23.25" style="10" customWidth="1"/>
    <col min="3" max="3" width="23.25" style="7" customWidth="1"/>
    <col min="4" max="16384" width="9" style="5"/>
  </cols>
  <sheetData>
    <row r="1" spans="1:14">
      <c r="A1" s="1"/>
      <c r="B1" s="2" t="s">
        <v>92</v>
      </c>
      <c r="C1" s="3"/>
      <c r="D1" s="1"/>
      <c r="E1" s="1"/>
      <c r="F1" s="1"/>
      <c r="G1" s="1"/>
      <c r="H1" s="4"/>
      <c r="I1" s="4"/>
      <c r="J1" s="4"/>
    </row>
    <row r="2" spans="1:14">
      <c r="A2" s="1"/>
      <c r="B2" s="2" t="s">
        <v>0</v>
      </c>
      <c r="C2" s="3"/>
      <c r="D2" s="1"/>
      <c r="E2" s="1"/>
      <c r="F2" s="1"/>
      <c r="G2" s="1"/>
      <c r="H2" s="6"/>
      <c r="I2" s="6"/>
      <c r="J2" s="6"/>
      <c r="K2" s="7"/>
      <c r="L2" s="7"/>
      <c r="M2" s="7"/>
      <c r="N2" s="7"/>
    </row>
    <row r="3" spans="1:14" ht="17.25" thickBot="1">
      <c r="A3" s="1"/>
      <c r="B3" s="1"/>
      <c r="C3" s="1"/>
      <c r="D3" s="1"/>
      <c r="E3" s="1"/>
      <c r="F3" s="1"/>
      <c r="G3" s="1"/>
      <c r="H3" s="4"/>
      <c r="I3" s="4"/>
      <c r="J3" s="4"/>
    </row>
    <row r="4" spans="1:14" ht="22.5" customHeight="1" thickTop="1" thickBot="1">
      <c r="A4" s="4"/>
      <c r="B4" s="11" t="s">
        <v>93</v>
      </c>
      <c r="C4" s="12" t="s">
        <v>1</v>
      </c>
      <c r="D4" s="4"/>
      <c r="E4" s="4"/>
      <c r="F4" s="4"/>
      <c r="G4" s="4"/>
      <c r="H4" s="4"/>
      <c r="I4" s="4"/>
      <c r="J4" s="4"/>
    </row>
    <row r="5" spans="1:14" ht="17.25" thickTop="1">
      <c r="A5" s="4"/>
      <c r="B5" s="13">
        <v>1000</v>
      </c>
      <c r="C5" s="14" t="s">
        <v>2</v>
      </c>
      <c r="D5" s="4"/>
      <c r="E5" s="4"/>
      <c r="F5" s="4"/>
      <c r="G5" s="4"/>
      <c r="H5" s="4"/>
      <c r="I5" s="4"/>
      <c r="J5" s="4"/>
    </row>
    <row r="6" spans="1:14">
      <c r="A6" s="4"/>
      <c r="B6" s="8">
        <v>1100</v>
      </c>
      <c r="C6" s="15" t="s">
        <v>3</v>
      </c>
      <c r="D6" s="4"/>
      <c r="E6" s="4"/>
      <c r="F6" s="4"/>
      <c r="G6" s="4"/>
      <c r="H6" s="4"/>
      <c r="I6" s="4"/>
      <c r="J6" s="4"/>
    </row>
    <row r="7" spans="1:14">
      <c r="A7" s="4"/>
      <c r="B7" s="8">
        <v>1110</v>
      </c>
      <c r="C7" s="16" t="s">
        <v>4</v>
      </c>
      <c r="D7" s="9"/>
      <c r="E7" s="4"/>
      <c r="F7" s="4"/>
      <c r="G7" s="4"/>
      <c r="H7" s="4"/>
      <c r="I7" s="4"/>
      <c r="J7" s="4"/>
    </row>
    <row r="8" spans="1:14">
      <c r="A8" s="4"/>
      <c r="B8" s="8">
        <v>1120</v>
      </c>
      <c r="C8" s="16" t="s">
        <v>5</v>
      </c>
      <c r="D8" s="4"/>
      <c r="E8" s="4"/>
      <c r="F8" s="4"/>
      <c r="G8" s="4"/>
      <c r="H8" s="4"/>
      <c r="I8" s="4"/>
      <c r="J8" s="4"/>
    </row>
    <row r="9" spans="1:14">
      <c r="A9" s="4"/>
      <c r="B9" s="8">
        <v>1121</v>
      </c>
      <c r="C9" s="16" t="s">
        <v>166</v>
      </c>
      <c r="D9" s="4"/>
      <c r="E9" s="4"/>
      <c r="F9" s="4"/>
      <c r="G9" s="4"/>
      <c r="H9" s="4"/>
      <c r="I9" s="4"/>
      <c r="J9" s="4"/>
    </row>
    <row r="10" spans="1:14">
      <c r="A10" s="4"/>
      <c r="B10" s="8">
        <v>1122</v>
      </c>
      <c r="C10" s="16" t="s">
        <v>167</v>
      </c>
      <c r="D10" s="4"/>
      <c r="E10" s="4"/>
      <c r="F10" s="4"/>
      <c r="G10" s="4"/>
      <c r="H10" s="4"/>
      <c r="I10" s="4"/>
      <c r="J10" s="4"/>
    </row>
    <row r="11" spans="1:14">
      <c r="A11" s="4"/>
      <c r="B11" s="8">
        <v>1130</v>
      </c>
      <c r="C11" s="16" t="s">
        <v>6</v>
      </c>
      <c r="D11" s="4"/>
      <c r="E11" s="4"/>
      <c r="F11" s="4"/>
      <c r="G11" s="4"/>
      <c r="H11" s="4"/>
      <c r="I11" s="4"/>
      <c r="J11" s="4"/>
    </row>
    <row r="12" spans="1:14">
      <c r="A12" s="4"/>
      <c r="B12" s="8">
        <v>1140</v>
      </c>
      <c r="C12" s="15" t="s">
        <v>7</v>
      </c>
      <c r="D12" s="4"/>
      <c r="E12" s="4"/>
      <c r="F12" s="4"/>
      <c r="G12" s="4"/>
      <c r="H12" s="4"/>
      <c r="I12" s="4"/>
      <c r="J12" s="4"/>
    </row>
    <row r="13" spans="1:14">
      <c r="A13" s="4"/>
      <c r="B13" s="8">
        <v>1141</v>
      </c>
      <c r="C13" s="16" t="s">
        <v>168</v>
      </c>
      <c r="D13" s="4"/>
      <c r="E13" s="4"/>
      <c r="F13" s="4"/>
      <c r="G13" s="4"/>
      <c r="H13" s="4"/>
      <c r="I13" s="4"/>
      <c r="J13" s="4"/>
    </row>
    <row r="14" spans="1:14">
      <c r="A14" s="4"/>
      <c r="B14" s="8">
        <v>1142</v>
      </c>
      <c r="C14" s="16" t="s">
        <v>8</v>
      </c>
      <c r="D14" s="4"/>
      <c r="E14" s="4"/>
      <c r="F14" s="4"/>
      <c r="G14" s="4"/>
      <c r="H14" s="4"/>
      <c r="I14" s="4"/>
      <c r="J14" s="4"/>
    </row>
    <row r="15" spans="1:14">
      <c r="A15" s="4"/>
      <c r="B15" s="8">
        <v>1150</v>
      </c>
      <c r="C15" s="16" t="s">
        <v>9</v>
      </c>
      <c r="D15" s="4"/>
      <c r="E15" s="4"/>
      <c r="F15" s="4"/>
      <c r="G15" s="4"/>
      <c r="H15" s="4"/>
      <c r="I15" s="4"/>
      <c r="J15" s="4"/>
    </row>
    <row r="16" spans="1:14">
      <c r="A16" s="4"/>
      <c r="B16" s="8">
        <v>1155</v>
      </c>
      <c r="C16" s="16" t="s">
        <v>10</v>
      </c>
      <c r="D16" s="4"/>
      <c r="E16" s="4"/>
      <c r="F16" s="4"/>
      <c r="G16" s="4"/>
      <c r="H16" s="4"/>
      <c r="I16" s="4"/>
      <c r="J16" s="4"/>
    </row>
    <row r="17" spans="1:10">
      <c r="A17" s="4"/>
      <c r="B17" s="8">
        <v>1160</v>
      </c>
      <c r="C17" s="16" t="s">
        <v>11</v>
      </c>
      <c r="D17" s="4"/>
      <c r="E17" s="4"/>
      <c r="F17" s="4"/>
      <c r="G17" s="4"/>
      <c r="H17" s="4"/>
      <c r="I17" s="4"/>
      <c r="J17" s="4"/>
    </row>
    <row r="18" spans="1:10">
      <c r="A18" s="4"/>
      <c r="B18" s="8">
        <v>1165</v>
      </c>
      <c r="C18" s="16" t="s">
        <v>12</v>
      </c>
      <c r="D18" s="4"/>
      <c r="E18" s="4"/>
      <c r="F18" s="4"/>
      <c r="G18" s="4"/>
      <c r="H18" s="4"/>
      <c r="I18" s="4"/>
      <c r="J18" s="4"/>
    </row>
    <row r="19" spans="1:10">
      <c r="A19" s="4"/>
      <c r="B19" s="8">
        <v>1200</v>
      </c>
      <c r="C19" s="16" t="s">
        <v>169</v>
      </c>
      <c r="D19" s="4"/>
      <c r="E19" s="4"/>
      <c r="F19" s="4"/>
      <c r="G19" s="4"/>
      <c r="H19" s="4"/>
      <c r="I19" s="4"/>
      <c r="J19" s="4"/>
    </row>
    <row r="20" spans="1:10">
      <c r="A20" s="4"/>
      <c r="B20" s="8">
        <v>1210</v>
      </c>
      <c r="C20" s="16" t="s">
        <v>13</v>
      </c>
      <c r="D20" s="4"/>
      <c r="E20" s="4"/>
      <c r="F20" s="4"/>
      <c r="G20" s="4"/>
      <c r="H20" s="4"/>
      <c r="I20" s="4"/>
      <c r="J20" s="4"/>
    </row>
    <row r="21" spans="1:10">
      <c r="A21" s="4"/>
      <c r="B21" s="8">
        <v>1220</v>
      </c>
      <c r="C21" s="16" t="s">
        <v>14</v>
      </c>
      <c r="D21" s="4"/>
      <c r="E21" s="4"/>
      <c r="F21" s="4"/>
      <c r="G21" s="4"/>
      <c r="H21" s="4"/>
      <c r="I21" s="4"/>
      <c r="J21" s="4"/>
    </row>
    <row r="22" spans="1:10">
      <c r="A22" s="4"/>
      <c r="B22" s="8">
        <v>1230</v>
      </c>
      <c r="C22" s="16" t="s">
        <v>15</v>
      </c>
      <c r="D22" s="4"/>
      <c r="E22" s="4"/>
      <c r="F22" s="4"/>
      <c r="G22" s="4"/>
      <c r="H22" s="4"/>
      <c r="I22" s="4"/>
      <c r="J22" s="4"/>
    </row>
    <row r="23" spans="1:10">
      <c r="A23" s="4"/>
      <c r="B23" s="8">
        <v>1240</v>
      </c>
      <c r="C23" s="16" t="s">
        <v>37</v>
      </c>
      <c r="D23" s="4"/>
      <c r="E23" s="4"/>
      <c r="F23" s="4"/>
      <c r="G23" s="4"/>
      <c r="H23" s="4"/>
      <c r="I23" s="4"/>
      <c r="J23" s="4"/>
    </row>
    <row r="24" spans="1:10">
      <c r="A24" s="4"/>
      <c r="B24" s="8">
        <v>1260</v>
      </c>
      <c r="C24" s="16" t="s">
        <v>16</v>
      </c>
      <c r="D24" s="4"/>
      <c r="E24" s="4"/>
      <c r="F24" s="4"/>
      <c r="G24" s="4"/>
      <c r="H24" s="4"/>
      <c r="I24" s="4"/>
      <c r="J24" s="4"/>
    </row>
    <row r="25" spans="1:10">
      <c r="A25" s="4"/>
      <c r="B25" s="8">
        <v>1300</v>
      </c>
      <c r="C25" s="16" t="s">
        <v>17</v>
      </c>
      <c r="D25" s="4"/>
      <c r="E25" s="4"/>
      <c r="F25" s="4"/>
      <c r="G25" s="4"/>
      <c r="H25" s="4"/>
      <c r="I25" s="4"/>
      <c r="J25" s="4"/>
    </row>
    <row r="26" spans="1:10">
      <c r="A26" s="4"/>
      <c r="B26" s="8">
        <v>1310</v>
      </c>
      <c r="C26" s="16" t="s">
        <v>18</v>
      </c>
      <c r="D26" s="4"/>
      <c r="E26" s="4"/>
      <c r="F26" s="4"/>
      <c r="G26" s="4"/>
      <c r="H26" s="4"/>
      <c r="I26" s="4"/>
      <c r="J26" s="4"/>
    </row>
    <row r="27" spans="1:10">
      <c r="A27" s="4"/>
      <c r="B27" s="8">
        <v>1320</v>
      </c>
      <c r="C27" s="16" t="s">
        <v>19</v>
      </c>
      <c r="D27" s="4"/>
      <c r="E27" s="4"/>
      <c r="F27" s="4"/>
      <c r="G27" s="4"/>
      <c r="H27" s="4"/>
      <c r="I27" s="4"/>
      <c r="J27" s="4"/>
    </row>
    <row r="28" spans="1:10">
      <c r="A28" s="4"/>
      <c r="B28" s="8">
        <v>1400</v>
      </c>
      <c r="C28" s="16" t="s">
        <v>20</v>
      </c>
      <c r="D28" s="4"/>
      <c r="E28" s="4"/>
      <c r="F28" s="4"/>
      <c r="G28" s="4"/>
      <c r="H28" s="4"/>
      <c r="I28" s="4"/>
      <c r="J28" s="4"/>
    </row>
    <row r="29" spans="1:10">
      <c r="A29" s="4"/>
      <c r="B29" s="8">
        <v>1410</v>
      </c>
      <c r="C29" s="16" t="s">
        <v>21</v>
      </c>
      <c r="D29" s="4"/>
      <c r="E29" s="4"/>
      <c r="F29" s="4"/>
      <c r="G29" s="4"/>
      <c r="H29" s="4"/>
      <c r="I29" s="4"/>
      <c r="J29" s="4"/>
    </row>
    <row r="30" spans="1:10">
      <c r="A30" s="4"/>
      <c r="B30" s="8">
        <v>1420</v>
      </c>
      <c r="C30" s="16" t="s">
        <v>22</v>
      </c>
      <c r="D30" s="4"/>
      <c r="E30" s="4"/>
      <c r="F30" s="4"/>
      <c r="G30" s="4"/>
      <c r="H30" s="4"/>
      <c r="I30" s="4"/>
      <c r="J30" s="4"/>
    </row>
    <row r="31" spans="1:10">
      <c r="A31" s="4"/>
      <c r="B31" s="8">
        <v>1425</v>
      </c>
      <c r="C31" s="16" t="s">
        <v>23</v>
      </c>
      <c r="D31" s="4"/>
      <c r="E31" s="4"/>
      <c r="F31" s="4"/>
      <c r="G31" s="4"/>
      <c r="H31" s="4"/>
      <c r="I31" s="4"/>
      <c r="J31" s="4"/>
    </row>
    <row r="32" spans="1:10">
      <c r="A32" s="4"/>
      <c r="B32" s="8">
        <v>1430</v>
      </c>
      <c r="C32" s="16" t="s">
        <v>106</v>
      </c>
      <c r="D32" s="4"/>
      <c r="E32" s="4"/>
      <c r="F32" s="4"/>
      <c r="G32" s="4"/>
      <c r="H32" s="4"/>
      <c r="I32" s="4"/>
      <c r="J32" s="4"/>
    </row>
    <row r="33" spans="1:10">
      <c r="A33" s="4"/>
      <c r="B33" s="8">
        <v>1435</v>
      </c>
      <c r="C33" s="16" t="s">
        <v>107</v>
      </c>
      <c r="D33" s="4"/>
      <c r="E33" s="4"/>
      <c r="F33" s="4"/>
      <c r="G33" s="4"/>
      <c r="H33" s="4"/>
      <c r="I33" s="4"/>
      <c r="J33" s="4"/>
    </row>
    <row r="34" spans="1:10">
      <c r="A34" s="4"/>
      <c r="B34" s="8">
        <v>1440</v>
      </c>
      <c r="C34" s="16" t="s">
        <v>24</v>
      </c>
      <c r="D34" s="4"/>
      <c r="E34" s="4"/>
      <c r="F34" s="4"/>
      <c r="G34" s="4"/>
      <c r="H34" s="4"/>
      <c r="I34" s="4"/>
      <c r="J34" s="4"/>
    </row>
    <row r="35" spans="1:10">
      <c r="A35" s="4"/>
      <c r="B35" s="8">
        <v>1445</v>
      </c>
      <c r="C35" s="16" t="s">
        <v>25</v>
      </c>
      <c r="D35" s="4"/>
      <c r="E35" s="4"/>
      <c r="F35" s="4"/>
      <c r="G35" s="4"/>
      <c r="H35" s="4"/>
      <c r="I35" s="4"/>
      <c r="J35" s="4"/>
    </row>
    <row r="36" spans="1:10">
      <c r="A36" s="4"/>
      <c r="B36" s="8">
        <v>1450</v>
      </c>
      <c r="C36" s="16" t="s">
        <v>26</v>
      </c>
      <c r="D36" s="4"/>
      <c r="E36" s="4"/>
      <c r="F36" s="4"/>
      <c r="G36" s="4"/>
      <c r="H36" s="4"/>
      <c r="I36" s="4"/>
      <c r="J36" s="4"/>
    </row>
    <row r="37" spans="1:10">
      <c r="A37" s="4"/>
      <c r="B37" s="8">
        <v>1455</v>
      </c>
      <c r="C37" s="16" t="s">
        <v>27</v>
      </c>
      <c r="D37" s="4"/>
      <c r="E37" s="4"/>
      <c r="F37" s="4"/>
      <c r="G37" s="4"/>
      <c r="H37" s="4"/>
      <c r="I37" s="4"/>
      <c r="J37" s="4"/>
    </row>
    <row r="38" spans="1:10">
      <c r="A38" s="4"/>
      <c r="B38" s="8">
        <v>1460</v>
      </c>
      <c r="C38" s="16" t="s">
        <v>130</v>
      </c>
      <c r="D38" s="4"/>
      <c r="E38" s="4"/>
      <c r="F38" s="4"/>
      <c r="G38" s="4"/>
      <c r="H38" s="4"/>
      <c r="I38" s="4"/>
      <c r="J38" s="4"/>
    </row>
    <row r="39" spans="1:10">
      <c r="A39" s="4"/>
      <c r="B39" s="8">
        <v>1465</v>
      </c>
      <c r="C39" s="16" t="s">
        <v>170</v>
      </c>
      <c r="D39" s="4"/>
      <c r="E39" s="4"/>
      <c r="F39" s="4"/>
      <c r="G39" s="4"/>
      <c r="H39" s="4"/>
      <c r="I39" s="4"/>
      <c r="J39" s="4"/>
    </row>
    <row r="40" spans="1:10">
      <c r="A40" s="4"/>
      <c r="B40" s="8">
        <v>1470</v>
      </c>
      <c r="C40" s="16" t="s">
        <v>125</v>
      </c>
      <c r="D40" s="4"/>
      <c r="E40" s="4"/>
      <c r="F40" s="4"/>
      <c r="G40" s="4"/>
      <c r="H40" s="4"/>
      <c r="I40" s="4"/>
      <c r="J40" s="4"/>
    </row>
    <row r="41" spans="1:10">
      <c r="A41" s="4"/>
      <c r="B41" s="8">
        <v>1475</v>
      </c>
      <c r="C41" s="16" t="s">
        <v>171</v>
      </c>
      <c r="D41" s="4"/>
      <c r="E41" s="4"/>
      <c r="F41" s="4"/>
      <c r="G41" s="4"/>
      <c r="H41" s="4"/>
      <c r="I41" s="4"/>
      <c r="J41" s="4"/>
    </row>
    <row r="42" spans="1:10">
      <c r="A42" s="4"/>
      <c r="B42" s="8">
        <v>1500</v>
      </c>
      <c r="C42" s="16" t="s">
        <v>28</v>
      </c>
      <c r="D42" s="4"/>
      <c r="E42" s="4"/>
      <c r="F42" s="4"/>
      <c r="G42" s="4"/>
      <c r="H42" s="4"/>
      <c r="I42" s="4"/>
      <c r="J42" s="4"/>
    </row>
    <row r="43" spans="1:10">
      <c r="A43" s="4"/>
      <c r="B43" s="8">
        <v>1510</v>
      </c>
      <c r="C43" s="16" t="s">
        <v>29</v>
      </c>
      <c r="D43" s="4"/>
      <c r="E43" s="4"/>
      <c r="F43" s="4"/>
      <c r="G43" s="4"/>
      <c r="H43" s="4"/>
      <c r="I43" s="4"/>
      <c r="J43" s="4"/>
    </row>
    <row r="44" spans="1:10">
      <c r="A44" s="4"/>
      <c r="B44" s="8">
        <v>1520</v>
      </c>
      <c r="C44" s="16" t="s">
        <v>30</v>
      </c>
      <c r="D44" s="4"/>
      <c r="E44" s="4"/>
      <c r="F44" s="4"/>
      <c r="G44" s="4"/>
      <c r="H44" s="4"/>
      <c r="I44" s="4"/>
      <c r="J44" s="4"/>
    </row>
    <row r="45" spans="1:10">
      <c r="A45" s="4"/>
      <c r="B45" s="8">
        <v>1530</v>
      </c>
      <c r="C45" s="16" t="s">
        <v>172</v>
      </c>
      <c r="D45" s="4"/>
      <c r="E45" s="4"/>
      <c r="F45" s="4"/>
      <c r="G45" s="4"/>
      <c r="H45" s="4"/>
      <c r="I45" s="4"/>
      <c r="J45" s="4"/>
    </row>
    <row r="46" spans="1:10">
      <c r="A46" s="4"/>
      <c r="B46" s="8">
        <v>1540</v>
      </c>
      <c r="C46" s="16" t="s">
        <v>173</v>
      </c>
      <c r="D46" s="4"/>
      <c r="E46" s="4"/>
      <c r="F46" s="4"/>
      <c r="G46" s="4"/>
      <c r="H46" s="4"/>
      <c r="I46" s="4"/>
      <c r="J46" s="4"/>
    </row>
    <row r="47" spans="1:10">
      <c r="A47" s="4"/>
      <c r="B47" s="8">
        <v>1550</v>
      </c>
      <c r="C47" s="16" t="s">
        <v>31</v>
      </c>
      <c r="D47" s="4"/>
      <c r="E47" s="4"/>
      <c r="F47" s="4"/>
      <c r="G47" s="4"/>
      <c r="H47" s="4"/>
      <c r="I47" s="4"/>
      <c r="J47" s="4"/>
    </row>
    <row r="48" spans="1:10">
      <c r="A48" s="4"/>
      <c r="B48" s="8">
        <v>1560</v>
      </c>
      <c r="C48" s="16" t="s">
        <v>32</v>
      </c>
      <c r="D48" s="4"/>
      <c r="E48" s="4"/>
      <c r="F48" s="4"/>
      <c r="G48" s="4"/>
      <c r="H48" s="4"/>
      <c r="I48" s="4"/>
      <c r="J48" s="4"/>
    </row>
    <row r="49" spans="1:10">
      <c r="A49" s="4"/>
      <c r="B49" s="8">
        <v>1570</v>
      </c>
      <c r="C49" s="16" t="s">
        <v>33</v>
      </c>
      <c r="D49" s="4"/>
      <c r="E49" s="4"/>
      <c r="F49" s="4"/>
      <c r="G49" s="4"/>
      <c r="H49" s="4"/>
      <c r="I49" s="4"/>
      <c r="J49" s="4"/>
    </row>
    <row r="50" spans="1:10">
      <c r="A50" s="4"/>
      <c r="B50" s="8">
        <v>1580</v>
      </c>
      <c r="C50" s="16" t="s">
        <v>34</v>
      </c>
      <c r="D50" s="4"/>
      <c r="E50" s="4"/>
      <c r="F50" s="4"/>
      <c r="G50" s="4"/>
      <c r="H50" s="4"/>
      <c r="I50" s="4"/>
      <c r="J50" s="4"/>
    </row>
    <row r="51" spans="1:10">
      <c r="A51" s="4"/>
      <c r="B51" s="8">
        <v>1590</v>
      </c>
      <c r="C51" s="16" t="s">
        <v>163</v>
      </c>
      <c r="D51" s="4"/>
      <c r="E51" s="4"/>
      <c r="F51" s="4"/>
      <c r="G51" s="4"/>
      <c r="H51" s="4"/>
      <c r="I51" s="4"/>
      <c r="J51" s="4"/>
    </row>
    <row r="52" spans="1:10">
      <c r="A52" s="4"/>
      <c r="B52" s="8">
        <v>1600</v>
      </c>
      <c r="C52" s="16" t="s">
        <v>35</v>
      </c>
      <c r="D52" s="4"/>
      <c r="E52" s="4"/>
      <c r="F52" s="4"/>
      <c r="G52" s="4"/>
      <c r="H52" s="4"/>
      <c r="I52" s="4"/>
      <c r="J52" s="4"/>
    </row>
    <row r="53" spans="1:10">
      <c r="A53" s="4"/>
      <c r="B53" s="8">
        <v>1610</v>
      </c>
      <c r="C53" s="16" t="s">
        <v>36</v>
      </c>
      <c r="D53" s="4"/>
      <c r="E53" s="4"/>
      <c r="F53" s="4"/>
      <c r="G53" s="4"/>
      <c r="H53" s="4"/>
      <c r="I53" s="4"/>
      <c r="J53" s="4"/>
    </row>
    <row r="54" spans="1:10">
      <c r="A54" s="4"/>
      <c r="B54" s="8">
        <v>1670</v>
      </c>
      <c r="C54" s="16" t="s">
        <v>104</v>
      </c>
      <c r="D54" s="4"/>
      <c r="E54" s="4"/>
      <c r="F54" s="4"/>
      <c r="G54" s="4"/>
      <c r="H54" s="4"/>
      <c r="I54" s="4"/>
      <c r="J54" s="4"/>
    </row>
    <row r="55" spans="1:10">
      <c r="A55" s="4"/>
      <c r="B55" s="8">
        <v>1680</v>
      </c>
      <c r="C55" s="16" t="s">
        <v>105</v>
      </c>
      <c r="D55" s="4"/>
      <c r="E55" s="4"/>
      <c r="F55" s="4"/>
      <c r="G55" s="4"/>
      <c r="H55" s="4"/>
      <c r="I55" s="4"/>
      <c r="J55" s="4"/>
    </row>
    <row r="56" spans="1:10">
      <c r="A56" s="4"/>
      <c r="B56" s="8">
        <v>1690</v>
      </c>
      <c r="C56" s="16" t="s">
        <v>38</v>
      </c>
      <c r="D56" s="4"/>
      <c r="E56" s="4"/>
      <c r="F56" s="4"/>
      <c r="G56" s="4"/>
      <c r="H56" s="4"/>
      <c r="I56" s="4"/>
      <c r="J56" s="4"/>
    </row>
    <row r="57" spans="1:10">
      <c r="A57" s="4"/>
      <c r="B57" s="8">
        <v>2000</v>
      </c>
      <c r="C57" s="16" t="s">
        <v>39</v>
      </c>
      <c r="D57" s="4"/>
      <c r="E57" s="4"/>
      <c r="F57" s="4"/>
      <c r="G57" s="4"/>
      <c r="H57" s="4"/>
      <c r="I57" s="4"/>
      <c r="J57" s="4"/>
    </row>
    <row r="58" spans="1:10">
      <c r="A58" s="4"/>
      <c r="B58" s="8">
        <v>2100</v>
      </c>
      <c r="C58" s="16" t="s">
        <v>40</v>
      </c>
      <c r="D58" s="4"/>
      <c r="E58" s="4"/>
      <c r="F58" s="4"/>
      <c r="G58" s="4"/>
      <c r="H58" s="4"/>
      <c r="I58" s="4"/>
      <c r="J58" s="4"/>
    </row>
    <row r="59" spans="1:10">
      <c r="A59" s="4"/>
      <c r="B59" s="8">
        <v>2110</v>
      </c>
      <c r="C59" s="16" t="s">
        <v>108</v>
      </c>
      <c r="D59" s="4"/>
      <c r="E59" s="4"/>
      <c r="F59" s="4"/>
      <c r="G59" s="4"/>
      <c r="H59" s="4"/>
      <c r="I59" s="4"/>
      <c r="J59" s="4"/>
    </row>
    <row r="60" spans="1:10">
      <c r="A60" s="4"/>
      <c r="B60" s="8">
        <v>2120</v>
      </c>
      <c r="C60" s="16" t="s">
        <v>174</v>
      </c>
      <c r="D60" s="4"/>
      <c r="E60" s="4"/>
      <c r="F60" s="4"/>
      <c r="G60" s="4"/>
      <c r="H60" s="4"/>
      <c r="I60" s="4"/>
      <c r="J60" s="4"/>
    </row>
    <row r="61" spans="1:10">
      <c r="A61" s="4"/>
      <c r="B61" s="8">
        <v>2130</v>
      </c>
      <c r="C61" s="16" t="s">
        <v>41</v>
      </c>
      <c r="D61" s="4"/>
      <c r="E61" s="4"/>
      <c r="F61" s="4"/>
      <c r="G61" s="4"/>
      <c r="H61" s="4"/>
      <c r="I61" s="4"/>
      <c r="J61" s="4"/>
    </row>
    <row r="62" spans="1:10">
      <c r="A62" s="4"/>
      <c r="B62" s="8">
        <v>2140</v>
      </c>
      <c r="C62" s="16" t="s">
        <v>42</v>
      </c>
      <c r="D62" s="4"/>
      <c r="E62" s="4"/>
      <c r="F62" s="4"/>
      <c r="G62" s="4"/>
      <c r="H62" s="4"/>
      <c r="I62" s="4"/>
      <c r="J62" s="4"/>
    </row>
    <row r="63" spans="1:10">
      <c r="A63" s="4"/>
      <c r="B63" s="8">
        <v>2150</v>
      </c>
      <c r="C63" s="16" t="s">
        <v>44</v>
      </c>
      <c r="D63" s="4"/>
      <c r="E63" s="4"/>
      <c r="F63" s="4"/>
      <c r="G63" s="4"/>
      <c r="H63" s="4"/>
      <c r="I63" s="4"/>
      <c r="J63" s="4"/>
    </row>
    <row r="64" spans="1:10">
      <c r="A64" s="4"/>
      <c r="B64" s="8">
        <v>2160</v>
      </c>
      <c r="C64" s="16" t="s">
        <v>43</v>
      </c>
      <c r="D64" s="4"/>
      <c r="E64" s="4"/>
      <c r="F64" s="4"/>
      <c r="G64" s="4"/>
      <c r="H64" s="4"/>
      <c r="I64" s="4"/>
      <c r="J64" s="4"/>
    </row>
    <row r="65" spans="1:10">
      <c r="A65" s="4"/>
      <c r="B65" s="8">
        <v>2170</v>
      </c>
      <c r="C65" s="16" t="s">
        <v>127</v>
      </c>
      <c r="D65" s="4"/>
      <c r="E65" s="4"/>
      <c r="F65" s="4"/>
      <c r="G65" s="4"/>
      <c r="H65" s="4"/>
      <c r="I65" s="4"/>
      <c r="J65" s="4"/>
    </row>
    <row r="66" spans="1:10">
      <c r="A66" s="4"/>
      <c r="B66" s="8">
        <v>2175</v>
      </c>
      <c r="C66" s="16" t="s">
        <v>128</v>
      </c>
      <c r="D66" s="4"/>
      <c r="E66" s="4"/>
      <c r="F66" s="4"/>
      <c r="G66" s="4"/>
      <c r="H66" s="4"/>
      <c r="I66" s="4"/>
      <c r="J66" s="4"/>
    </row>
    <row r="67" spans="1:10">
      <c r="A67" s="4"/>
      <c r="B67" s="8">
        <v>2180</v>
      </c>
      <c r="C67" s="16" t="s">
        <v>45</v>
      </c>
      <c r="D67" s="4"/>
      <c r="E67" s="4"/>
      <c r="F67" s="4"/>
      <c r="G67" s="4"/>
      <c r="H67" s="4"/>
      <c r="I67" s="4"/>
      <c r="J67" s="4"/>
    </row>
    <row r="68" spans="1:10">
      <c r="A68" s="4"/>
      <c r="B68" s="8">
        <v>2185</v>
      </c>
      <c r="C68" s="16" t="s">
        <v>122</v>
      </c>
      <c r="D68" s="4"/>
      <c r="E68" s="4"/>
      <c r="F68" s="4"/>
      <c r="G68" s="4"/>
      <c r="H68" s="4"/>
      <c r="I68" s="4"/>
      <c r="J68" s="4"/>
    </row>
    <row r="69" spans="1:10">
      <c r="A69" s="4"/>
      <c r="B69" s="8">
        <v>2190</v>
      </c>
      <c r="C69" s="16" t="s">
        <v>46</v>
      </c>
      <c r="D69" s="4"/>
      <c r="E69" s="4"/>
      <c r="F69" s="4"/>
      <c r="G69" s="4"/>
      <c r="H69" s="4"/>
      <c r="I69" s="4"/>
      <c r="J69" s="4"/>
    </row>
    <row r="70" spans="1:10">
      <c r="A70" s="4"/>
      <c r="B70" s="8">
        <v>2210</v>
      </c>
      <c r="C70" s="16" t="s">
        <v>47</v>
      </c>
      <c r="D70" s="4"/>
      <c r="E70" s="4"/>
      <c r="F70" s="4"/>
      <c r="G70" s="4"/>
      <c r="H70" s="4"/>
      <c r="I70" s="4"/>
      <c r="J70" s="4"/>
    </row>
    <row r="71" spans="1:10">
      <c r="A71" s="4"/>
      <c r="B71" s="8">
        <v>2220</v>
      </c>
      <c r="C71" s="16" t="s">
        <v>175</v>
      </c>
      <c r="D71" s="4"/>
      <c r="E71" s="4"/>
      <c r="F71" s="4"/>
      <c r="G71" s="4"/>
      <c r="H71" s="4"/>
      <c r="I71" s="4"/>
      <c r="J71" s="4"/>
    </row>
    <row r="72" spans="1:10">
      <c r="A72" s="4"/>
      <c r="B72" s="8">
        <v>2230</v>
      </c>
      <c r="C72" s="16" t="s">
        <v>176</v>
      </c>
      <c r="D72" s="4"/>
      <c r="E72" s="4"/>
      <c r="F72" s="4"/>
      <c r="G72" s="4"/>
      <c r="H72" s="4"/>
      <c r="I72" s="4"/>
      <c r="J72" s="4"/>
    </row>
    <row r="73" spans="1:10">
      <c r="A73" s="4"/>
      <c r="B73" s="8">
        <v>2240</v>
      </c>
      <c r="C73" s="15" t="s">
        <v>177</v>
      </c>
      <c r="D73" s="4"/>
      <c r="E73" s="4"/>
      <c r="F73" s="4"/>
      <c r="G73" s="4"/>
      <c r="H73" s="4"/>
      <c r="I73" s="4"/>
      <c r="J73" s="4"/>
    </row>
    <row r="74" spans="1:10">
      <c r="A74" s="4"/>
      <c r="B74" s="8">
        <v>2290</v>
      </c>
      <c r="C74" s="16" t="s">
        <v>178</v>
      </c>
      <c r="D74" s="4"/>
      <c r="E74" s="4"/>
      <c r="F74" s="4"/>
      <c r="G74" s="4"/>
      <c r="H74" s="4"/>
      <c r="I74" s="4"/>
      <c r="J74" s="4"/>
    </row>
    <row r="75" spans="1:10">
      <c r="A75" s="4"/>
      <c r="B75" s="8">
        <v>2500</v>
      </c>
      <c r="C75" s="16" t="s">
        <v>48</v>
      </c>
      <c r="D75" s="4"/>
      <c r="E75" s="4"/>
      <c r="F75" s="4"/>
      <c r="G75" s="4"/>
      <c r="H75" s="4"/>
      <c r="I75" s="4"/>
      <c r="J75" s="4"/>
    </row>
    <row r="76" spans="1:10">
      <c r="A76" s="4"/>
      <c r="B76" s="8">
        <v>2510</v>
      </c>
      <c r="C76" s="16" t="s">
        <v>49</v>
      </c>
      <c r="D76" s="4"/>
      <c r="E76" s="4"/>
      <c r="F76" s="4"/>
      <c r="G76" s="4"/>
      <c r="H76" s="4"/>
      <c r="I76" s="4"/>
      <c r="J76" s="4"/>
    </row>
    <row r="77" spans="1:10">
      <c r="A77" s="4"/>
      <c r="B77" s="8">
        <v>2520</v>
      </c>
      <c r="C77" s="16" t="s">
        <v>50</v>
      </c>
      <c r="D77" s="4"/>
      <c r="E77" s="4"/>
      <c r="F77" s="4"/>
      <c r="G77" s="4"/>
      <c r="H77" s="4"/>
      <c r="I77" s="4"/>
      <c r="J77" s="4"/>
    </row>
    <row r="78" spans="1:10">
      <c r="A78" s="4"/>
      <c r="B78" s="8">
        <v>2525</v>
      </c>
      <c r="C78" s="16" t="s">
        <v>179</v>
      </c>
      <c r="D78" s="4"/>
      <c r="E78" s="4"/>
      <c r="F78" s="4"/>
      <c r="G78" s="4"/>
      <c r="H78" s="4"/>
      <c r="I78" s="4"/>
      <c r="J78" s="4"/>
    </row>
    <row r="79" spans="1:10">
      <c r="A79" s="4"/>
      <c r="B79" s="8">
        <v>2530</v>
      </c>
      <c r="C79" s="16" t="s">
        <v>180</v>
      </c>
      <c r="D79" s="4"/>
      <c r="E79" s="4"/>
      <c r="F79" s="4"/>
      <c r="G79" s="4"/>
      <c r="H79" s="4"/>
      <c r="I79" s="4"/>
      <c r="J79" s="4"/>
    </row>
    <row r="80" spans="1:10">
      <c r="A80" s="4"/>
      <c r="B80" s="8">
        <v>2535</v>
      </c>
      <c r="C80" s="16" t="s">
        <v>51</v>
      </c>
      <c r="D80" s="4"/>
      <c r="E80" s="4"/>
      <c r="F80" s="4"/>
      <c r="G80" s="4"/>
      <c r="H80" s="4"/>
      <c r="I80" s="4"/>
      <c r="J80" s="4"/>
    </row>
    <row r="81" spans="1:10">
      <c r="A81" s="4"/>
      <c r="B81" s="8">
        <v>2540</v>
      </c>
      <c r="C81" s="16" t="s">
        <v>181</v>
      </c>
      <c r="D81" s="4"/>
      <c r="E81" s="4"/>
      <c r="F81" s="4"/>
      <c r="G81" s="4"/>
      <c r="H81" s="4"/>
      <c r="I81" s="4"/>
      <c r="J81" s="4"/>
    </row>
    <row r="82" spans="1:10">
      <c r="A82" s="4"/>
      <c r="B82" s="8">
        <v>2550</v>
      </c>
      <c r="C82" s="16" t="s">
        <v>182</v>
      </c>
      <c r="D82" s="4"/>
      <c r="E82" s="4"/>
      <c r="F82" s="4"/>
      <c r="G82" s="4"/>
      <c r="H82" s="4"/>
      <c r="I82" s="4"/>
      <c r="J82" s="4"/>
    </row>
    <row r="83" spans="1:10">
      <c r="A83" s="4"/>
      <c r="B83" s="8">
        <v>2560</v>
      </c>
      <c r="C83" s="16" t="s">
        <v>129</v>
      </c>
      <c r="D83" s="4"/>
      <c r="E83" s="4"/>
      <c r="F83" s="4"/>
      <c r="G83" s="4"/>
      <c r="H83" s="4"/>
      <c r="I83" s="4"/>
      <c r="J83" s="4"/>
    </row>
    <row r="84" spans="1:10">
      <c r="A84" s="4"/>
      <c r="B84" s="8">
        <v>2570</v>
      </c>
      <c r="C84" s="16" t="s">
        <v>109</v>
      </c>
      <c r="D84" s="4"/>
      <c r="E84" s="4"/>
      <c r="F84" s="4"/>
      <c r="G84" s="4"/>
      <c r="H84" s="4"/>
      <c r="I84" s="4"/>
      <c r="J84" s="4"/>
    </row>
    <row r="85" spans="1:10">
      <c r="A85" s="4"/>
      <c r="B85" s="8">
        <v>2580</v>
      </c>
      <c r="C85" s="15" t="s">
        <v>112</v>
      </c>
      <c r="D85" s="4"/>
      <c r="E85" s="4"/>
      <c r="F85" s="4"/>
      <c r="G85" s="4"/>
      <c r="H85" s="4"/>
      <c r="I85" s="4"/>
      <c r="J85" s="4"/>
    </row>
    <row r="86" spans="1:10">
      <c r="A86" s="4"/>
      <c r="B86" s="8">
        <v>2590</v>
      </c>
      <c r="C86" s="16" t="s">
        <v>183</v>
      </c>
      <c r="D86" s="4"/>
      <c r="E86" s="4"/>
      <c r="F86" s="4"/>
      <c r="G86" s="4"/>
      <c r="H86" s="4"/>
      <c r="I86" s="4"/>
      <c r="J86" s="4"/>
    </row>
    <row r="87" spans="1:10">
      <c r="A87" s="4"/>
      <c r="B87" s="8">
        <v>3000</v>
      </c>
      <c r="C87" s="16" t="s">
        <v>52</v>
      </c>
      <c r="D87" s="4"/>
      <c r="E87" s="4"/>
      <c r="F87" s="4"/>
      <c r="G87" s="4"/>
      <c r="H87" s="4"/>
      <c r="I87" s="4"/>
      <c r="J87" s="4"/>
    </row>
    <row r="88" spans="1:10">
      <c r="A88" s="4"/>
      <c r="B88" s="8">
        <v>3100</v>
      </c>
      <c r="C88" s="16" t="s">
        <v>53</v>
      </c>
      <c r="D88" s="4"/>
      <c r="E88" s="4"/>
      <c r="F88" s="4"/>
      <c r="G88" s="4"/>
      <c r="H88" s="4"/>
      <c r="I88" s="4"/>
      <c r="J88" s="4"/>
    </row>
    <row r="89" spans="1:10">
      <c r="A89" s="4"/>
      <c r="B89" s="8">
        <v>3110</v>
      </c>
      <c r="C89" s="16" t="s">
        <v>54</v>
      </c>
      <c r="D89" s="4"/>
      <c r="E89" s="4"/>
      <c r="F89" s="4"/>
      <c r="G89" s="4"/>
      <c r="H89" s="4"/>
      <c r="I89" s="4"/>
      <c r="J89" s="4"/>
    </row>
    <row r="90" spans="1:10">
      <c r="A90" s="4"/>
      <c r="B90" s="8">
        <v>3150</v>
      </c>
      <c r="C90" s="16" t="s">
        <v>55</v>
      </c>
      <c r="D90" s="4"/>
      <c r="E90" s="4"/>
      <c r="F90" s="4"/>
      <c r="G90" s="4"/>
      <c r="H90" s="4"/>
      <c r="I90" s="4"/>
      <c r="J90" s="4"/>
    </row>
    <row r="91" spans="1:10">
      <c r="A91" s="4"/>
      <c r="B91" s="8">
        <v>3200</v>
      </c>
      <c r="C91" s="16" t="s">
        <v>56</v>
      </c>
      <c r="D91" s="4"/>
      <c r="E91" s="4"/>
      <c r="F91" s="4"/>
      <c r="G91" s="4"/>
      <c r="H91" s="4"/>
      <c r="I91" s="4"/>
      <c r="J91" s="4"/>
    </row>
    <row r="92" spans="1:10">
      <c r="A92" s="4"/>
      <c r="B92" s="8">
        <v>3210</v>
      </c>
      <c r="C92" s="16" t="s">
        <v>57</v>
      </c>
      <c r="D92" s="4"/>
      <c r="E92" s="4"/>
      <c r="F92" s="4"/>
      <c r="G92" s="4"/>
      <c r="H92" s="4"/>
      <c r="I92" s="4"/>
      <c r="J92" s="4"/>
    </row>
    <row r="93" spans="1:10">
      <c r="A93" s="4"/>
      <c r="B93" s="8">
        <v>3215</v>
      </c>
      <c r="C93" s="16" t="s">
        <v>58</v>
      </c>
      <c r="D93" s="4"/>
      <c r="E93" s="4"/>
      <c r="F93" s="4"/>
      <c r="G93" s="4"/>
      <c r="H93" s="4"/>
      <c r="I93" s="4"/>
      <c r="J93" s="4"/>
    </row>
    <row r="94" spans="1:10">
      <c r="A94" s="4"/>
      <c r="B94" s="8">
        <v>3230</v>
      </c>
      <c r="C94" s="16" t="s">
        <v>59</v>
      </c>
      <c r="D94" s="4"/>
      <c r="E94" s="4"/>
      <c r="F94" s="4"/>
      <c r="G94" s="4"/>
      <c r="H94" s="4"/>
      <c r="I94" s="4"/>
      <c r="J94" s="4"/>
    </row>
    <row r="95" spans="1:10">
      <c r="A95" s="4"/>
      <c r="B95" s="8">
        <v>3250</v>
      </c>
      <c r="C95" s="16" t="s">
        <v>111</v>
      </c>
      <c r="D95" s="4"/>
      <c r="E95" s="4"/>
      <c r="F95" s="4"/>
      <c r="G95" s="4"/>
      <c r="H95" s="4"/>
      <c r="I95" s="4"/>
      <c r="J95" s="4"/>
    </row>
    <row r="96" spans="1:10">
      <c r="A96" s="4"/>
      <c r="B96" s="8">
        <v>3300</v>
      </c>
      <c r="C96" s="16" t="s">
        <v>184</v>
      </c>
      <c r="D96" s="4"/>
      <c r="E96" s="4"/>
      <c r="F96" s="4"/>
      <c r="G96" s="4"/>
      <c r="H96" s="4"/>
      <c r="I96" s="4"/>
      <c r="J96" s="4"/>
    </row>
    <row r="97" spans="1:10">
      <c r="A97" s="4"/>
      <c r="B97" s="8">
        <v>3310</v>
      </c>
      <c r="C97" s="16" t="s">
        <v>60</v>
      </c>
      <c r="D97" s="4"/>
      <c r="E97" s="4"/>
      <c r="F97" s="4"/>
      <c r="G97" s="4"/>
      <c r="H97" s="4"/>
      <c r="I97" s="4"/>
      <c r="J97" s="4"/>
    </row>
    <row r="98" spans="1:10">
      <c r="A98" s="4"/>
      <c r="B98" s="8">
        <v>3320</v>
      </c>
      <c r="C98" s="16" t="s">
        <v>110</v>
      </c>
      <c r="D98" s="4"/>
      <c r="E98" s="4"/>
      <c r="F98" s="4"/>
      <c r="G98" s="4"/>
      <c r="H98" s="4"/>
      <c r="I98" s="4"/>
      <c r="J98" s="4"/>
    </row>
    <row r="99" spans="1:10">
      <c r="A99" s="4"/>
      <c r="B99" s="8">
        <v>3330</v>
      </c>
      <c r="C99" s="16" t="s">
        <v>61</v>
      </c>
      <c r="D99" s="4"/>
      <c r="E99" s="4"/>
      <c r="F99" s="4"/>
      <c r="G99" s="4"/>
      <c r="H99" s="4"/>
      <c r="I99" s="4"/>
      <c r="J99" s="4"/>
    </row>
    <row r="100" spans="1:10">
      <c r="A100" s="4"/>
      <c r="B100" s="8">
        <v>4000</v>
      </c>
      <c r="C100" s="16" t="s">
        <v>62</v>
      </c>
      <c r="D100" s="4"/>
      <c r="E100" s="4"/>
      <c r="F100" s="4"/>
      <c r="G100" s="4"/>
      <c r="H100" s="4"/>
      <c r="I100" s="4"/>
      <c r="J100" s="4"/>
    </row>
    <row r="101" spans="1:10">
      <c r="A101" s="4"/>
      <c r="B101" s="8">
        <v>4100</v>
      </c>
      <c r="C101" s="16" t="s">
        <v>63</v>
      </c>
      <c r="D101" s="4"/>
      <c r="E101" s="4"/>
      <c r="F101" s="4"/>
      <c r="G101" s="4"/>
      <c r="H101" s="4"/>
      <c r="I101" s="4"/>
      <c r="J101" s="4"/>
    </row>
    <row r="102" spans="1:10">
      <c r="A102" s="4"/>
      <c r="B102" s="8">
        <v>4110</v>
      </c>
      <c r="C102" s="16" t="s">
        <v>64</v>
      </c>
      <c r="D102" s="4"/>
      <c r="E102" s="4"/>
      <c r="F102" s="4"/>
      <c r="G102" s="4"/>
      <c r="H102" s="4"/>
      <c r="I102" s="4"/>
      <c r="J102" s="4"/>
    </row>
    <row r="103" spans="1:10">
      <c r="A103" s="4"/>
      <c r="B103" s="8">
        <v>4120</v>
      </c>
      <c r="C103" s="16" t="s">
        <v>65</v>
      </c>
      <c r="D103" s="4"/>
      <c r="E103" s="4"/>
      <c r="F103" s="4"/>
      <c r="G103" s="4"/>
      <c r="H103" s="4"/>
      <c r="I103" s="4"/>
      <c r="J103" s="4"/>
    </row>
    <row r="104" spans="1:10">
      <c r="A104" s="4"/>
      <c r="B104" s="8">
        <v>4130</v>
      </c>
      <c r="C104" s="16" t="s">
        <v>66</v>
      </c>
      <c r="D104" s="4"/>
      <c r="E104" s="4"/>
      <c r="F104" s="4"/>
      <c r="G104" s="4"/>
      <c r="H104" s="4"/>
      <c r="I104" s="4"/>
      <c r="J104" s="4"/>
    </row>
    <row r="105" spans="1:10">
      <c r="A105" s="4"/>
      <c r="B105" s="8">
        <v>5000</v>
      </c>
      <c r="C105" s="16" t="s">
        <v>67</v>
      </c>
      <c r="D105" s="4"/>
      <c r="E105" s="4"/>
      <c r="F105" s="4"/>
      <c r="G105" s="4"/>
      <c r="H105" s="4"/>
      <c r="I105" s="4"/>
      <c r="J105" s="4"/>
    </row>
    <row r="106" spans="1:10">
      <c r="A106" s="4"/>
      <c r="B106" s="8">
        <v>5100</v>
      </c>
      <c r="C106" s="16" t="s">
        <v>68</v>
      </c>
      <c r="D106" s="4"/>
      <c r="E106" s="4"/>
      <c r="F106" s="4"/>
      <c r="G106" s="4"/>
      <c r="H106" s="4"/>
      <c r="I106" s="4"/>
      <c r="J106" s="4"/>
    </row>
    <row r="107" spans="1:10">
      <c r="A107" s="4"/>
      <c r="B107" s="8">
        <v>5110</v>
      </c>
      <c r="C107" s="16" t="s">
        <v>121</v>
      </c>
      <c r="D107" s="4"/>
      <c r="E107" s="4"/>
      <c r="F107" s="4"/>
      <c r="G107" s="4"/>
      <c r="H107" s="4"/>
      <c r="I107" s="4"/>
      <c r="J107" s="4"/>
    </row>
    <row r="108" spans="1:10">
      <c r="A108" s="4"/>
      <c r="B108" s="8">
        <v>5120</v>
      </c>
      <c r="C108" s="16" t="s">
        <v>120</v>
      </c>
      <c r="D108" s="4"/>
      <c r="E108" s="4"/>
      <c r="F108" s="4"/>
      <c r="G108" s="4"/>
      <c r="H108" s="4"/>
      <c r="I108" s="4"/>
      <c r="J108" s="4"/>
    </row>
    <row r="109" spans="1:10">
      <c r="A109" s="4"/>
      <c r="B109" s="8">
        <v>5130</v>
      </c>
      <c r="C109" s="16" t="s">
        <v>124</v>
      </c>
      <c r="D109" s="4"/>
      <c r="E109" s="4"/>
      <c r="F109" s="4"/>
      <c r="G109" s="4"/>
      <c r="H109" s="4"/>
      <c r="I109" s="4"/>
      <c r="J109" s="4"/>
    </row>
    <row r="110" spans="1:10">
      <c r="A110" s="4"/>
      <c r="B110" s="8">
        <v>5140</v>
      </c>
      <c r="C110" s="16" t="s">
        <v>164</v>
      </c>
      <c r="D110" s="4"/>
      <c r="E110" s="4"/>
      <c r="F110" s="4"/>
      <c r="G110" s="4"/>
      <c r="H110" s="4"/>
      <c r="I110" s="4"/>
      <c r="J110" s="4"/>
    </row>
    <row r="111" spans="1:10">
      <c r="A111" s="4"/>
      <c r="B111" s="8">
        <v>5150</v>
      </c>
      <c r="C111" s="16" t="s">
        <v>116</v>
      </c>
      <c r="D111" s="4"/>
      <c r="E111" s="4"/>
      <c r="F111" s="4"/>
      <c r="G111" s="4"/>
      <c r="H111" s="4"/>
      <c r="I111" s="4"/>
      <c r="J111" s="4"/>
    </row>
    <row r="112" spans="1:10" ht="15.75">
      <c r="A112" s="4"/>
      <c r="B112" s="17">
        <v>5160</v>
      </c>
      <c r="C112" s="18" t="s">
        <v>115</v>
      </c>
      <c r="D112" s="4"/>
      <c r="E112" s="4"/>
      <c r="F112" s="4"/>
      <c r="G112" s="4"/>
      <c r="H112" s="4"/>
      <c r="I112" s="4"/>
      <c r="J112" s="4"/>
    </row>
    <row r="113" spans="1:10" ht="15.75">
      <c r="A113" s="4"/>
      <c r="B113" s="17">
        <v>5170</v>
      </c>
      <c r="C113" s="18" t="s">
        <v>126</v>
      </c>
      <c r="D113" s="4"/>
      <c r="E113" s="4"/>
      <c r="F113" s="4"/>
      <c r="G113" s="4"/>
      <c r="H113" s="4"/>
      <c r="I113" s="4"/>
      <c r="J113" s="4"/>
    </row>
    <row r="114" spans="1:10" ht="15.75">
      <c r="A114" s="4"/>
      <c r="B114" s="17">
        <v>5180</v>
      </c>
      <c r="C114" s="18" t="s">
        <v>185</v>
      </c>
      <c r="D114" s="4"/>
      <c r="E114" s="4"/>
      <c r="F114" s="4"/>
      <c r="G114" s="4"/>
      <c r="H114" s="4"/>
      <c r="I114" s="4"/>
      <c r="J114" s="4"/>
    </row>
    <row r="115" spans="1:10" ht="15.75">
      <c r="A115" s="4"/>
      <c r="B115" s="17">
        <v>5220</v>
      </c>
      <c r="C115" s="18" t="s">
        <v>69</v>
      </c>
      <c r="D115" s="4"/>
      <c r="E115" s="4"/>
      <c r="F115" s="4"/>
      <c r="G115" s="4"/>
      <c r="H115" s="4"/>
      <c r="I115" s="4"/>
      <c r="J115" s="4"/>
    </row>
    <row r="116" spans="1:10" ht="15.75">
      <c r="A116" s="4"/>
      <c r="B116" s="17">
        <v>5230</v>
      </c>
      <c r="C116" s="18" t="s">
        <v>70</v>
      </c>
      <c r="D116" s="4"/>
      <c r="E116" s="4"/>
      <c r="F116" s="4"/>
      <c r="G116" s="4"/>
      <c r="H116" s="4"/>
      <c r="I116" s="4"/>
      <c r="J116" s="4"/>
    </row>
    <row r="117" spans="1:10" ht="15.75">
      <c r="A117" s="4"/>
      <c r="B117" s="17">
        <v>5240</v>
      </c>
      <c r="C117" s="18" t="s">
        <v>71</v>
      </c>
      <c r="D117" s="4"/>
      <c r="E117" s="4"/>
      <c r="F117" s="4"/>
      <c r="G117" s="4"/>
      <c r="H117" s="4"/>
      <c r="I117" s="4"/>
      <c r="J117" s="4"/>
    </row>
    <row r="118" spans="1:10" ht="15.75">
      <c r="A118" s="4"/>
      <c r="B118" s="17">
        <v>5250</v>
      </c>
      <c r="C118" s="18" t="s">
        <v>72</v>
      </c>
      <c r="D118" s="4"/>
      <c r="E118" s="4"/>
      <c r="F118" s="4"/>
      <c r="G118" s="4"/>
      <c r="H118" s="4"/>
      <c r="I118" s="4"/>
      <c r="J118" s="4"/>
    </row>
    <row r="119" spans="1:10" ht="15.75">
      <c r="A119" s="4"/>
      <c r="B119" s="17">
        <v>6000</v>
      </c>
      <c r="C119" s="18" t="s">
        <v>73</v>
      </c>
      <c r="D119" s="4"/>
      <c r="E119" s="4"/>
      <c r="F119" s="4"/>
      <c r="G119" s="4"/>
      <c r="H119" s="4"/>
      <c r="I119" s="4"/>
      <c r="J119" s="4"/>
    </row>
    <row r="120" spans="1:10" ht="15.75">
      <c r="A120" s="4"/>
      <c r="B120" s="17">
        <v>6210</v>
      </c>
      <c r="C120" s="18" t="s">
        <v>74</v>
      </c>
      <c r="D120" s="4"/>
      <c r="E120" s="4"/>
      <c r="F120" s="4"/>
      <c r="G120" s="4"/>
      <c r="H120" s="4"/>
      <c r="I120" s="4"/>
      <c r="J120" s="4"/>
    </row>
    <row r="121" spans="1:10" ht="15.75">
      <c r="A121" s="4"/>
      <c r="B121" s="17">
        <v>6220</v>
      </c>
      <c r="C121" s="18" t="s">
        <v>75</v>
      </c>
      <c r="D121" s="4"/>
      <c r="E121" s="4"/>
      <c r="F121" s="4"/>
      <c r="G121" s="4"/>
      <c r="H121" s="4"/>
      <c r="I121" s="4"/>
      <c r="J121" s="4"/>
    </row>
    <row r="122" spans="1:10" ht="15.75">
      <c r="A122" s="4"/>
      <c r="B122" s="17">
        <v>6230</v>
      </c>
      <c r="C122" s="18" t="s">
        <v>114</v>
      </c>
      <c r="D122" s="4"/>
      <c r="E122" s="4"/>
      <c r="F122" s="4"/>
      <c r="G122" s="4"/>
      <c r="H122" s="4"/>
      <c r="I122" s="4"/>
      <c r="J122" s="4"/>
    </row>
    <row r="123" spans="1:10" ht="15.75">
      <c r="A123" s="4"/>
      <c r="B123" s="17">
        <v>6240</v>
      </c>
      <c r="C123" s="18" t="s">
        <v>119</v>
      </c>
      <c r="D123" s="4"/>
      <c r="E123" s="4"/>
      <c r="F123" s="4"/>
      <c r="G123" s="4"/>
      <c r="H123" s="4"/>
      <c r="I123" s="4"/>
      <c r="J123" s="4"/>
    </row>
    <row r="124" spans="1:10" ht="15.75">
      <c r="A124" s="4"/>
      <c r="B124" s="17">
        <v>6250</v>
      </c>
      <c r="C124" s="18" t="s">
        <v>76</v>
      </c>
      <c r="D124" s="4"/>
      <c r="E124" s="4"/>
      <c r="F124" s="4"/>
      <c r="G124" s="4"/>
      <c r="H124" s="4"/>
      <c r="I124" s="4"/>
      <c r="J124" s="4"/>
    </row>
    <row r="125" spans="1:10" ht="15.75">
      <c r="A125" s="4"/>
      <c r="B125" s="17">
        <v>6260</v>
      </c>
      <c r="C125" s="18" t="s">
        <v>77</v>
      </c>
      <c r="D125" s="4"/>
      <c r="E125" s="4"/>
      <c r="F125" s="4"/>
      <c r="G125" s="4"/>
      <c r="H125" s="4"/>
      <c r="I125" s="4"/>
      <c r="J125" s="4"/>
    </row>
    <row r="126" spans="1:10" ht="15.75">
      <c r="A126" s="4"/>
      <c r="B126" s="17">
        <v>6270</v>
      </c>
      <c r="C126" s="18" t="s">
        <v>78</v>
      </c>
      <c r="D126" s="4"/>
      <c r="E126" s="4"/>
      <c r="F126" s="4"/>
      <c r="G126" s="4"/>
      <c r="H126" s="4"/>
      <c r="I126" s="4"/>
      <c r="J126" s="4"/>
    </row>
    <row r="127" spans="1:10" ht="15.75">
      <c r="A127" s="4"/>
      <c r="B127" s="17">
        <v>6280</v>
      </c>
      <c r="C127" s="18" t="s">
        <v>79</v>
      </c>
      <c r="D127" s="4"/>
      <c r="E127" s="4"/>
      <c r="F127" s="4"/>
      <c r="G127" s="4"/>
      <c r="H127" s="4"/>
      <c r="I127" s="4"/>
      <c r="J127" s="4"/>
    </row>
    <row r="128" spans="1:10" ht="15.75">
      <c r="A128" s="4"/>
      <c r="B128" s="17">
        <v>6285</v>
      </c>
      <c r="C128" s="18" t="s">
        <v>123</v>
      </c>
      <c r="D128" s="4"/>
      <c r="E128" s="4"/>
      <c r="F128" s="4"/>
      <c r="G128" s="4"/>
      <c r="H128" s="4"/>
      <c r="I128" s="4"/>
      <c r="J128" s="4"/>
    </row>
    <row r="129" spans="1:10" ht="15.75">
      <c r="A129" s="4"/>
      <c r="B129" s="17">
        <v>6290</v>
      </c>
      <c r="C129" s="18" t="s">
        <v>80</v>
      </c>
      <c r="D129" s="4"/>
      <c r="E129" s="4"/>
      <c r="F129" s="4"/>
      <c r="G129" s="4"/>
      <c r="H129" s="4"/>
      <c r="I129" s="4"/>
      <c r="J129" s="4"/>
    </row>
    <row r="130" spans="1:10" ht="15.75">
      <c r="A130" s="4"/>
      <c r="B130" s="17">
        <v>6295</v>
      </c>
      <c r="C130" s="18" t="s">
        <v>186</v>
      </c>
      <c r="D130" s="4"/>
      <c r="E130" s="4"/>
      <c r="F130" s="4"/>
      <c r="G130" s="4"/>
      <c r="H130" s="4"/>
      <c r="I130" s="4"/>
      <c r="J130" s="4"/>
    </row>
    <row r="131" spans="1:10" ht="15.75">
      <c r="A131" s="4"/>
      <c r="B131" s="17">
        <v>6310</v>
      </c>
      <c r="C131" s="18" t="s">
        <v>81</v>
      </c>
      <c r="D131" s="4"/>
      <c r="E131" s="4"/>
      <c r="F131" s="4"/>
      <c r="G131" s="4"/>
      <c r="H131" s="4"/>
      <c r="I131" s="4"/>
      <c r="J131" s="4"/>
    </row>
    <row r="132" spans="1:10" ht="15.75">
      <c r="A132" s="4"/>
      <c r="B132" s="17">
        <v>6320</v>
      </c>
      <c r="C132" s="18" t="s">
        <v>113</v>
      </c>
      <c r="D132" s="4"/>
      <c r="E132" s="4"/>
      <c r="F132" s="4"/>
      <c r="G132" s="4"/>
      <c r="H132" s="4"/>
      <c r="I132" s="4"/>
      <c r="J132" s="4"/>
    </row>
    <row r="133" spans="1:10" ht="15.75">
      <c r="A133" s="4"/>
      <c r="B133" s="17">
        <v>6330</v>
      </c>
      <c r="C133" s="18" t="s">
        <v>165</v>
      </c>
      <c r="D133" s="4"/>
      <c r="E133" s="4"/>
      <c r="F133" s="4"/>
      <c r="G133" s="4"/>
      <c r="H133" s="4"/>
      <c r="I133" s="4"/>
      <c r="J133" s="4"/>
    </row>
    <row r="134" spans="1:10" ht="15.75">
      <c r="A134" s="4"/>
      <c r="B134" s="17">
        <v>6340</v>
      </c>
      <c r="C134" s="18" t="s">
        <v>117</v>
      </c>
      <c r="D134" s="4"/>
      <c r="E134" s="4"/>
      <c r="F134" s="4"/>
      <c r="G134" s="4"/>
      <c r="H134" s="4"/>
      <c r="I134" s="4"/>
      <c r="J134" s="4"/>
    </row>
    <row r="135" spans="1:10" ht="15.75">
      <c r="A135" s="4"/>
      <c r="B135" s="17">
        <v>6350</v>
      </c>
      <c r="C135" s="18" t="s">
        <v>118</v>
      </c>
      <c r="D135" s="4"/>
      <c r="E135" s="4"/>
      <c r="F135" s="4"/>
      <c r="G135" s="4"/>
      <c r="H135" s="4"/>
      <c r="I135" s="4"/>
      <c r="J135" s="4"/>
    </row>
    <row r="136" spans="1:10" ht="15.75">
      <c r="A136" s="4"/>
      <c r="B136" s="17">
        <v>6360</v>
      </c>
      <c r="C136" s="18" t="s">
        <v>187</v>
      </c>
      <c r="D136" s="4"/>
      <c r="E136" s="4"/>
      <c r="F136" s="4"/>
      <c r="G136" s="4"/>
      <c r="H136" s="4"/>
      <c r="I136" s="4"/>
      <c r="J136" s="4"/>
    </row>
    <row r="137" spans="1:10" ht="15.75">
      <c r="A137" s="4"/>
      <c r="B137" s="17">
        <v>6370</v>
      </c>
      <c r="C137" s="18" t="s">
        <v>84</v>
      </c>
      <c r="D137" s="4"/>
      <c r="E137" s="4"/>
      <c r="F137" s="4"/>
      <c r="G137" s="4"/>
      <c r="H137" s="4"/>
      <c r="I137" s="4"/>
      <c r="J137" s="4"/>
    </row>
    <row r="138" spans="1:10" ht="15.75">
      <c r="A138" s="4"/>
      <c r="B138" s="17">
        <v>6380</v>
      </c>
      <c r="C138" s="18" t="s">
        <v>82</v>
      </c>
      <c r="D138" s="4"/>
      <c r="E138" s="4"/>
      <c r="F138" s="4"/>
      <c r="G138" s="4"/>
      <c r="H138" s="4"/>
      <c r="I138" s="4"/>
      <c r="J138" s="4"/>
    </row>
    <row r="139" spans="1:10" ht="15.75">
      <c r="A139" s="4"/>
      <c r="B139" s="17">
        <v>6390</v>
      </c>
      <c r="C139" s="18" t="s">
        <v>83</v>
      </c>
      <c r="D139" s="4"/>
      <c r="E139" s="4"/>
      <c r="F139" s="4"/>
      <c r="G139" s="4"/>
      <c r="H139" s="4"/>
      <c r="I139" s="4"/>
      <c r="J139" s="4"/>
    </row>
    <row r="140" spans="1:10" ht="15.75">
      <c r="A140" s="4"/>
      <c r="B140" s="17">
        <v>6410</v>
      </c>
      <c r="C140" s="18" t="s">
        <v>188</v>
      </c>
      <c r="D140" s="4"/>
      <c r="E140" s="4"/>
      <c r="F140" s="4"/>
      <c r="G140" s="4"/>
      <c r="H140" s="4"/>
      <c r="I140" s="4"/>
      <c r="J140" s="4"/>
    </row>
    <row r="141" spans="1:10" ht="15.75">
      <c r="A141" s="4"/>
      <c r="B141" s="17">
        <v>6420</v>
      </c>
      <c r="C141" s="18" t="s">
        <v>189</v>
      </c>
      <c r="D141" s="4"/>
      <c r="E141" s="4"/>
      <c r="F141" s="4"/>
      <c r="G141" s="4"/>
      <c r="H141" s="4"/>
      <c r="I141" s="4"/>
      <c r="J141" s="4"/>
    </row>
    <row r="142" spans="1:10" ht="15.75">
      <c r="A142" s="4"/>
      <c r="B142" s="17">
        <v>6430</v>
      </c>
      <c r="C142" s="18" t="s">
        <v>190</v>
      </c>
      <c r="D142" s="4"/>
      <c r="E142" s="4"/>
      <c r="F142" s="4"/>
      <c r="G142" s="4"/>
      <c r="H142" s="4"/>
      <c r="I142" s="4"/>
      <c r="J142" s="4"/>
    </row>
    <row r="143" spans="1:10" ht="15.75">
      <c r="A143" s="4"/>
      <c r="B143" s="17">
        <v>7100</v>
      </c>
      <c r="C143" s="18" t="s">
        <v>85</v>
      </c>
      <c r="D143" s="4"/>
      <c r="E143" s="4"/>
      <c r="F143" s="4"/>
      <c r="G143" s="4"/>
      <c r="H143" s="4"/>
      <c r="I143" s="4"/>
      <c r="J143" s="4"/>
    </row>
    <row r="144" spans="1:10" ht="15.75">
      <c r="A144" s="4"/>
      <c r="B144" s="17">
        <v>7110</v>
      </c>
      <c r="C144" s="18" t="s">
        <v>86</v>
      </c>
      <c r="D144" s="4"/>
      <c r="E144" s="4"/>
      <c r="F144" s="4"/>
      <c r="G144" s="4"/>
      <c r="H144" s="4"/>
      <c r="I144" s="4"/>
      <c r="J144" s="4"/>
    </row>
    <row r="145" spans="1:10" ht="15.75">
      <c r="A145" s="4"/>
      <c r="B145" s="17">
        <v>7120</v>
      </c>
      <c r="C145" s="18" t="s">
        <v>87</v>
      </c>
      <c r="D145" s="4"/>
      <c r="E145" s="4"/>
      <c r="F145" s="4"/>
      <c r="G145" s="4"/>
      <c r="H145" s="4"/>
      <c r="I145" s="4"/>
      <c r="J145" s="4"/>
    </row>
    <row r="146" spans="1:10" ht="15.75">
      <c r="A146" s="4"/>
      <c r="B146" s="17">
        <v>7130</v>
      </c>
      <c r="C146" s="18" t="s">
        <v>191</v>
      </c>
      <c r="D146" s="4"/>
      <c r="E146" s="4"/>
      <c r="F146" s="4"/>
      <c r="G146" s="4"/>
      <c r="H146" s="4"/>
      <c r="I146" s="4"/>
      <c r="J146" s="4"/>
    </row>
    <row r="147" spans="1:10" ht="15.75">
      <c r="A147" s="4"/>
      <c r="B147" s="17">
        <v>7140</v>
      </c>
      <c r="C147" s="18" t="s">
        <v>88</v>
      </c>
      <c r="D147" s="4"/>
      <c r="E147" s="4"/>
      <c r="F147" s="4"/>
      <c r="G147" s="4"/>
      <c r="H147" s="4"/>
      <c r="I147" s="4"/>
      <c r="J147" s="4"/>
    </row>
    <row r="148" spans="1:10" ht="15.75">
      <c r="A148" s="4"/>
      <c r="B148" s="17">
        <v>7200</v>
      </c>
      <c r="C148" s="18" t="s">
        <v>89</v>
      </c>
      <c r="D148" s="4"/>
      <c r="E148" s="4"/>
      <c r="F148" s="4"/>
      <c r="G148" s="4"/>
      <c r="H148" s="4"/>
      <c r="I148" s="4"/>
      <c r="J148" s="4"/>
    </row>
    <row r="149" spans="1:10" ht="15.75">
      <c r="A149" s="4"/>
      <c r="B149" s="17">
        <v>7210</v>
      </c>
      <c r="C149" s="18" t="s">
        <v>90</v>
      </c>
      <c r="D149" s="4"/>
      <c r="E149" s="4"/>
      <c r="F149" s="4"/>
      <c r="G149" s="4"/>
      <c r="H149" s="4"/>
      <c r="I149" s="4"/>
      <c r="J149" s="4"/>
    </row>
    <row r="150" spans="1:10" ht="15.75">
      <c r="A150" s="4"/>
      <c r="B150" s="17">
        <v>7220</v>
      </c>
      <c r="C150" s="18" t="s">
        <v>192</v>
      </c>
      <c r="D150" s="4"/>
      <c r="E150" s="4"/>
      <c r="F150" s="4"/>
      <c r="G150" s="4"/>
      <c r="H150" s="4"/>
      <c r="I150" s="4"/>
      <c r="J150" s="4"/>
    </row>
    <row r="151" spans="1:10" thickBot="1">
      <c r="A151" s="4"/>
      <c r="B151" s="19">
        <v>7230</v>
      </c>
      <c r="C151" s="20" t="s">
        <v>91</v>
      </c>
      <c r="D151" s="4"/>
      <c r="E151" s="4"/>
      <c r="F151" s="4"/>
      <c r="G151" s="4"/>
      <c r="H151" s="4"/>
      <c r="I151" s="4"/>
      <c r="J151" s="4"/>
    </row>
    <row r="152" spans="1:10" thickTop="1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 spans="1:10" ht="15.75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 spans="1:10" ht="15.75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ht="15.75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ht="15.75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ht="15.75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ht="15.75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ht="15.75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ht="15.75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ht="15.75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ht="15.75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ht="15.75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ht="15.75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ht="15.75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ht="15.75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ht="15.75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ht="15.75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ht="15.75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ht="15.75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ht="15.75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ht="15.75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ht="15.75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ht="15.75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ht="15.75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ht="15.75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ht="15.75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ht="15.75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ht="15.75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ht="15.75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ht="15.75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ht="15.75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ht="15.75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ht="15.75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ht="15.75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ht="15.75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ht="15.75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ht="15.75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ht="15.75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ht="15.75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ht="15.75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ht="15.75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ht="15.75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ht="15.75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ht="15.75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ht="15.75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ht="15.75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ht="15.75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ht="15.75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ht="15.75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ht="15.75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ht="15.75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ht="15.75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ht="15.75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ht="15.75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ht="15.75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ht="15.75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ht="15.75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ht="15.75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ht="15.75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ht="15.75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ht="15.75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ht="15.75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ht="15.75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ht="15.75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ht="15.75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ht="15.75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ht="15.75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ht="15.75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ht="15.75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ht="15.75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ht="15.75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ht="15.75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ht="15.75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ht="15.75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ht="15.75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ht="15.75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ht="15.75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ht="15.75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ht="15.75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ht="15.75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ht="15.75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ht="15.75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ht="15.75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ht="15.7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ht="15.75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ht="15.75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ht="15.75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ht="15.75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ht="15.75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ht="15.75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ht="15.75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ht="15.75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ht="15.75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 spans="1:10" ht="15.75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 spans="1:10" ht="15.75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 spans="1:10" ht="15.75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 spans="1:10" ht="15.75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 spans="1:10" ht="15.75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 spans="1:10" ht="15.75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 spans="1:10" ht="15.75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 spans="1:10" ht="15.75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 spans="1:10" ht="15.75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 spans="1:10" ht="15.75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 spans="1:10" ht="15.75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 spans="1:10" ht="15.75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 spans="1:10" ht="15.75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 spans="1:10" ht="15.75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 spans="1:10" ht="15.75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 spans="1:10" ht="15.75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 spans="1:10" ht="15.75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 spans="1:10" ht="15.75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 spans="1:10" ht="15.75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 spans="1:10" ht="15.75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 spans="1:10" ht="15.75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 spans="1:10" ht="15.75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 spans="1:10" ht="15.75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 spans="1:10" ht="15.75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 spans="1:10" ht="15.75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 spans="1:10" ht="15.75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 spans="1:10" ht="15.75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 spans="1:10" ht="15.75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 spans="1:10" ht="15.75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 spans="1:10" ht="15.75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 spans="1:10" ht="15.75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 spans="1:10" ht="15.75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 spans="1:10" ht="15.75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 spans="1:10" ht="15.75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 spans="1:10" ht="15.75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 spans="1:10" ht="15.75">
      <c r="A280" s="4"/>
      <c r="B280" s="4"/>
      <c r="C280" s="4"/>
      <c r="D280" s="4"/>
      <c r="E280" s="4"/>
      <c r="F280" s="4"/>
      <c r="G280" s="4"/>
      <c r="H280" s="4"/>
      <c r="I280" s="4"/>
      <c r="J280" s="4"/>
    </row>
  </sheetData>
  <phoneticPr fontId="4" type="noConversion"/>
  <printOptions gridLines="1" gridLinesSet="0"/>
  <pageMargins left="0.75" right="0.75" top="1" bottom="1" header="0.5" footer="0.5"/>
  <pageSetup orientation="portrait" blackAndWhite="1" horizontalDpi="4294967292" verticalDpi="300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tabColor indexed="46"/>
  </sheetPr>
  <dimension ref="A1:U481"/>
  <sheetViews>
    <sheetView zoomScale="80" workbookViewId="0">
      <pane ySplit="5" topLeftCell="A6" activePane="bottomLeft" state="frozen"/>
      <selection activeCell="C15" sqref="C15"/>
      <selection pane="bottomLeft" activeCell="L33" sqref="L33"/>
    </sheetView>
  </sheetViews>
  <sheetFormatPr defaultRowHeight="15.75"/>
  <cols>
    <col min="1" max="1" width="1" style="112" customWidth="1"/>
    <col min="2" max="2" width="5.75" style="113" customWidth="1"/>
    <col min="3" max="3" width="5.5" style="113" customWidth="1"/>
    <col min="4" max="4" width="5.75" style="112" customWidth="1"/>
    <col min="5" max="5" width="15.75" style="112" bestFit="1" customWidth="1"/>
    <col min="6" max="6" width="14.75" style="114" customWidth="1"/>
    <col min="7" max="7" width="20.75" style="115" customWidth="1"/>
    <col min="8" max="8" width="14" style="116" customWidth="1"/>
    <col min="9" max="9" width="14" style="101" customWidth="1"/>
    <col min="10" max="10" width="24.75" style="101" customWidth="1"/>
    <col min="11" max="11" width="9" style="101"/>
    <col min="12" max="14" width="50.625" style="101" customWidth="1"/>
    <col min="15" max="16" width="9" style="101"/>
    <col min="17" max="17" width="9.875" style="101" customWidth="1"/>
    <col min="18" max="18" width="7.5" style="101" customWidth="1"/>
    <col min="19" max="19" width="11.125" style="101" customWidth="1"/>
    <col min="20" max="16384" width="9" style="101"/>
  </cols>
  <sheetData>
    <row r="1" spans="1:21" s="90" customFormat="1" ht="16.5">
      <c r="A1" s="84"/>
      <c r="B1" s="85" t="s">
        <v>103</v>
      </c>
      <c r="C1" s="86"/>
      <c r="D1" s="86"/>
      <c r="E1" s="87"/>
      <c r="F1" s="86"/>
      <c r="G1" s="86"/>
      <c r="H1" s="88"/>
      <c r="I1" s="89"/>
      <c r="J1" s="89"/>
      <c r="S1" s="91"/>
      <c r="T1" s="91"/>
      <c r="U1" s="91"/>
    </row>
    <row r="2" spans="1:21" s="90" customFormat="1" ht="16.5">
      <c r="A2" s="84"/>
      <c r="B2" s="92" t="str">
        <f>IF(G6=G7,"明細分類帳","日記帳")</f>
        <v>日記帳</v>
      </c>
      <c r="C2" s="86"/>
      <c r="D2" s="86"/>
      <c r="E2" s="87"/>
      <c r="F2" s="86"/>
      <c r="G2" s="86"/>
      <c r="H2" s="88"/>
      <c r="I2" s="89"/>
      <c r="J2" s="89"/>
      <c r="S2" s="91"/>
      <c r="T2" s="91"/>
      <c r="U2" s="91"/>
    </row>
    <row r="3" spans="1:21" s="90" customFormat="1" ht="26.25" customHeight="1">
      <c r="A3" s="84"/>
      <c r="B3" s="93"/>
      <c r="C3" s="120" t="str">
        <f>IF(SUM(H:H)=SUM(I:I),"","借貸不平衡 !")</f>
        <v/>
      </c>
      <c r="D3" s="120"/>
      <c r="E3" s="120"/>
      <c r="F3" s="94"/>
      <c r="G3" s="86"/>
      <c r="H3" s="86"/>
      <c r="I3" s="86"/>
      <c r="J3" s="89"/>
      <c r="T3" s="91"/>
      <c r="U3" s="91"/>
    </row>
    <row r="4" spans="1:21" s="90" customFormat="1" ht="7.5" customHeight="1">
      <c r="A4" s="84"/>
      <c r="B4" s="95"/>
      <c r="C4" s="86"/>
      <c r="D4" s="95"/>
      <c r="E4" s="89"/>
      <c r="F4" s="95"/>
      <c r="G4" s="86"/>
      <c r="H4" s="86"/>
      <c r="I4" s="96"/>
      <c r="J4" s="95"/>
      <c r="T4" s="91"/>
      <c r="U4" s="91"/>
    </row>
    <row r="5" spans="1:21" s="97" customFormat="1" ht="16.5">
      <c r="B5" s="98" t="s">
        <v>94</v>
      </c>
      <c r="C5" s="98" t="s">
        <v>95</v>
      </c>
      <c r="D5" s="99" t="s">
        <v>96</v>
      </c>
      <c r="E5" s="99" t="s">
        <v>97</v>
      </c>
      <c r="F5" s="99" t="s">
        <v>98</v>
      </c>
      <c r="G5" s="99" t="s">
        <v>1</v>
      </c>
      <c r="H5" s="100" t="s">
        <v>99</v>
      </c>
      <c r="I5" s="100" t="s">
        <v>100</v>
      </c>
      <c r="J5" s="100" t="s">
        <v>101</v>
      </c>
      <c r="S5" s="90"/>
    </row>
    <row r="6" spans="1:21" ht="16.5">
      <c r="A6" s="101"/>
      <c r="B6" s="102">
        <v>96</v>
      </c>
      <c r="C6" s="102">
        <v>1</v>
      </c>
      <c r="D6" s="102">
        <v>1</v>
      </c>
      <c r="E6" s="103">
        <v>960101001</v>
      </c>
      <c r="F6" s="104">
        <v>1110</v>
      </c>
      <c r="G6" s="105" t="str">
        <f t="shared" ref="G6:G69" si="0">IF(F6="","",VLOOKUP(F6,科目名稱,2,FALSE))</f>
        <v>現金</v>
      </c>
      <c r="H6" s="106">
        <v>237002</v>
      </c>
      <c r="I6" s="106"/>
      <c r="J6" s="107" t="s">
        <v>102</v>
      </c>
      <c r="S6" s="90"/>
    </row>
    <row r="7" spans="1:21" ht="16.5">
      <c r="A7" s="101"/>
      <c r="B7" s="102">
        <v>96</v>
      </c>
      <c r="C7" s="102">
        <v>1</v>
      </c>
      <c r="D7" s="102">
        <v>1</v>
      </c>
      <c r="E7" s="103">
        <v>960101001</v>
      </c>
      <c r="F7" s="104">
        <v>1120</v>
      </c>
      <c r="G7" s="105" t="str">
        <f t="shared" si="0"/>
        <v>銀行存款</v>
      </c>
      <c r="H7" s="106">
        <v>1000000</v>
      </c>
      <c r="I7" s="106"/>
      <c r="J7" s="107" t="s">
        <v>102</v>
      </c>
      <c r="S7" s="90"/>
    </row>
    <row r="8" spans="1:21" ht="16.5">
      <c r="A8" s="101"/>
      <c r="B8" s="102">
        <v>96</v>
      </c>
      <c r="C8" s="102">
        <v>1</v>
      </c>
      <c r="D8" s="102">
        <v>1</v>
      </c>
      <c r="E8" s="103">
        <v>960101001</v>
      </c>
      <c r="F8" s="104">
        <v>1210</v>
      </c>
      <c r="G8" s="105" t="str">
        <f t="shared" si="0"/>
        <v>預付費用</v>
      </c>
      <c r="H8" s="106">
        <v>31197</v>
      </c>
      <c r="I8" s="106"/>
      <c r="J8" s="107" t="s">
        <v>102</v>
      </c>
      <c r="S8" s="90"/>
    </row>
    <row r="9" spans="1:21" ht="16.5">
      <c r="A9" s="101"/>
      <c r="B9" s="102">
        <v>96</v>
      </c>
      <c r="C9" s="102">
        <v>1</v>
      </c>
      <c r="D9" s="102">
        <v>1</v>
      </c>
      <c r="E9" s="103">
        <v>960101001</v>
      </c>
      <c r="F9" s="104">
        <v>1210</v>
      </c>
      <c r="G9" s="105" t="str">
        <f t="shared" si="0"/>
        <v>預付費用</v>
      </c>
      <c r="H9" s="106"/>
      <c r="I9" s="108">
        <v>31197</v>
      </c>
      <c r="J9" s="109" t="s">
        <v>132</v>
      </c>
    </row>
    <row r="10" spans="1:21" ht="16.5">
      <c r="A10" s="101"/>
      <c r="B10" s="102">
        <v>96</v>
      </c>
      <c r="C10" s="102">
        <v>1</v>
      </c>
      <c r="D10" s="102">
        <v>1</v>
      </c>
      <c r="E10" s="103">
        <v>960101001</v>
      </c>
      <c r="F10" s="104">
        <v>1430</v>
      </c>
      <c r="G10" s="105" t="str">
        <f t="shared" si="0"/>
        <v>生財器具</v>
      </c>
      <c r="H10" s="106">
        <v>153000</v>
      </c>
      <c r="I10" s="108"/>
      <c r="J10" s="109" t="s">
        <v>102</v>
      </c>
    </row>
    <row r="11" spans="1:21" ht="16.5">
      <c r="A11" s="101"/>
      <c r="B11" s="102">
        <v>96</v>
      </c>
      <c r="C11" s="102">
        <v>1</v>
      </c>
      <c r="D11" s="102">
        <v>1</v>
      </c>
      <c r="E11" s="103">
        <v>960101001</v>
      </c>
      <c r="F11" s="104">
        <v>1435</v>
      </c>
      <c r="G11" s="105" t="str">
        <f t="shared" si="0"/>
        <v>累計折舊-生財器具</v>
      </c>
      <c r="H11" s="106"/>
      <c r="I11" s="106">
        <v>56778</v>
      </c>
      <c r="J11" s="107" t="s">
        <v>102</v>
      </c>
    </row>
    <row r="12" spans="1:21" ht="16.5">
      <c r="A12" s="101"/>
      <c r="B12" s="102">
        <v>96</v>
      </c>
      <c r="C12" s="102">
        <v>1</v>
      </c>
      <c r="D12" s="102">
        <v>1</v>
      </c>
      <c r="E12" s="103">
        <v>960101001</v>
      </c>
      <c r="F12" s="104">
        <v>1450</v>
      </c>
      <c r="G12" s="105" t="str">
        <f t="shared" si="0"/>
        <v>運輸設備</v>
      </c>
      <c r="H12" s="106">
        <v>1326190</v>
      </c>
      <c r="I12" s="108"/>
      <c r="J12" s="109" t="s">
        <v>102</v>
      </c>
    </row>
    <row r="13" spans="1:21" ht="16.5">
      <c r="A13" s="101"/>
      <c r="B13" s="102">
        <v>96</v>
      </c>
      <c r="C13" s="102">
        <v>1</v>
      </c>
      <c r="D13" s="102">
        <v>1</v>
      </c>
      <c r="E13" s="103">
        <v>960101001</v>
      </c>
      <c r="F13" s="104">
        <v>1455</v>
      </c>
      <c r="G13" s="105" t="str">
        <f t="shared" si="0"/>
        <v>累計折舊-運輸設備</v>
      </c>
      <c r="H13" s="106"/>
      <c r="I13" s="106">
        <v>353202</v>
      </c>
      <c r="J13" s="107" t="s">
        <v>102</v>
      </c>
    </row>
    <row r="14" spans="1:21" ht="16.5">
      <c r="A14" s="101"/>
      <c r="B14" s="102">
        <v>96</v>
      </c>
      <c r="C14" s="102">
        <v>1</v>
      </c>
      <c r="D14" s="102">
        <v>1</v>
      </c>
      <c r="E14" s="103">
        <v>960101001</v>
      </c>
      <c r="F14" s="104">
        <v>1560</v>
      </c>
      <c r="G14" s="105" t="str">
        <f t="shared" si="0"/>
        <v>開辦費</v>
      </c>
      <c r="H14" s="106">
        <v>1350</v>
      </c>
      <c r="I14" s="106"/>
      <c r="J14" s="107" t="s">
        <v>102</v>
      </c>
    </row>
    <row r="15" spans="1:21" ht="16.5">
      <c r="A15" s="101"/>
      <c r="B15" s="102">
        <v>96</v>
      </c>
      <c r="C15" s="102">
        <v>1</v>
      </c>
      <c r="D15" s="102">
        <v>1</v>
      </c>
      <c r="E15" s="103">
        <v>960101001</v>
      </c>
      <c r="F15" s="104">
        <v>1610</v>
      </c>
      <c r="G15" s="105" t="str">
        <f t="shared" si="0"/>
        <v>存出保証金</v>
      </c>
      <c r="H15" s="106">
        <v>2900</v>
      </c>
      <c r="I15" s="108"/>
      <c r="J15" s="109" t="s">
        <v>102</v>
      </c>
    </row>
    <row r="16" spans="1:21" ht="16.5">
      <c r="A16" s="101"/>
      <c r="B16" s="102">
        <v>96</v>
      </c>
      <c r="C16" s="102">
        <v>1</v>
      </c>
      <c r="D16" s="102">
        <v>1</v>
      </c>
      <c r="E16" s="103">
        <v>960101001</v>
      </c>
      <c r="F16" s="104">
        <v>1670</v>
      </c>
      <c r="G16" s="105" t="str">
        <f t="shared" si="0"/>
        <v>暫付款</v>
      </c>
      <c r="H16" s="106">
        <v>65652</v>
      </c>
      <c r="I16" s="108"/>
      <c r="J16" s="109" t="s">
        <v>102</v>
      </c>
    </row>
    <row r="17" spans="1:10" ht="16.5">
      <c r="A17" s="101"/>
      <c r="B17" s="102">
        <v>96</v>
      </c>
      <c r="C17" s="102">
        <v>1</v>
      </c>
      <c r="D17" s="102">
        <v>1</v>
      </c>
      <c r="E17" s="103">
        <v>960101001</v>
      </c>
      <c r="F17" s="104">
        <v>1680</v>
      </c>
      <c r="G17" s="105" t="str">
        <f t="shared" si="0"/>
        <v>進項稅額</v>
      </c>
      <c r="H17" s="106">
        <v>1476</v>
      </c>
      <c r="I17" s="106"/>
      <c r="J17" s="107" t="s">
        <v>102</v>
      </c>
    </row>
    <row r="18" spans="1:10" ht="16.5">
      <c r="A18" s="101"/>
      <c r="B18" s="102">
        <v>96</v>
      </c>
      <c r="C18" s="102">
        <v>1</v>
      </c>
      <c r="D18" s="102">
        <v>1</v>
      </c>
      <c r="E18" s="103">
        <v>960101001</v>
      </c>
      <c r="F18" s="104">
        <v>2110</v>
      </c>
      <c r="G18" s="105" t="str">
        <f t="shared" si="0"/>
        <v>銀行借款</v>
      </c>
      <c r="H18" s="106"/>
      <c r="I18" s="108">
        <v>231973</v>
      </c>
      <c r="J18" s="109" t="s">
        <v>102</v>
      </c>
    </row>
    <row r="19" spans="1:10" ht="16.5">
      <c r="A19" s="101"/>
      <c r="B19" s="102">
        <v>96</v>
      </c>
      <c r="C19" s="102">
        <v>1</v>
      </c>
      <c r="D19" s="102">
        <v>1</v>
      </c>
      <c r="E19" s="103">
        <v>960101001</v>
      </c>
      <c r="F19" s="104">
        <v>2150</v>
      </c>
      <c r="G19" s="105" t="str">
        <f t="shared" si="0"/>
        <v>應付費用</v>
      </c>
      <c r="H19" s="106"/>
      <c r="I19" s="106">
        <v>78203</v>
      </c>
      <c r="J19" s="107" t="s">
        <v>102</v>
      </c>
    </row>
    <row r="20" spans="1:10" ht="16.5">
      <c r="A20" s="101"/>
      <c r="B20" s="102">
        <v>96</v>
      </c>
      <c r="C20" s="102">
        <v>1</v>
      </c>
      <c r="D20" s="102">
        <v>1</v>
      </c>
      <c r="E20" s="103">
        <v>960101001</v>
      </c>
      <c r="F20" s="104">
        <v>2190</v>
      </c>
      <c r="G20" s="105" t="str">
        <f t="shared" si="0"/>
        <v>其他應付款</v>
      </c>
      <c r="H20" s="106"/>
      <c r="I20" s="108">
        <v>48018</v>
      </c>
      <c r="J20" s="109" t="s">
        <v>102</v>
      </c>
    </row>
    <row r="21" spans="1:10" ht="16.5">
      <c r="A21" s="101"/>
      <c r="B21" s="102">
        <v>96</v>
      </c>
      <c r="C21" s="102">
        <v>1</v>
      </c>
      <c r="D21" s="102">
        <v>1</v>
      </c>
      <c r="E21" s="103">
        <v>960101001</v>
      </c>
      <c r="F21" s="104">
        <v>2570</v>
      </c>
      <c r="G21" s="105" t="str">
        <f t="shared" si="0"/>
        <v>代收款</v>
      </c>
      <c r="H21" s="106"/>
      <c r="I21" s="106">
        <v>5886</v>
      </c>
      <c r="J21" s="107" t="s">
        <v>102</v>
      </c>
    </row>
    <row r="22" spans="1:10" ht="16.5">
      <c r="A22" s="101"/>
      <c r="B22" s="102">
        <v>96</v>
      </c>
      <c r="C22" s="102">
        <v>1</v>
      </c>
      <c r="D22" s="102">
        <v>1</v>
      </c>
      <c r="E22" s="103">
        <v>960101001</v>
      </c>
      <c r="F22" s="104">
        <v>3110</v>
      </c>
      <c r="G22" s="105" t="str">
        <f t="shared" si="0"/>
        <v>普通股股本</v>
      </c>
      <c r="H22" s="106"/>
      <c r="I22" s="108">
        <v>1000000</v>
      </c>
      <c r="J22" s="109" t="s">
        <v>102</v>
      </c>
    </row>
    <row r="23" spans="1:10" ht="16.5">
      <c r="A23" s="101"/>
      <c r="B23" s="102">
        <v>96</v>
      </c>
      <c r="C23" s="102">
        <v>1</v>
      </c>
      <c r="D23" s="102">
        <v>1</v>
      </c>
      <c r="E23" s="103">
        <v>960101001</v>
      </c>
      <c r="F23" s="104">
        <v>3250</v>
      </c>
      <c r="G23" s="105" t="str">
        <f t="shared" si="0"/>
        <v>累計盈虧</v>
      </c>
      <c r="H23" s="106"/>
      <c r="I23" s="108">
        <v>375479</v>
      </c>
      <c r="J23" s="109" t="s">
        <v>102</v>
      </c>
    </row>
    <row r="24" spans="1:10" ht="16.5">
      <c r="A24" s="101"/>
      <c r="B24" s="102">
        <v>96</v>
      </c>
      <c r="C24" s="102">
        <v>1</v>
      </c>
      <c r="D24" s="102">
        <v>1</v>
      </c>
      <c r="E24" s="103">
        <v>960101001</v>
      </c>
      <c r="F24" s="104">
        <v>3320</v>
      </c>
      <c r="G24" s="105" t="str">
        <f t="shared" si="0"/>
        <v>前期損益</v>
      </c>
      <c r="H24" s="106"/>
      <c r="I24" s="106">
        <v>669228</v>
      </c>
      <c r="J24" s="107" t="s">
        <v>102</v>
      </c>
    </row>
    <row r="25" spans="1:10" ht="16.5">
      <c r="A25" s="101"/>
      <c r="B25" s="102">
        <v>96</v>
      </c>
      <c r="C25" s="102">
        <v>1</v>
      </c>
      <c r="D25" s="102">
        <v>1</v>
      </c>
      <c r="E25" s="103">
        <v>960101001</v>
      </c>
      <c r="F25" s="104">
        <v>6290</v>
      </c>
      <c r="G25" s="105" t="str">
        <f t="shared" si="0"/>
        <v>保險費</v>
      </c>
      <c r="H25" s="106">
        <v>31197</v>
      </c>
      <c r="I25" s="106"/>
      <c r="J25" s="107" t="s">
        <v>131</v>
      </c>
    </row>
    <row r="26" spans="1:10" ht="16.5">
      <c r="A26" s="101"/>
      <c r="B26" s="102">
        <v>96</v>
      </c>
      <c r="C26" s="102">
        <v>1</v>
      </c>
      <c r="D26" s="102">
        <v>6</v>
      </c>
      <c r="E26" s="103">
        <v>960106001</v>
      </c>
      <c r="F26" s="104">
        <v>1150</v>
      </c>
      <c r="G26" s="105" t="str">
        <f t="shared" si="0"/>
        <v>應收帳款</v>
      </c>
      <c r="H26" s="106">
        <v>366950</v>
      </c>
      <c r="I26" s="106"/>
      <c r="J26" s="107" t="s">
        <v>195</v>
      </c>
    </row>
    <row r="27" spans="1:10" ht="16.5">
      <c r="A27" s="101"/>
      <c r="B27" s="102">
        <v>96</v>
      </c>
      <c r="C27" s="102">
        <v>1</v>
      </c>
      <c r="D27" s="102">
        <v>6</v>
      </c>
      <c r="E27" s="103">
        <v>960106001</v>
      </c>
      <c r="F27" s="104">
        <v>2580</v>
      </c>
      <c r="G27" s="105" t="str">
        <f t="shared" si="0"/>
        <v>銷項稅額</v>
      </c>
      <c r="H27" s="106"/>
      <c r="I27" s="106">
        <v>17473</v>
      </c>
      <c r="J27" s="107"/>
    </row>
    <row r="28" spans="1:10" ht="16.5">
      <c r="A28" s="101"/>
      <c r="B28" s="102">
        <v>96</v>
      </c>
      <c r="C28" s="102">
        <v>1</v>
      </c>
      <c r="D28" s="102">
        <v>6</v>
      </c>
      <c r="E28" s="103">
        <v>960106001</v>
      </c>
      <c r="F28" s="104">
        <v>4110</v>
      </c>
      <c r="G28" s="105" t="str">
        <f t="shared" si="0"/>
        <v>銷貨收入</v>
      </c>
      <c r="H28" s="106"/>
      <c r="I28" s="108">
        <v>349477</v>
      </c>
      <c r="J28" s="110" t="s">
        <v>194</v>
      </c>
    </row>
    <row r="29" spans="1:10" ht="16.5">
      <c r="A29" s="101"/>
      <c r="B29" s="102">
        <v>96</v>
      </c>
      <c r="C29" s="102">
        <v>1</v>
      </c>
      <c r="D29" s="102">
        <v>8</v>
      </c>
      <c r="E29" s="103">
        <v>960108001</v>
      </c>
      <c r="F29" s="104">
        <v>1110</v>
      </c>
      <c r="G29" s="105" t="str">
        <f t="shared" si="0"/>
        <v>現金</v>
      </c>
      <c r="H29" s="106"/>
      <c r="I29" s="106">
        <v>33943</v>
      </c>
      <c r="J29" s="107"/>
    </row>
    <row r="30" spans="1:10" ht="16.5">
      <c r="A30" s="101"/>
      <c r="B30" s="102">
        <v>96</v>
      </c>
      <c r="C30" s="102">
        <v>1</v>
      </c>
      <c r="D30" s="102">
        <v>8</v>
      </c>
      <c r="E30" s="103">
        <v>960108001</v>
      </c>
      <c r="F30" s="104">
        <v>2150</v>
      </c>
      <c r="G30" s="105" t="str">
        <f t="shared" si="0"/>
        <v>應付費用</v>
      </c>
      <c r="H30" s="106">
        <v>6577</v>
      </c>
      <c r="I30" s="108"/>
      <c r="J30" s="111" t="s">
        <v>211</v>
      </c>
    </row>
    <row r="31" spans="1:10" ht="16.5">
      <c r="A31" s="101"/>
      <c r="B31" s="102">
        <v>96</v>
      </c>
      <c r="C31" s="102">
        <v>1</v>
      </c>
      <c r="D31" s="102">
        <v>8</v>
      </c>
      <c r="E31" s="103">
        <v>960108001</v>
      </c>
      <c r="F31" s="104">
        <v>2150</v>
      </c>
      <c r="G31" s="105" t="str">
        <f t="shared" si="0"/>
        <v>應付費用</v>
      </c>
      <c r="H31" s="106">
        <v>25569</v>
      </c>
      <c r="I31" s="108"/>
      <c r="J31" s="109" t="s">
        <v>133</v>
      </c>
    </row>
    <row r="32" spans="1:10" ht="16.5">
      <c r="A32" s="101"/>
      <c r="B32" s="102">
        <v>96</v>
      </c>
      <c r="C32" s="102">
        <v>1</v>
      </c>
      <c r="D32" s="102">
        <v>8</v>
      </c>
      <c r="E32" s="103">
        <v>960108001</v>
      </c>
      <c r="F32" s="104">
        <v>2570</v>
      </c>
      <c r="G32" s="105" t="str">
        <f t="shared" si="0"/>
        <v>代收款</v>
      </c>
      <c r="H32" s="106">
        <v>1797</v>
      </c>
      <c r="I32" s="106"/>
      <c r="J32" s="107" t="s">
        <v>196</v>
      </c>
    </row>
    <row r="33" spans="1:10" ht="16.5">
      <c r="A33" s="101"/>
      <c r="B33" s="102">
        <v>96</v>
      </c>
      <c r="C33" s="102">
        <v>1</v>
      </c>
      <c r="D33" s="102">
        <v>10</v>
      </c>
      <c r="E33" s="103">
        <v>960110001</v>
      </c>
      <c r="F33" s="104">
        <v>1110</v>
      </c>
      <c r="G33" s="105" t="str">
        <f t="shared" si="0"/>
        <v>現金</v>
      </c>
      <c r="H33" s="106"/>
      <c r="I33" s="106">
        <v>1908</v>
      </c>
      <c r="J33" s="107"/>
    </row>
    <row r="34" spans="1:10" ht="16.5">
      <c r="A34" s="101"/>
      <c r="B34" s="102">
        <v>96</v>
      </c>
      <c r="C34" s="102">
        <v>1</v>
      </c>
      <c r="D34" s="102">
        <v>10</v>
      </c>
      <c r="E34" s="103">
        <v>960110001</v>
      </c>
      <c r="F34" s="104">
        <v>1680</v>
      </c>
      <c r="G34" s="105" t="str">
        <f t="shared" si="0"/>
        <v>進項稅額</v>
      </c>
      <c r="H34" s="106">
        <v>90</v>
      </c>
      <c r="I34" s="108"/>
      <c r="J34" s="109"/>
    </row>
    <row r="35" spans="1:10" ht="16.5">
      <c r="A35" s="101"/>
      <c r="B35" s="102">
        <v>96</v>
      </c>
      <c r="C35" s="102">
        <v>1</v>
      </c>
      <c r="D35" s="102">
        <v>10</v>
      </c>
      <c r="E35" s="103">
        <v>960110001</v>
      </c>
      <c r="F35" s="104">
        <v>6230</v>
      </c>
      <c r="G35" s="105" t="str">
        <f t="shared" si="0"/>
        <v>文具印刷</v>
      </c>
      <c r="H35" s="106">
        <v>484</v>
      </c>
      <c r="I35" s="106"/>
      <c r="J35" s="107" t="s">
        <v>135</v>
      </c>
    </row>
    <row r="36" spans="1:10" ht="16.5">
      <c r="A36" s="101"/>
      <c r="B36" s="102">
        <v>96</v>
      </c>
      <c r="C36" s="102">
        <v>1</v>
      </c>
      <c r="D36" s="102">
        <v>10</v>
      </c>
      <c r="E36" s="103">
        <v>960110001</v>
      </c>
      <c r="F36" s="104">
        <v>6320</v>
      </c>
      <c r="G36" s="105" t="str">
        <f t="shared" si="0"/>
        <v>燃料費</v>
      </c>
      <c r="H36" s="106">
        <v>1334</v>
      </c>
      <c r="I36" s="108"/>
      <c r="J36" s="109" t="s">
        <v>134</v>
      </c>
    </row>
    <row r="37" spans="1:10" ht="16.5">
      <c r="A37" s="101"/>
      <c r="B37" s="102">
        <v>96</v>
      </c>
      <c r="C37" s="102">
        <v>1</v>
      </c>
      <c r="D37" s="102">
        <v>11</v>
      </c>
      <c r="E37" s="103">
        <v>960111001</v>
      </c>
      <c r="F37" s="104">
        <v>1110</v>
      </c>
      <c r="G37" s="105" t="str">
        <f t="shared" si="0"/>
        <v>現金</v>
      </c>
      <c r="H37" s="106"/>
      <c r="I37" s="108">
        <v>2687</v>
      </c>
      <c r="J37" s="109"/>
    </row>
    <row r="38" spans="1:10" ht="16.5">
      <c r="A38" s="101"/>
      <c r="B38" s="102">
        <v>96</v>
      </c>
      <c r="C38" s="102">
        <v>1</v>
      </c>
      <c r="D38" s="102">
        <v>11</v>
      </c>
      <c r="E38" s="103">
        <v>960111002</v>
      </c>
      <c r="F38" s="104">
        <v>1150</v>
      </c>
      <c r="G38" s="105" t="str">
        <f t="shared" si="0"/>
        <v>應收帳款</v>
      </c>
      <c r="H38" s="106">
        <v>31500</v>
      </c>
      <c r="I38" s="106"/>
      <c r="J38" s="107" t="s">
        <v>195</v>
      </c>
    </row>
    <row r="39" spans="1:10" ht="16.5">
      <c r="A39" s="101"/>
      <c r="B39" s="102">
        <v>96</v>
      </c>
      <c r="C39" s="102">
        <v>1</v>
      </c>
      <c r="D39" s="102">
        <v>11</v>
      </c>
      <c r="E39" s="103">
        <v>960111001</v>
      </c>
      <c r="F39" s="104">
        <v>2580</v>
      </c>
      <c r="G39" s="105" t="str">
        <f t="shared" si="0"/>
        <v>銷項稅額</v>
      </c>
      <c r="H39" s="106">
        <v>128</v>
      </c>
      <c r="I39" s="106"/>
      <c r="J39" s="107"/>
    </row>
    <row r="40" spans="1:10" ht="16.5">
      <c r="A40" s="101"/>
      <c r="B40" s="102">
        <v>96</v>
      </c>
      <c r="C40" s="102">
        <v>1</v>
      </c>
      <c r="D40" s="102">
        <v>11</v>
      </c>
      <c r="E40" s="103">
        <v>960111002</v>
      </c>
      <c r="F40" s="104">
        <v>2580</v>
      </c>
      <c r="G40" s="105" t="str">
        <f t="shared" si="0"/>
        <v>銷項稅額</v>
      </c>
      <c r="H40" s="106"/>
      <c r="I40" s="106">
        <v>1500</v>
      </c>
      <c r="J40" s="107"/>
    </row>
    <row r="41" spans="1:10" ht="16.5">
      <c r="A41" s="101"/>
      <c r="B41" s="102">
        <v>96</v>
      </c>
      <c r="C41" s="102">
        <v>1</v>
      </c>
      <c r="D41" s="102">
        <v>11</v>
      </c>
      <c r="E41" s="103">
        <v>960111002</v>
      </c>
      <c r="F41" s="104">
        <v>4110</v>
      </c>
      <c r="G41" s="105" t="str">
        <f t="shared" si="0"/>
        <v>銷貨收入</v>
      </c>
      <c r="H41" s="106"/>
      <c r="I41" s="108">
        <v>30000</v>
      </c>
      <c r="J41" s="110" t="s">
        <v>194</v>
      </c>
    </row>
    <row r="42" spans="1:10" ht="16.5">
      <c r="A42" s="101"/>
      <c r="B42" s="102">
        <v>96</v>
      </c>
      <c r="C42" s="102">
        <v>1</v>
      </c>
      <c r="D42" s="102">
        <v>11</v>
      </c>
      <c r="E42" s="103">
        <v>960111001</v>
      </c>
      <c r="F42" s="104">
        <v>4130</v>
      </c>
      <c r="G42" s="105" t="str">
        <f t="shared" si="0"/>
        <v>銷貨折讓</v>
      </c>
      <c r="H42" s="106">
        <v>2559</v>
      </c>
      <c r="I42" s="108"/>
      <c r="J42" s="107" t="s">
        <v>195</v>
      </c>
    </row>
    <row r="43" spans="1:10" ht="16.5">
      <c r="A43" s="101"/>
      <c r="B43" s="102">
        <v>96</v>
      </c>
      <c r="C43" s="102">
        <v>1</v>
      </c>
      <c r="D43" s="102">
        <v>15</v>
      </c>
      <c r="E43" s="103">
        <v>960115001</v>
      </c>
      <c r="F43" s="104">
        <v>1110</v>
      </c>
      <c r="G43" s="105" t="str">
        <f t="shared" si="0"/>
        <v>現金</v>
      </c>
      <c r="H43" s="106"/>
      <c r="I43" s="106">
        <v>48018</v>
      </c>
      <c r="J43" s="107" t="s">
        <v>136</v>
      </c>
    </row>
    <row r="44" spans="1:10" ht="16.5">
      <c r="A44" s="101"/>
      <c r="B44" s="102">
        <v>96</v>
      </c>
      <c r="C44" s="102">
        <v>1</v>
      </c>
      <c r="D44" s="102">
        <v>15</v>
      </c>
      <c r="E44" s="103">
        <v>960115001</v>
      </c>
      <c r="F44" s="104">
        <v>2190</v>
      </c>
      <c r="G44" s="105" t="str">
        <f t="shared" si="0"/>
        <v>其他應付款</v>
      </c>
      <c r="H44" s="106">
        <v>48018</v>
      </c>
      <c r="I44" s="108"/>
      <c r="J44" s="109" t="s">
        <v>136</v>
      </c>
    </row>
    <row r="45" spans="1:10" ht="16.5">
      <c r="A45" s="101"/>
      <c r="B45" s="102">
        <v>96</v>
      </c>
      <c r="C45" s="102">
        <v>1</v>
      </c>
      <c r="D45" s="102">
        <v>17</v>
      </c>
      <c r="E45" s="103">
        <v>960117001</v>
      </c>
      <c r="F45" s="104">
        <v>1110</v>
      </c>
      <c r="G45" s="105" t="str">
        <f t="shared" si="0"/>
        <v>現金</v>
      </c>
      <c r="H45" s="106"/>
      <c r="I45" s="108">
        <v>3300</v>
      </c>
      <c r="J45" s="109" t="s">
        <v>137</v>
      </c>
    </row>
    <row r="46" spans="1:10" ht="16.5">
      <c r="A46" s="101"/>
      <c r="B46" s="102">
        <v>96</v>
      </c>
      <c r="C46" s="102">
        <v>1</v>
      </c>
      <c r="D46" s="102">
        <v>17</v>
      </c>
      <c r="E46" s="103">
        <v>960117001</v>
      </c>
      <c r="F46" s="104">
        <v>1680</v>
      </c>
      <c r="G46" s="105" t="str">
        <f t="shared" si="0"/>
        <v>進項稅額</v>
      </c>
      <c r="H46" s="106">
        <v>157</v>
      </c>
      <c r="I46" s="106"/>
      <c r="J46" s="107" t="s">
        <v>137</v>
      </c>
    </row>
    <row r="47" spans="1:10" ht="16.5">
      <c r="A47" s="101"/>
      <c r="B47" s="102">
        <v>96</v>
      </c>
      <c r="C47" s="102">
        <v>1</v>
      </c>
      <c r="D47" s="102">
        <v>17</v>
      </c>
      <c r="E47" s="103">
        <v>960117001</v>
      </c>
      <c r="F47" s="104">
        <v>5160</v>
      </c>
      <c r="G47" s="105" t="str">
        <f t="shared" si="0"/>
        <v>研發─雜項購置</v>
      </c>
      <c r="H47" s="106">
        <v>3143</v>
      </c>
      <c r="I47" s="108"/>
      <c r="J47" s="110" t="s">
        <v>205</v>
      </c>
    </row>
    <row r="48" spans="1:10" ht="16.5">
      <c r="A48" s="101"/>
      <c r="B48" s="102">
        <v>96</v>
      </c>
      <c r="C48" s="102">
        <v>1</v>
      </c>
      <c r="D48" s="102">
        <v>20</v>
      </c>
      <c r="E48" s="103">
        <v>960120001</v>
      </c>
      <c r="F48" s="104">
        <v>1110</v>
      </c>
      <c r="G48" s="105" t="str">
        <f t="shared" si="0"/>
        <v>現金</v>
      </c>
      <c r="H48" s="106"/>
      <c r="I48" s="108">
        <v>3613</v>
      </c>
      <c r="J48" s="109"/>
    </row>
    <row r="49" spans="1:10" ht="16.5">
      <c r="A49" s="101"/>
      <c r="B49" s="102">
        <v>96</v>
      </c>
      <c r="C49" s="102">
        <v>1</v>
      </c>
      <c r="D49" s="102">
        <v>20</v>
      </c>
      <c r="E49" s="103">
        <v>960120001</v>
      </c>
      <c r="F49" s="104">
        <v>1680</v>
      </c>
      <c r="G49" s="105" t="str">
        <f t="shared" si="0"/>
        <v>進項稅額</v>
      </c>
      <c r="H49" s="106">
        <v>168</v>
      </c>
      <c r="I49" s="106"/>
      <c r="J49" s="107"/>
    </row>
    <row r="50" spans="1:10" ht="16.5">
      <c r="A50" s="101"/>
      <c r="B50" s="102">
        <v>96</v>
      </c>
      <c r="C50" s="102">
        <v>1</v>
      </c>
      <c r="D50" s="102">
        <v>20</v>
      </c>
      <c r="E50" s="103">
        <v>960120001</v>
      </c>
      <c r="F50" s="104">
        <v>5150</v>
      </c>
      <c r="G50" s="105" t="str">
        <f t="shared" si="0"/>
        <v>研發─書報雜誌</v>
      </c>
      <c r="H50" s="106">
        <v>918</v>
      </c>
      <c r="I50" s="106"/>
      <c r="J50" s="107" t="s">
        <v>198</v>
      </c>
    </row>
    <row r="51" spans="1:10" ht="16.5">
      <c r="A51" s="101"/>
      <c r="B51" s="102">
        <v>96</v>
      </c>
      <c r="C51" s="102">
        <v>1</v>
      </c>
      <c r="D51" s="102">
        <v>20</v>
      </c>
      <c r="E51" s="103">
        <v>960120001</v>
      </c>
      <c r="F51" s="104">
        <v>6230</v>
      </c>
      <c r="G51" s="105" t="str">
        <f t="shared" si="0"/>
        <v>文具印刷</v>
      </c>
      <c r="H51" s="106">
        <v>217</v>
      </c>
      <c r="I51" s="108"/>
      <c r="J51" s="109" t="s">
        <v>135</v>
      </c>
    </row>
    <row r="52" spans="1:10" ht="16.5">
      <c r="A52" s="101"/>
      <c r="B52" s="102">
        <v>96</v>
      </c>
      <c r="C52" s="102">
        <v>1</v>
      </c>
      <c r="D52" s="102">
        <v>20</v>
      </c>
      <c r="E52" s="103">
        <v>960120001</v>
      </c>
      <c r="F52" s="104">
        <v>6250</v>
      </c>
      <c r="G52" s="105" t="str">
        <f t="shared" si="0"/>
        <v>郵電費</v>
      </c>
      <c r="H52" s="106">
        <v>110</v>
      </c>
      <c r="I52" s="108"/>
      <c r="J52" s="109" t="s">
        <v>138</v>
      </c>
    </row>
    <row r="53" spans="1:10" ht="16.5">
      <c r="A53" s="101"/>
      <c r="B53" s="102">
        <v>96</v>
      </c>
      <c r="C53" s="102">
        <v>1</v>
      </c>
      <c r="D53" s="102">
        <v>20</v>
      </c>
      <c r="E53" s="103">
        <v>960120001</v>
      </c>
      <c r="F53" s="104">
        <v>6320</v>
      </c>
      <c r="G53" s="105" t="str">
        <f t="shared" si="0"/>
        <v>燃料費</v>
      </c>
      <c r="H53" s="106">
        <v>2200</v>
      </c>
      <c r="I53" s="106"/>
      <c r="J53" s="107" t="s">
        <v>134</v>
      </c>
    </row>
    <row r="54" spans="1:10" ht="16.5">
      <c r="A54" s="101"/>
      <c r="B54" s="102">
        <v>96</v>
      </c>
      <c r="C54" s="102">
        <v>1</v>
      </c>
      <c r="D54" s="102">
        <v>22</v>
      </c>
      <c r="E54" s="103">
        <v>960122001</v>
      </c>
      <c r="F54" s="104">
        <v>1110</v>
      </c>
      <c r="G54" s="105" t="str">
        <f t="shared" si="0"/>
        <v>現金</v>
      </c>
      <c r="H54" s="106"/>
      <c r="I54" s="108">
        <v>27453</v>
      </c>
      <c r="J54" s="109"/>
    </row>
    <row r="55" spans="1:10" ht="16.5">
      <c r="A55" s="101"/>
      <c r="B55" s="102">
        <v>96</v>
      </c>
      <c r="C55" s="102">
        <v>1</v>
      </c>
      <c r="D55" s="102">
        <v>22</v>
      </c>
      <c r="E55" s="103">
        <v>960122001</v>
      </c>
      <c r="F55" s="104">
        <v>2110</v>
      </c>
      <c r="G55" s="105" t="str">
        <f t="shared" si="0"/>
        <v>銀行借款</v>
      </c>
      <c r="H55" s="106">
        <v>21444</v>
      </c>
      <c r="I55" s="108"/>
      <c r="J55" s="109" t="s">
        <v>140</v>
      </c>
    </row>
    <row r="56" spans="1:10" ht="16.5">
      <c r="A56" s="101"/>
      <c r="B56" s="102">
        <v>96</v>
      </c>
      <c r="C56" s="102">
        <v>1</v>
      </c>
      <c r="D56" s="102">
        <v>22</v>
      </c>
      <c r="E56" s="103">
        <v>960122001</v>
      </c>
      <c r="F56" s="104">
        <v>6340</v>
      </c>
      <c r="G56" s="105" t="str">
        <f t="shared" si="0"/>
        <v>雜費</v>
      </c>
      <c r="H56" s="106">
        <v>300</v>
      </c>
      <c r="I56" s="106"/>
      <c r="J56" s="107" t="s">
        <v>139</v>
      </c>
    </row>
    <row r="57" spans="1:10" ht="16.5">
      <c r="A57" s="101"/>
      <c r="B57" s="102">
        <v>96</v>
      </c>
      <c r="C57" s="102">
        <v>1</v>
      </c>
      <c r="D57" s="102">
        <v>22</v>
      </c>
      <c r="E57" s="103">
        <v>960122001</v>
      </c>
      <c r="F57" s="104">
        <v>7210</v>
      </c>
      <c r="G57" s="105" t="str">
        <f t="shared" si="0"/>
        <v>利息費用</v>
      </c>
      <c r="H57" s="106">
        <v>5709</v>
      </c>
      <c r="I57" s="106"/>
      <c r="J57" s="107" t="s">
        <v>141</v>
      </c>
    </row>
    <row r="58" spans="1:10" ht="16.5">
      <c r="A58" s="101"/>
      <c r="B58" s="102">
        <v>96</v>
      </c>
      <c r="C58" s="102">
        <v>1</v>
      </c>
      <c r="D58" s="102">
        <v>25</v>
      </c>
      <c r="E58" s="103">
        <v>960125001</v>
      </c>
      <c r="F58" s="104">
        <v>1110</v>
      </c>
      <c r="G58" s="105" t="str">
        <f t="shared" si="0"/>
        <v>現金</v>
      </c>
      <c r="H58" s="106"/>
      <c r="I58" s="106">
        <v>1172</v>
      </c>
      <c r="J58" s="107"/>
    </row>
    <row r="59" spans="1:10" ht="16.5">
      <c r="A59" s="101"/>
      <c r="B59" s="102">
        <v>96</v>
      </c>
      <c r="C59" s="102">
        <v>1</v>
      </c>
      <c r="D59" s="102">
        <v>25</v>
      </c>
      <c r="E59" s="103">
        <v>960125002</v>
      </c>
      <c r="F59" s="104">
        <v>1110</v>
      </c>
      <c r="G59" s="105" t="str">
        <f t="shared" si="0"/>
        <v>現金</v>
      </c>
      <c r="H59" s="106"/>
      <c r="I59" s="108">
        <v>5600</v>
      </c>
      <c r="J59" s="109" t="s">
        <v>143</v>
      </c>
    </row>
    <row r="60" spans="1:10" ht="16.5">
      <c r="A60" s="101"/>
      <c r="B60" s="102">
        <v>96</v>
      </c>
      <c r="C60" s="102">
        <v>1</v>
      </c>
      <c r="D60" s="102">
        <v>25</v>
      </c>
      <c r="E60" s="103">
        <v>960125001</v>
      </c>
      <c r="F60" s="104">
        <v>1680</v>
      </c>
      <c r="G60" s="105" t="str">
        <f t="shared" si="0"/>
        <v>進項稅額</v>
      </c>
      <c r="H60" s="106">
        <v>56</v>
      </c>
      <c r="I60" s="108"/>
      <c r="J60" s="109"/>
    </row>
    <row r="61" spans="1:10" ht="16.5">
      <c r="A61" s="101"/>
      <c r="B61" s="102">
        <v>96</v>
      </c>
      <c r="C61" s="102">
        <v>1</v>
      </c>
      <c r="D61" s="102">
        <v>25</v>
      </c>
      <c r="E61" s="103">
        <v>960125002</v>
      </c>
      <c r="F61" s="104">
        <v>1680</v>
      </c>
      <c r="G61" s="105" t="str">
        <f t="shared" si="0"/>
        <v>進項稅額</v>
      </c>
      <c r="H61" s="106">
        <v>268</v>
      </c>
      <c r="I61" s="106"/>
      <c r="J61" s="107" t="s">
        <v>143</v>
      </c>
    </row>
    <row r="62" spans="1:10" ht="16.5">
      <c r="A62" s="101"/>
      <c r="B62" s="102">
        <v>96</v>
      </c>
      <c r="C62" s="102">
        <v>1</v>
      </c>
      <c r="D62" s="102">
        <v>25</v>
      </c>
      <c r="E62" s="103">
        <v>960125002</v>
      </c>
      <c r="F62" s="104">
        <v>6240</v>
      </c>
      <c r="G62" s="105" t="str">
        <f t="shared" si="0"/>
        <v>差旅費</v>
      </c>
      <c r="H62" s="106">
        <v>5332</v>
      </c>
      <c r="I62" s="108"/>
      <c r="J62" s="109" t="s">
        <v>143</v>
      </c>
    </row>
    <row r="63" spans="1:10" ht="16.5">
      <c r="A63" s="101"/>
      <c r="B63" s="102">
        <v>96</v>
      </c>
      <c r="C63" s="102">
        <v>1</v>
      </c>
      <c r="D63" s="102">
        <v>25</v>
      </c>
      <c r="E63" s="103">
        <v>960125001</v>
      </c>
      <c r="F63" s="104">
        <v>6350</v>
      </c>
      <c r="G63" s="105" t="str">
        <f t="shared" si="0"/>
        <v>雜項購置</v>
      </c>
      <c r="H63" s="106">
        <v>1116</v>
      </c>
      <c r="I63" s="106"/>
      <c r="J63" s="107" t="s">
        <v>142</v>
      </c>
    </row>
    <row r="64" spans="1:10" ht="16.5">
      <c r="A64" s="101"/>
      <c r="B64" s="102">
        <v>96</v>
      </c>
      <c r="C64" s="102">
        <v>1</v>
      </c>
      <c r="D64" s="102">
        <v>26</v>
      </c>
      <c r="E64" s="103">
        <v>960126001</v>
      </c>
      <c r="F64" s="104">
        <v>1110</v>
      </c>
      <c r="G64" s="105" t="str">
        <f t="shared" si="0"/>
        <v>現金</v>
      </c>
      <c r="H64" s="106"/>
      <c r="I64" s="106">
        <v>50146</v>
      </c>
      <c r="J64" s="107"/>
    </row>
    <row r="65" spans="1:10" ht="16.5">
      <c r="A65" s="101"/>
      <c r="B65" s="102">
        <v>96</v>
      </c>
      <c r="C65" s="102">
        <v>1</v>
      </c>
      <c r="D65" s="102">
        <v>26</v>
      </c>
      <c r="E65" s="103">
        <v>960126002</v>
      </c>
      <c r="F65" s="104">
        <v>1110</v>
      </c>
      <c r="G65" s="105" t="str">
        <f t="shared" si="0"/>
        <v>現金</v>
      </c>
      <c r="H65" s="106"/>
      <c r="I65" s="108">
        <v>2319</v>
      </c>
      <c r="J65" s="109"/>
    </row>
    <row r="66" spans="1:10" ht="16.5">
      <c r="A66" s="101"/>
      <c r="B66" s="102">
        <v>96</v>
      </c>
      <c r="C66" s="102">
        <v>1</v>
      </c>
      <c r="D66" s="102">
        <v>26</v>
      </c>
      <c r="E66" s="103">
        <v>960126002</v>
      </c>
      <c r="F66" s="104">
        <v>1680</v>
      </c>
      <c r="G66" s="105" t="str">
        <f t="shared" si="0"/>
        <v>進項稅額</v>
      </c>
      <c r="H66" s="106">
        <v>111</v>
      </c>
      <c r="I66" s="106"/>
      <c r="J66" s="107"/>
    </row>
    <row r="67" spans="1:10" ht="16.5">
      <c r="A67" s="101"/>
      <c r="B67" s="102">
        <v>96</v>
      </c>
      <c r="C67" s="102">
        <v>1</v>
      </c>
      <c r="D67" s="102">
        <v>26</v>
      </c>
      <c r="E67" s="103">
        <v>960126001</v>
      </c>
      <c r="F67" s="104">
        <v>2150</v>
      </c>
      <c r="G67" s="105" t="str">
        <f t="shared" si="0"/>
        <v>應付費用</v>
      </c>
      <c r="H67" s="106">
        <v>46057</v>
      </c>
      <c r="I67" s="106"/>
      <c r="J67" s="107" t="s">
        <v>144</v>
      </c>
    </row>
    <row r="68" spans="1:10" ht="18" customHeight="1">
      <c r="A68" s="101"/>
      <c r="B68" s="102">
        <v>96</v>
      </c>
      <c r="C68" s="102">
        <v>1</v>
      </c>
      <c r="D68" s="102">
        <v>26</v>
      </c>
      <c r="E68" s="103">
        <v>960126001</v>
      </c>
      <c r="F68" s="104">
        <v>2570</v>
      </c>
      <c r="G68" s="105" t="str">
        <f t="shared" si="0"/>
        <v>代收款</v>
      </c>
      <c r="H68" s="106">
        <v>4089</v>
      </c>
      <c r="I68" s="108"/>
      <c r="J68" s="107" t="s">
        <v>196</v>
      </c>
    </row>
    <row r="69" spans="1:10" ht="16.5">
      <c r="A69" s="101"/>
      <c r="B69" s="102">
        <v>96</v>
      </c>
      <c r="C69" s="102">
        <v>1</v>
      </c>
      <c r="D69" s="102">
        <v>26</v>
      </c>
      <c r="E69" s="103">
        <v>960126002</v>
      </c>
      <c r="F69" s="104">
        <v>6250</v>
      </c>
      <c r="G69" s="105" t="str">
        <f t="shared" si="0"/>
        <v>郵電費</v>
      </c>
      <c r="H69" s="106">
        <v>2208</v>
      </c>
      <c r="I69" s="108"/>
      <c r="J69" s="109" t="s">
        <v>145</v>
      </c>
    </row>
    <row r="70" spans="1:10" ht="18" customHeight="1">
      <c r="A70" s="101"/>
      <c r="B70" s="102">
        <v>96</v>
      </c>
      <c r="C70" s="102">
        <v>1</v>
      </c>
      <c r="D70" s="102">
        <v>28</v>
      </c>
      <c r="E70" s="103">
        <v>960128001</v>
      </c>
      <c r="F70" s="104">
        <v>1110</v>
      </c>
      <c r="G70" s="105" t="str">
        <f t="shared" ref="G70:G133" si="1">IF(F70="","",VLOOKUP(F70,科目名稱,2,FALSE))</f>
        <v>現金</v>
      </c>
      <c r="H70" s="106"/>
      <c r="I70" s="106">
        <v>2500</v>
      </c>
      <c r="J70" s="107"/>
    </row>
    <row r="71" spans="1:10" ht="16.5">
      <c r="A71" s="101"/>
      <c r="B71" s="102">
        <v>96</v>
      </c>
      <c r="C71" s="102">
        <v>1</v>
      </c>
      <c r="D71" s="102">
        <v>28</v>
      </c>
      <c r="E71" s="103">
        <v>960128001</v>
      </c>
      <c r="F71" s="104">
        <v>1680</v>
      </c>
      <c r="G71" s="105" t="str">
        <f t="shared" si="1"/>
        <v>進項稅額</v>
      </c>
      <c r="H71" s="106">
        <v>119</v>
      </c>
      <c r="I71" s="108"/>
      <c r="J71" s="109"/>
    </row>
    <row r="72" spans="1:10" ht="16.5">
      <c r="A72" s="101"/>
      <c r="B72" s="102">
        <v>96</v>
      </c>
      <c r="C72" s="102">
        <v>1</v>
      </c>
      <c r="D72" s="102">
        <v>28</v>
      </c>
      <c r="E72" s="103">
        <v>960128001</v>
      </c>
      <c r="F72" s="104">
        <v>5120</v>
      </c>
      <c r="G72" s="105" t="str">
        <f t="shared" si="1"/>
        <v>研發─應用軟體</v>
      </c>
      <c r="H72" s="106">
        <v>2381</v>
      </c>
      <c r="I72" s="106"/>
      <c r="J72" s="107" t="s">
        <v>199</v>
      </c>
    </row>
    <row r="73" spans="1:10" ht="16.5">
      <c r="A73" s="101"/>
      <c r="B73" s="102">
        <v>96</v>
      </c>
      <c r="C73" s="102">
        <v>1</v>
      </c>
      <c r="D73" s="102">
        <v>30</v>
      </c>
      <c r="E73" s="103">
        <v>960130001</v>
      </c>
      <c r="F73" s="104">
        <v>1110</v>
      </c>
      <c r="G73" s="105" t="str">
        <f t="shared" si="1"/>
        <v>現金</v>
      </c>
      <c r="H73" s="106"/>
      <c r="I73" s="108">
        <v>5576</v>
      </c>
      <c r="J73" s="109"/>
    </row>
    <row r="74" spans="1:10" ht="16.5">
      <c r="A74" s="101"/>
      <c r="B74" s="102">
        <v>96</v>
      </c>
      <c r="C74" s="102">
        <v>1</v>
      </c>
      <c r="D74" s="102">
        <v>30</v>
      </c>
      <c r="E74" s="103">
        <v>960130001</v>
      </c>
      <c r="F74" s="104">
        <v>1680</v>
      </c>
      <c r="G74" s="105" t="str">
        <f t="shared" si="1"/>
        <v>進項稅額</v>
      </c>
      <c r="H74" s="106">
        <v>265</v>
      </c>
      <c r="I74" s="106"/>
      <c r="J74" s="107"/>
    </row>
    <row r="75" spans="1:10" ht="16.5">
      <c r="A75" s="101"/>
      <c r="B75" s="102">
        <v>96</v>
      </c>
      <c r="C75" s="102">
        <v>1</v>
      </c>
      <c r="D75" s="102">
        <v>30</v>
      </c>
      <c r="E75" s="103">
        <v>960130001</v>
      </c>
      <c r="F75" s="104">
        <v>6240</v>
      </c>
      <c r="G75" s="105" t="str">
        <f t="shared" si="1"/>
        <v>差旅費</v>
      </c>
      <c r="H75" s="106">
        <v>5311</v>
      </c>
      <c r="I75" s="108"/>
      <c r="J75" s="109" t="s">
        <v>143</v>
      </c>
    </row>
    <row r="76" spans="1:10" ht="16.5">
      <c r="A76" s="101"/>
      <c r="B76" s="102">
        <v>96</v>
      </c>
      <c r="C76" s="102">
        <v>1</v>
      </c>
      <c r="D76" s="102">
        <v>31</v>
      </c>
      <c r="E76" s="103">
        <v>960131002</v>
      </c>
      <c r="F76" s="104">
        <v>1110</v>
      </c>
      <c r="G76" s="105" t="str">
        <f t="shared" si="1"/>
        <v>現金</v>
      </c>
      <c r="H76" s="106"/>
      <c r="I76" s="108">
        <v>4729</v>
      </c>
      <c r="J76" s="109"/>
    </row>
    <row r="77" spans="1:10" ht="16.5">
      <c r="A77" s="101"/>
      <c r="B77" s="102">
        <v>96</v>
      </c>
      <c r="C77" s="102">
        <v>1</v>
      </c>
      <c r="D77" s="102">
        <v>31</v>
      </c>
      <c r="E77" s="103">
        <v>960131001</v>
      </c>
      <c r="F77" s="104">
        <v>1120</v>
      </c>
      <c r="G77" s="105" t="str">
        <f t="shared" si="1"/>
        <v>銀行存款</v>
      </c>
      <c r="H77" s="106"/>
      <c r="I77" s="106">
        <v>282101</v>
      </c>
      <c r="J77" s="107"/>
    </row>
    <row r="78" spans="1:10" ht="16.5">
      <c r="A78" s="101"/>
      <c r="B78" s="102">
        <v>96</v>
      </c>
      <c r="C78" s="102">
        <v>1</v>
      </c>
      <c r="D78" s="102">
        <v>31</v>
      </c>
      <c r="E78" s="103">
        <v>960131002</v>
      </c>
      <c r="F78" s="104">
        <v>1680</v>
      </c>
      <c r="G78" s="105" t="str">
        <f t="shared" si="1"/>
        <v>進項稅額</v>
      </c>
      <c r="H78" s="106">
        <v>225</v>
      </c>
      <c r="I78" s="106"/>
      <c r="J78" s="107"/>
    </row>
    <row r="79" spans="1:10" ht="16.5">
      <c r="A79" s="101"/>
      <c r="B79" s="102">
        <v>96</v>
      </c>
      <c r="C79" s="102">
        <v>1</v>
      </c>
      <c r="D79" s="102">
        <v>31</v>
      </c>
      <c r="E79" s="103">
        <v>960131001</v>
      </c>
      <c r="F79" s="104">
        <v>2570</v>
      </c>
      <c r="G79" s="105" t="str">
        <f t="shared" si="1"/>
        <v>代收款</v>
      </c>
      <c r="H79" s="106"/>
      <c r="I79" s="108">
        <v>4239</v>
      </c>
      <c r="J79" s="107" t="s">
        <v>196</v>
      </c>
    </row>
    <row r="80" spans="1:10" ht="16.5">
      <c r="A80" s="101"/>
      <c r="B80" s="102">
        <v>96</v>
      </c>
      <c r="C80" s="102">
        <v>1</v>
      </c>
      <c r="D80" s="102">
        <v>31</v>
      </c>
      <c r="E80" s="103">
        <v>960131001</v>
      </c>
      <c r="F80" s="104">
        <v>5110</v>
      </c>
      <c r="G80" s="105" t="str">
        <f t="shared" si="1"/>
        <v>研發─薪資費用</v>
      </c>
      <c r="H80" s="106">
        <v>63340</v>
      </c>
      <c r="I80" s="108"/>
      <c r="J80" s="110" t="s">
        <v>200</v>
      </c>
    </row>
    <row r="81" spans="1:10" ht="16.5">
      <c r="A81" s="101"/>
      <c r="B81" s="102">
        <v>96</v>
      </c>
      <c r="C81" s="102">
        <v>1</v>
      </c>
      <c r="D81" s="102">
        <v>31</v>
      </c>
      <c r="E81" s="103">
        <v>960131002</v>
      </c>
      <c r="F81" s="104">
        <v>5150</v>
      </c>
      <c r="G81" s="105" t="str">
        <f t="shared" si="1"/>
        <v>研發─書報雜誌</v>
      </c>
      <c r="H81" s="106">
        <v>1742</v>
      </c>
      <c r="I81" s="108"/>
      <c r="J81" s="107" t="s">
        <v>198</v>
      </c>
    </row>
    <row r="82" spans="1:10" ht="16.5">
      <c r="A82" s="101"/>
      <c r="B82" s="102">
        <v>96</v>
      </c>
      <c r="C82" s="102">
        <v>1</v>
      </c>
      <c r="D82" s="102">
        <v>31</v>
      </c>
      <c r="E82" s="103">
        <v>960131002</v>
      </c>
      <c r="F82" s="104">
        <v>5160</v>
      </c>
      <c r="G82" s="105" t="str">
        <f t="shared" si="1"/>
        <v>研發─雜項購置</v>
      </c>
      <c r="H82" s="106">
        <v>1671</v>
      </c>
      <c r="I82" s="108"/>
      <c r="J82" s="110" t="s">
        <v>205</v>
      </c>
    </row>
    <row r="83" spans="1:10" ht="16.5">
      <c r="A83" s="101"/>
      <c r="B83" s="102">
        <v>96</v>
      </c>
      <c r="C83" s="102">
        <v>1</v>
      </c>
      <c r="D83" s="102">
        <v>31</v>
      </c>
      <c r="E83" s="103">
        <v>960131001</v>
      </c>
      <c r="F83" s="104">
        <v>6210</v>
      </c>
      <c r="G83" s="105" t="str">
        <f t="shared" si="1"/>
        <v>薪資費用</v>
      </c>
      <c r="H83" s="106">
        <v>223000</v>
      </c>
      <c r="I83" s="106"/>
      <c r="J83" s="107" t="s">
        <v>200</v>
      </c>
    </row>
    <row r="84" spans="1:10" ht="16.5">
      <c r="A84" s="101"/>
      <c r="B84" s="102">
        <v>96</v>
      </c>
      <c r="C84" s="102">
        <v>1</v>
      </c>
      <c r="D84" s="102">
        <v>31</v>
      </c>
      <c r="E84" s="103">
        <v>960131002</v>
      </c>
      <c r="F84" s="104">
        <v>6230</v>
      </c>
      <c r="G84" s="105" t="str">
        <f t="shared" si="1"/>
        <v>文具印刷</v>
      </c>
      <c r="H84" s="106">
        <v>275</v>
      </c>
      <c r="I84" s="106"/>
      <c r="J84" s="107" t="s">
        <v>135</v>
      </c>
    </row>
    <row r="85" spans="1:10" ht="16.5">
      <c r="A85" s="101"/>
      <c r="B85" s="102">
        <v>96</v>
      </c>
      <c r="C85" s="102">
        <v>1</v>
      </c>
      <c r="D85" s="102">
        <v>31</v>
      </c>
      <c r="E85" s="103">
        <v>960131002</v>
      </c>
      <c r="F85" s="104">
        <v>6320</v>
      </c>
      <c r="G85" s="105" t="str">
        <f t="shared" si="1"/>
        <v>燃料費</v>
      </c>
      <c r="H85" s="106">
        <v>816</v>
      </c>
      <c r="I85" s="106"/>
      <c r="J85" s="107" t="s">
        <v>134</v>
      </c>
    </row>
    <row r="86" spans="1:10" ht="16.5">
      <c r="A86" s="101"/>
      <c r="B86" s="102">
        <v>96</v>
      </c>
      <c r="C86" s="102">
        <v>2</v>
      </c>
      <c r="D86" s="102">
        <v>3</v>
      </c>
      <c r="E86" s="103">
        <v>960203001</v>
      </c>
      <c r="F86" s="104">
        <v>1110</v>
      </c>
      <c r="G86" s="105" t="str">
        <f t="shared" si="1"/>
        <v>現金</v>
      </c>
      <c r="H86" s="106"/>
      <c r="I86" s="108">
        <v>25129</v>
      </c>
      <c r="J86" s="109"/>
    </row>
    <row r="87" spans="1:10" ht="16.5">
      <c r="A87" s="101"/>
      <c r="B87" s="102">
        <v>96</v>
      </c>
      <c r="C87" s="102">
        <v>2</v>
      </c>
      <c r="D87" s="102">
        <v>3</v>
      </c>
      <c r="E87" s="103">
        <v>960203001</v>
      </c>
      <c r="F87" s="104">
        <v>1680</v>
      </c>
      <c r="G87" s="105" t="str">
        <f t="shared" si="1"/>
        <v>進項稅額</v>
      </c>
      <c r="H87" s="106">
        <v>1718</v>
      </c>
      <c r="I87" s="106"/>
      <c r="J87" s="107"/>
    </row>
    <row r="88" spans="1:10" ht="16.5">
      <c r="A88" s="101"/>
      <c r="B88" s="102">
        <v>96</v>
      </c>
      <c r="C88" s="102">
        <v>2</v>
      </c>
      <c r="D88" s="102">
        <v>3</v>
      </c>
      <c r="E88" s="103">
        <v>960203001</v>
      </c>
      <c r="F88" s="104">
        <v>6260</v>
      </c>
      <c r="G88" s="105" t="str">
        <f t="shared" si="1"/>
        <v>修繕費</v>
      </c>
      <c r="H88" s="106">
        <v>22357</v>
      </c>
      <c r="I88" s="106"/>
      <c r="J88" s="107"/>
    </row>
    <row r="89" spans="1:10" ht="16.5">
      <c r="A89" s="101"/>
      <c r="B89" s="102">
        <v>96</v>
      </c>
      <c r="C89" s="102">
        <v>2</v>
      </c>
      <c r="D89" s="102">
        <v>3</v>
      </c>
      <c r="E89" s="103">
        <v>960203001</v>
      </c>
      <c r="F89" s="104">
        <v>6280</v>
      </c>
      <c r="G89" s="105" t="str">
        <f t="shared" si="1"/>
        <v>水電費</v>
      </c>
      <c r="H89" s="106">
        <v>1054</v>
      </c>
      <c r="I89" s="108"/>
      <c r="J89" s="109"/>
    </row>
    <row r="90" spans="1:10" ht="16.5">
      <c r="A90" s="101"/>
      <c r="B90" s="102">
        <v>96</v>
      </c>
      <c r="C90" s="102">
        <v>2</v>
      </c>
      <c r="D90" s="102">
        <v>8</v>
      </c>
      <c r="E90" s="103">
        <v>960208001</v>
      </c>
      <c r="F90" s="104">
        <v>1110</v>
      </c>
      <c r="G90" s="105" t="str">
        <f t="shared" si="1"/>
        <v>現金</v>
      </c>
      <c r="H90" s="106"/>
      <c r="I90" s="106">
        <v>23660</v>
      </c>
      <c r="J90" s="107"/>
    </row>
    <row r="91" spans="1:10" ht="16.5">
      <c r="A91" s="101"/>
      <c r="B91" s="102">
        <v>96</v>
      </c>
      <c r="C91" s="102">
        <v>2</v>
      </c>
      <c r="D91" s="102">
        <v>8</v>
      </c>
      <c r="E91" s="103">
        <v>960208001</v>
      </c>
      <c r="F91" s="104">
        <v>1110</v>
      </c>
      <c r="G91" s="105" t="str">
        <f t="shared" si="1"/>
        <v>現金</v>
      </c>
      <c r="H91" s="106"/>
      <c r="I91" s="108">
        <v>4227</v>
      </c>
      <c r="J91" s="109"/>
    </row>
    <row r="92" spans="1:10" ht="16.5">
      <c r="A92" s="101"/>
      <c r="B92" s="102">
        <v>96</v>
      </c>
      <c r="C92" s="102">
        <v>2</v>
      </c>
      <c r="D92" s="102">
        <v>8</v>
      </c>
      <c r="E92" s="103">
        <v>960208001</v>
      </c>
      <c r="F92" s="104">
        <v>1680</v>
      </c>
      <c r="G92" s="105" t="str">
        <f t="shared" si="1"/>
        <v>進項稅額</v>
      </c>
      <c r="H92" s="106">
        <v>1091</v>
      </c>
      <c r="I92" s="108"/>
      <c r="J92" s="109"/>
    </row>
    <row r="93" spans="1:10" ht="16.5">
      <c r="A93" s="101"/>
      <c r="B93" s="102">
        <v>96</v>
      </c>
      <c r="C93" s="102">
        <v>2</v>
      </c>
      <c r="D93" s="102">
        <v>8</v>
      </c>
      <c r="E93" s="103">
        <v>960208001</v>
      </c>
      <c r="F93" s="104">
        <v>1680</v>
      </c>
      <c r="G93" s="105" t="str">
        <f t="shared" si="1"/>
        <v>進項稅額</v>
      </c>
      <c r="H93" s="106">
        <v>201</v>
      </c>
      <c r="I93" s="106"/>
      <c r="J93" s="107"/>
    </row>
    <row r="94" spans="1:10" ht="16.5">
      <c r="A94" s="101"/>
      <c r="B94" s="102">
        <v>96</v>
      </c>
      <c r="C94" s="102">
        <v>2</v>
      </c>
      <c r="D94" s="102">
        <v>8</v>
      </c>
      <c r="E94" s="103">
        <v>960208001</v>
      </c>
      <c r="F94" s="104">
        <v>6230</v>
      </c>
      <c r="G94" s="105" t="str">
        <f t="shared" si="1"/>
        <v>文具印刷</v>
      </c>
      <c r="H94" s="106">
        <v>196</v>
      </c>
      <c r="I94" s="106"/>
      <c r="J94" s="107" t="s">
        <v>147</v>
      </c>
    </row>
    <row r="95" spans="1:10" ht="16.5">
      <c r="A95" s="101"/>
      <c r="B95" s="102">
        <v>96</v>
      </c>
      <c r="C95" s="102">
        <v>2</v>
      </c>
      <c r="D95" s="102">
        <v>8</v>
      </c>
      <c r="E95" s="103">
        <v>960208001</v>
      </c>
      <c r="F95" s="104">
        <v>6240</v>
      </c>
      <c r="G95" s="105" t="str">
        <f t="shared" si="1"/>
        <v>差旅費</v>
      </c>
      <c r="H95" s="106">
        <v>4026</v>
      </c>
      <c r="I95" s="108"/>
      <c r="J95" s="109" t="s">
        <v>143</v>
      </c>
    </row>
    <row r="96" spans="1:10" ht="16.5">
      <c r="A96" s="101"/>
      <c r="B96" s="102">
        <v>96</v>
      </c>
      <c r="C96" s="102">
        <v>2</v>
      </c>
      <c r="D96" s="102">
        <v>8</v>
      </c>
      <c r="E96" s="103">
        <v>960208001</v>
      </c>
      <c r="F96" s="104">
        <v>6250</v>
      </c>
      <c r="G96" s="105" t="str">
        <f t="shared" si="1"/>
        <v>郵電費</v>
      </c>
      <c r="H96" s="106">
        <v>21813</v>
      </c>
      <c r="I96" s="106"/>
      <c r="J96" s="107" t="s">
        <v>146</v>
      </c>
    </row>
    <row r="97" spans="1:19" ht="16.5">
      <c r="A97" s="101"/>
      <c r="B97" s="102">
        <v>96</v>
      </c>
      <c r="C97" s="102">
        <v>2</v>
      </c>
      <c r="D97" s="102">
        <v>8</v>
      </c>
      <c r="E97" s="103">
        <v>960208001</v>
      </c>
      <c r="F97" s="104">
        <v>6250</v>
      </c>
      <c r="G97" s="105" t="str">
        <f t="shared" si="1"/>
        <v>郵電費</v>
      </c>
      <c r="H97" s="106">
        <v>560</v>
      </c>
      <c r="I97" s="108"/>
      <c r="J97" s="109" t="s">
        <v>138</v>
      </c>
    </row>
    <row r="98" spans="1:19" ht="16.5">
      <c r="A98" s="101"/>
      <c r="B98" s="102">
        <v>96</v>
      </c>
      <c r="C98" s="102">
        <v>2</v>
      </c>
      <c r="D98" s="102">
        <v>9</v>
      </c>
      <c r="E98" s="103">
        <v>960209001</v>
      </c>
      <c r="F98" s="104">
        <v>1120</v>
      </c>
      <c r="G98" s="105" t="str">
        <f t="shared" si="1"/>
        <v>銀行存款</v>
      </c>
      <c r="H98" s="106">
        <v>690117</v>
      </c>
      <c r="I98" s="106"/>
      <c r="J98" s="107" t="s">
        <v>195</v>
      </c>
    </row>
    <row r="99" spans="1:19" ht="16.5">
      <c r="A99" s="101"/>
      <c r="B99" s="102">
        <v>96</v>
      </c>
      <c r="C99" s="102">
        <v>2</v>
      </c>
      <c r="D99" s="102">
        <v>9</v>
      </c>
      <c r="E99" s="103">
        <v>960209001</v>
      </c>
      <c r="F99" s="104">
        <v>1150</v>
      </c>
      <c r="G99" s="105" t="str">
        <f t="shared" si="1"/>
        <v>應收帳款</v>
      </c>
      <c r="H99" s="106">
        <v>395520</v>
      </c>
      <c r="I99" s="108"/>
      <c r="J99" s="107" t="s">
        <v>195</v>
      </c>
    </row>
    <row r="100" spans="1:19" ht="16.5">
      <c r="A100" s="101"/>
      <c r="B100" s="102">
        <v>96</v>
      </c>
      <c r="C100" s="102">
        <v>2</v>
      </c>
      <c r="D100" s="102">
        <v>9</v>
      </c>
      <c r="E100" s="103">
        <v>960209001</v>
      </c>
      <c r="F100" s="104">
        <v>2580</v>
      </c>
      <c r="G100" s="105" t="str">
        <f t="shared" si="1"/>
        <v>銷項稅額</v>
      </c>
      <c r="H100" s="106"/>
      <c r="I100" s="108">
        <v>32863</v>
      </c>
      <c r="J100" s="109"/>
    </row>
    <row r="101" spans="1:19" ht="16.5">
      <c r="A101" s="101"/>
      <c r="B101" s="102">
        <v>96</v>
      </c>
      <c r="C101" s="102">
        <v>2</v>
      </c>
      <c r="D101" s="102">
        <v>9</v>
      </c>
      <c r="E101" s="103">
        <v>960209001</v>
      </c>
      <c r="F101" s="104">
        <v>2580</v>
      </c>
      <c r="G101" s="105" t="str">
        <f t="shared" si="1"/>
        <v>銷項稅額</v>
      </c>
      <c r="H101" s="106"/>
      <c r="I101" s="106">
        <v>18834</v>
      </c>
      <c r="J101" s="107"/>
      <c r="S101" s="101" t="e">
        <f>DSUM(_xlnm.Database,8,Criteria1)-DSUM(_xlnm.Database,7,Criteria1)</f>
        <v>#NAME?</v>
      </c>
    </row>
    <row r="102" spans="1:19" ht="16.5">
      <c r="A102" s="101"/>
      <c r="B102" s="102">
        <v>96</v>
      </c>
      <c r="C102" s="102">
        <v>2</v>
      </c>
      <c r="D102" s="102">
        <v>9</v>
      </c>
      <c r="E102" s="103">
        <v>960209001</v>
      </c>
      <c r="F102" s="104">
        <v>4110</v>
      </c>
      <c r="G102" s="105" t="str">
        <f t="shared" si="1"/>
        <v>銷貨收入</v>
      </c>
      <c r="H102" s="106"/>
      <c r="I102" s="106">
        <v>657254</v>
      </c>
      <c r="J102" s="110" t="s">
        <v>194</v>
      </c>
    </row>
    <row r="103" spans="1:19" ht="16.5">
      <c r="A103" s="101"/>
      <c r="B103" s="102">
        <v>96</v>
      </c>
      <c r="C103" s="102">
        <v>2</v>
      </c>
      <c r="D103" s="102">
        <v>9</v>
      </c>
      <c r="E103" s="103">
        <v>960209001</v>
      </c>
      <c r="F103" s="104">
        <v>4110</v>
      </c>
      <c r="G103" s="105" t="str">
        <f t="shared" si="1"/>
        <v>銷貨收入</v>
      </c>
      <c r="H103" s="106"/>
      <c r="I103" s="108">
        <v>376686</v>
      </c>
      <c r="J103" s="110" t="s">
        <v>194</v>
      </c>
    </row>
    <row r="104" spans="1:19" ht="16.5">
      <c r="A104" s="101"/>
      <c r="B104" s="102">
        <v>96</v>
      </c>
      <c r="C104" s="102">
        <v>2</v>
      </c>
      <c r="D104" s="102">
        <v>10</v>
      </c>
      <c r="E104" s="103">
        <v>960210010</v>
      </c>
      <c r="F104" s="104">
        <v>1110</v>
      </c>
      <c r="G104" s="105" t="str">
        <f t="shared" si="1"/>
        <v>現金</v>
      </c>
      <c r="H104" s="106"/>
      <c r="I104" s="106">
        <v>3763</v>
      </c>
      <c r="J104" s="107"/>
    </row>
    <row r="105" spans="1:19" ht="16.5">
      <c r="A105" s="101"/>
      <c r="B105" s="102">
        <v>96</v>
      </c>
      <c r="C105" s="102">
        <v>2</v>
      </c>
      <c r="D105" s="102">
        <v>10</v>
      </c>
      <c r="E105" s="103">
        <v>960210010</v>
      </c>
      <c r="F105" s="104">
        <v>1680</v>
      </c>
      <c r="G105" s="105" t="str">
        <f t="shared" si="1"/>
        <v>進項稅額</v>
      </c>
      <c r="H105" s="106">
        <v>178</v>
      </c>
      <c r="I105" s="108"/>
      <c r="J105" s="109"/>
    </row>
    <row r="106" spans="1:19" ht="16.5">
      <c r="A106" s="101"/>
      <c r="B106" s="102">
        <v>96</v>
      </c>
      <c r="C106" s="102">
        <v>2</v>
      </c>
      <c r="D106" s="102">
        <v>10</v>
      </c>
      <c r="E106" s="103">
        <v>960210010</v>
      </c>
      <c r="F106" s="104">
        <v>5150</v>
      </c>
      <c r="G106" s="105" t="str">
        <f t="shared" si="1"/>
        <v>研發─書報雜誌</v>
      </c>
      <c r="H106" s="106">
        <v>766</v>
      </c>
      <c r="I106" s="106"/>
      <c r="J106" s="107" t="s">
        <v>198</v>
      </c>
    </row>
    <row r="107" spans="1:19" ht="16.5">
      <c r="A107" s="101"/>
      <c r="B107" s="102">
        <v>96</v>
      </c>
      <c r="C107" s="102">
        <v>2</v>
      </c>
      <c r="D107" s="102">
        <v>10</v>
      </c>
      <c r="E107" s="103">
        <v>960210010</v>
      </c>
      <c r="F107" s="104">
        <v>5160</v>
      </c>
      <c r="G107" s="105" t="str">
        <f t="shared" si="1"/>
        <v>研發─雜項購置</v>
      </c>
      <c r="H107" s="106">
        <v>670</v>
      </c>
      <c r="I107" s="108"/>
      <c r="J107" s="110" t="s">
        <v>206</v>
      </c>
    </row>
    <row r="108" spans="1:19" ht="16.5">
      <c r="A108" s="101"/>
      <c r="B108" s="102">
        <v>96</v>
      </c>
      <c r="C108" s="102">
        <v>2</v>
      </c>
      <c r="D108" s="102">
        <v>10</v>
      </c>
      <c r="E108" s="103">
        <v>960210010</v>
      </c>
      <c r="F108" s="104">
        <v>6320</v>
      </c>
      <c r="G108" s="105" t="str">
        <f t="shared" si="1"/>
        <v>燃料費</v>
      </c>
      <c r="H108" s="106">
        <v>2149</v>
      </c>
      <c r="I108" s="106"/>
      <c r="J108" s="107" t="s">
        <v>134</v>
      </c>
    </row>
    <row r="109" spans="1:19" ht="16.5">
      <c r="B109" s="102">
        <v>96</v>
      </c>
      <c r="C109" s="102">
        <v>2</v>
      </c>
      <c r="D109" s="102">
        <v>15</v>
      </c>
      <c r="E109" s="103">
        <v>960215001</v>
      </c>
      <c r="F109" s="104">
        <v>1110</v>
      </c>
      <c r="G109" s="105" t="str">
        <f t="shared" si="1"/>
        <v>現金</v>
      </c>
      <c r="H109" s="106"/>
      <c r="I109" s="108">
        <v>2090</v>
      </c>
      <c r="J109" s="109"/>
    </row>
    <row r="110" spans="1:19" ht="16.5">
      <c r="B110" s="102">
        <v>96</v>
      </c>
      <c r="C110" s="102">
        <v>2</v>
      </c>
      <c r="D110" s="102">
        <v>15</v>
      </c>
      <c r="E110" s="103">
        <v>960215001</v>
      </c>
      <c r="F110" s="104">
        <v>1680</v>
      </c>
      <c r="G110" s="105" t="str">
        <f t="shared" si="1"/>
        <v>進項稅額</v>
      </c>
      <c r="H110" s="106">
        <v>100</v>
      </c>
      <c r="I110" s="106"/>
      <c r="J110" s="107"/>
    </row>
    <row r="111" spans="1:19" ht="16.5">
      <c r="B111" s="102">
        <v>96</v>
      </c>
      <c r="C111" s="102">
        <v>2</v>
      </c>
      <c r="D111" s="102">
        <v>15</v>
      </c>
      <c r="E111" s="103">
        <v>960215001</v>
      </c>
      <c r="F111" s="104">
        <v>5160</v>
      </c>
      <c r="G111" s="105" t="str">
        <f t="shared" si="1"/>
        <v>研發─雜項購置</v>
      </c>
      <c r="H111" s="106">
        <v>1990</v>
      </c>
      <c r="I111" s="108"/>
      <c r="J111" s="110" t="s">
        <v>205</v>
      </c>
    </row>
    <row r="112" spans="1:19" ht="16.5">
      <c r="B112" s="102">
        <v>96</v>
      </c>
      <c r="C112" s="102">
        <v>2</v>
      </c>
      <c r="D112" s="102">
        <v>18</v>
      </c>
      <c r="E112" s="103">
        <v>960218001</v>
      </c>
      <c r="F112" s="104">
        <v>1110</v>
      </c>
      <c r="G112" s="105" t="str">
        <f t="shared" si="1"/>
        <v>現金</v>
      </c>
      <c r="H112" s="106"/>
      <c r="I112" s="108">
        <v>1184</v>
      </c>
      <c r="J112" s="109"/>
    </row>
    <row r="113" spans="2:10" ht="16.5">
      <c r="B113" s="102">
        <v>96</v>
      </c>
      <c r="C113" s="102">
        <v>2</v>
      </c>
      <c r="D113" s="102">
        <v>18</v>
      </c>
      <c r="E113" s="103">
        <v>960218001</v>
      </c>
      <c r="F113" s="104">
        <v>1680</v>
      </c>
      <c r="G113" s="105" t="str">
        <f t="shared" si="1"/>
        <v>進項稅額</v>
      </c>
      <c r="H113" s="106">
        <v>45</v>
      </c>
      <c r="I113" s="106"/>
      <c r="J113" s="107"/>
    </row>
    <row r="114" spans="2:10" ht="16.5">
      <c r="B114" s="102">
        <v>96</v>
      </c>
      <c r="C114" s="102">
        <v>2</v>
      </c>
      <c r="D114" s="102">
        <v>18</v>
      </c>
      <c r="E114" s="103">
        <v>960218001</v>
      </c>
      <c r="F114" s="104">
        <v>6230</v>
      </c>
      <c r="G114" s="105" t="str">
        <f t="shared" si="1"/>
        <v>文具印刷</v>
      </c>
      <c r="H114" s="106">
        <v>234</v>
      </c>
      <c r="I114" s="108"/>
      <c r="J114" s="109" t="s">
        <v>135</v>
      </c>
    </row>
    <row r="115" spans="2:10" ht="16.5">
      <c r="B115" s="102">
        <v>96</v>
      </c>
      <c r="C115" s="102">
        <v>2</v>
      </c>
      <c r="D115" s="102">
        <v>18</v>
      </c>
      <c r="E115" s="103">
        <v>960218001</v>
      </c>
      <c r="F115" s="104">
        <v>6320</v>
      </c>
      <c r="G115" s="105" t="str">
        <f t="shared" si="1"/>
        <v>燃料費</v>
      </c>
      <c r="H115" s="106">
        <v>905</v>
      </c>
      <c r="I115" s="106"/>
      <c r="J115" s="107" t="s">
        <v>134</v>
      </c>
    </row>
    <row r="116" spans="2:10" ht="16.5">
      <c r="B116" s="102">
        <v>96</v>
      </c>
      <c r="C116" s="102">
        <v>2</v>
      </c>
      <c r="D116" s="102">
        <v>19</v>
      </c>
      <c r="E116" s="103">
        <v>960219001</v>
      </c>
      <c r="F116" s="104">
        <v>1110</v>
      </c>
      <c r="G116" s="105" t="str">
        <f t="shared" si="1"/>
        <v>現金</v>
      </c>
      <c r="H116" s="106"/>
      <c r="I116" s="108">
        <v>2226</v>
      </c>
      <c r="J116" s="109"/>
    </row>
    <row r="117" spans="2:10" ht="16.5">
      <c r="B117" s="102">
        <v>96</v>
      </c>
      <c r="C117" s="102">
        <v>2</v>
      </c>
      <c r="D117" s="102">
        <v>19</v>
      </c>
      <c r="E117" s="103">
        <v>960219001</v>
      </c>
      <c r="F117" s="104">
        <v>1680</v>
      </c>
      <c r="G117" s="105" t="str">
        <f t="shared" si="1"/>
        <v>進項稅額</v>
      </c>
      <c r="H117" s="106">
        <v>106</v>
      </c>
      <c r="I117" s="106"/>
      <c r="J117" s="107"/>
    </row>
    <row r="118" spans="2:10" ht="16.5">
      <c r="B118" s="102">
        <v>96</v>
      </c>
      <c r="C118" s="102">
        <v>2</v>
      </c>
      <c r="D118" s="102">
        <v>19</v>
      </c>
      <c r="E118" s="103">
        <v>960219001</v>
      </c>
      <c r="F118" s="104">
        <v>5150</v>
      </c>
      <c r="G118" s="105" t="str">
        <f t="shared" si="1"/>
        <v>研發─書報雜誌</v>
      </c>
      <c r="H118" s="106">
        <v>396</v>
      </c>
      <c r="I118" s="108"/>
      <c r="J118" s="107" t="s">
        <v>198</v>
      </c>
    </row>
    <row r="119" spans="2:10" ht="16.5">
      <c r="B119" s="102">
        <v>96</v>
      </c>
      <c r="C119" s="102">
        <v>2</v>
      </c>
      <c r="D119" s="102">
        <v>19</v>
      </c>
      <c r="E119" s="103">
        <v>960219001</v>
      </c>
      <c r="F119" s="104">
        <v>6320</v>
      </c>
      <c r="G119" s="105" t="str">
        <f t="shared" si="1"/>
        <v>燃料費</v>
      </c>
      <c r="H119" s="106">
        <v>1724</v>
      </c>
      <c r="I119" s="106"/>
      <c r="J119" s="107" t="s">
        <v>134</v>
      </c>
    </row>
    <row r="120" spans="2:10" ht="16.5">
      <c r="B120" s="102">
        <v>96</v>
      </c>
      <c r="C120" s="102">
        <v>2</v>
      </c>
      <c r="D120" s="102">
        <v>22</v>
      </c>
      <c r="E120" s="103">
        <v>960222001</v>
      </c>
      <c r="F120" s="104">
        <v>1110</v>
      </c>
      <c r="G120" s="105" t="str">
        <f t="shared" si="1"/>
        <v>現金</v>
      </c>
      <c r="H120" s="106"/>
      <c r="I120" s="106">
        <v>7678</v>
      </c>
      <c r="J120" s="107"/>
    </row>
    <row r="121" spans="2:10" ht="16.5">
      <c r="B121" s="102">
        <v>96</v>
      </c>
      <c r="C121" s="102">
        <v>2</v>
      </c>
      <c r="D121" s="102">
        <v>22</v>
      </c>
      <c r="E121" s="103">
        <v>960222001</v>
      </c>
      <c r="F121" s="104">
        <v>1680</v>
      </c>
      <c r="G121" s="105" t="str">
        <f t="shared" si="1"/>
        <v>進項稅額</v>
      </c>
      <c r="H121" s="106">
        <v>365</v>
      </c>
      <c r="I121" s="108"/>
      <c r="J121" s="109"/>
    </row>
    <row r="122" spans="2:10" ht="16.5">
      <c r="B122" s="102">
        <v>96</v>
      </c>
      <c r="C122" s="102">
        <v>2</v>
      </c>
      <c r="D122" s="102">
        <v>22</v>
      </c>
      <c r="E122" s="103">
        <v>960222001</v>
      </c>
      <c r="F122" s="104">
        <v>6250</v>
      </c>
      <c r="G122" s="105" t="str">
        <f t="shared" si="1"/>
        <v>郵電費</v>
      </c>
      <c r="H122" s="106">
        <v>7313</v>
      </c>
      <c r="I122" s="106"/>
      <c r="J122" s="107" t="s">
        <v>146</v>
      </c>
    </row>
    <row r="123" spans="2:10" ht="16.5">
      <c r="B123" s="102">
        <v>96</v>
      </c>
      <c r="C123" s="102">
        <v>2</v>
      </c>
      <c r="D123" s="102">
        <v>23</v>
      </c>
      <c r="E123" s="103">
        <v>960223001</v>
      </c>
      <c r="F123" s="104">
        <v>1110</v>
      </c>
      <c r="G123" s="105" t="str">
        <f t="shared" si="1"/>
        <v>現金</v>
      </c>
      <c r="H123" s="106"/>
      <c r="I123" s="106">
        <v>27373</v>
      </c>
      <c r="J123" s="107"/>
    </row>
    <row r="124" spans="2:10" ht="16.5">
      <c r="B124" s="102">
        <v>96</v>
      </c>
      <c r="C124" s="102">
        <v>2</v>
      </c>
      <c r="D124" s="102">
        <v>23</v>
      </c>
      <c r="E124" s="103">
        <v>960223001</v>
      </c>
      <c r="F124" s="104">
        <v>2110</v>
      </c>
      <c r="G124" s="105" t="str">
        <f t="shared" si="1"/>
        <v>銀行借款</v>
      </c>
      <c r="H124" s="106">
        <v>21712</v>
      </c>
      <c r="I124" s="106"/>
      <c r="J124" s="107"/>
    </row>
    <row r="125" spans="2:10" ht="16.5">
      <c r="B125" s="102">
        <v>96</v>
      </c>
      <c r="C125" s="102">
        <v>2</v>
      </c>
      <c r="D125" s="102">
        <v>23</v>
      </c>
      <c r="E125" s="103">
        <v>960223001</v>
      </c>
      <c r="F125" s="104">
        <v>6250</v>
      </c>
      <c r="G125" s="105" t="str">
        <f t="shared" si="1"/>
        <v>郵電費</v>
      </c>
      <c r="H125" s="106">
        <v>220</v>
      </c>
      <c r="I125" s="108"/>
      <c r="J125" s="109" t="s">
        <v>138</v>
      </c>
    </row>
    <row r="126" spans="2:10" ht="16.5">
      <c r="B126" s="102">
        <v>96</v>
      </c>
      <c r="C126" s="102">
        <v>2</v>
      </c>
      <c r="D126" s="102">
        <v>23</v>
      </c>
      <c r="E126" s="103">
        <v>960223001</v>
      </c>
      <c r="F126" s="104">
        <v>7210</v>
      </c>
      <c r="G126" s="105" t="str">
        <f t="shared" si="1"/>
        <v>利息費用</v>
      </c>
      <c r="H126" s="106">
        <v>5441</v>
      </c>
      <c r="I126" s="108"/>
      <c r="J126" s="109"/>
    </row>
    <row r="127" spans="2:10" ht="16.5">
      <c r="B127" s="102">
        <v>96</v>
      </c>
      <c r="C127" s="102">
        <v>2</v>
      </c>
      <c r="D127" s="102">
        <v>28</v>
      </c>
      <c r="E127" s="103">
        <v>960228001</v>
      </c>
      <c r="F127" s="104">
        <v>1110</v>
      </c>
      <c r="G127" s="105" t="str">
        <f t="shared" si="1"/>
        <v>現金</v>
      </c>
      <c r="H127" s="106"/>
      <c r="I127" s="108">
        <v>3533</v>
      </c>
      <c r="J127" s="109"/>
    </row>
    <row r="128" spans="2:10" ht="16.5">
      <c r="B128" s="102">
        <v>96</v>
      </c>
      <c r="C128" s="102">
        <v>2</v>
      </c>
      <c r="D128" s="102">
        <v>28</v>
      </c>
      <c r="E128" s="103">
        <v>960228002</v>
      </c>
      <c r="F128" s="104">
        <v>1120</v>
      </c>
      <c r="G128" s="105" t="str">
        <f t="shared" si="1"/>
        <v>銀行存款</v>
      </c>
      <c r="H128" s="106"/>
      <c r="I128" s="108">
        <v>246905</v>
      </c>
      <c r="J128" s="109"/>
    </row>
    <row r="129" spans="2:10" ht="16.5">
      <c r="B129" s="102">
        <v>96</v>
      </c>
      <c r="C129" s="102">
        <v>2</v>
      </c>
      <c r="D129" s="102">
        <v>28</v>
      </c>
      <c r="E129" s="103">
        <v>960228001</v>
      </c>
      <c r="F129" s="104">
        <v>1680</v>
      </c>
      <c r="G129" s="105" t="str">
        <f t="shared" si="1"/>
        <v>進項稅額</v>
      </c>
      <c r="H129" s="106">
        <v>167</v>
      </c>
      <c r="I129" s="106"/>
      <c r="J129" s="107"/>
    </row>
    <row r="130" spans="2:10" ht="16.5">
      <c r="B130" s="102">
        <v>96</v>
      </c>
      <c r="C130" s="102">
        <v>2</v>
      </c>
      <c r="D130" s="102">
        <v>28</v>
      </c>
      <c r="E130" s="103">
        <v>960228002</v>
      </c>
      <c r="F130" s="104">
        <v>2570</v>
      </c>
      <c r="G130" s="105" t="str">
        <f t="shared" si="1"/>
        <v>代收款</v>
      </c>
      <c r="H130" s="106"/>
      <c r="I130" s="106">
        <v>4095</v>
      </c>
      <c r="J130" s="107" t="s">
        <v>196</v>
      </c>
    </row>
    <row r="131" spans="2:10" ht="16.5">
      <c r="B131" s="102">
        <v>96</v>
      </c>
      <c r="C131" s="102">
        <v>2</v>
      </c>
      <c r="D131" s="102">
        <v>28</v>
      </c>
      <c r="E131" s="103">
        <v>960228002</v>
      </c>
      <c r="F131" s="104">
        <v>5110</v>
      </c>
      <c r="G131" s="105" t="str">
        <f t="shared" si="1"/>
        <v>研發─薪資費用</v>
      </c>
      <c r="H131" s="106">
        <v>50000</v>
      </c>
      <c r="I131" s="108"/>
      <c r="J131" s="110" t="s">
        <v>201</v>
      </c>
    </row>
    <row r="132" spans="2:10" ht="16.5">
      <c r="B132" s="102">
        <v>96</v>
      </c>
      <c r="C132" s="102">
        <v>2</v>
      </c>
      <c r="D132" s="102">
        <v>28</v>
      </c>
      <c r="E132" s="103">
        <v>960228001</v>
      </c>
      <c r="F132" s="104">
        <v>5150</v>
      </c>
      <c r="G132" s="105" t="str">
        <f t="shared" si="1"/>
        <v>研發─書報雜誌</v>
      </c>
      <c r="H132" s="106">
        <v>1046</v>
      </c>
      <c r="I132" s="108"/>
      <c r="J132" s="107" t="s">
        <v>198</v>
      </c>
    </row>
    <row r="133" spans="2:10" ht="16.5">
      <c r="B133" s="102">
        <v>96</v>
      </c>
      <c r="C133" s="102">
        <v>2</v>
      </c>
      <c r="D133" s="102">
        <v>28</v>
      </c>
      <c r="E133" s="103">
        <v>960228002</v>
      </c>
      <c r="F133" s="104">
        <v>6210</v>
      </c>
      <c r="G133" s="105" t="str">
        <f t="shared" si="1"/>
        <v>薪資費用</v>
      </c>
      <c r="H133" s="106">
        <v>201000</v>
      </c>
      <c r="I133" s="106"/>
      <c r="J133" s="107" t="s">
        <v>201</v>
      </c>
    </row>
    <row r="134" spans="2:10" ht="16.5">
      <c r="B134" s="102">
        <v>96</v>
      </c>
      <c r="C134" s="102">
        <v>2</v>
      </c>
      <c r="D134" s="102">
        <v>28</v>
      </c>
      <c r="E134" s="103">
        <v>960228001</v>
      </c>
      <c r="F134" s="104">
        <v>6230</v>
      </c>
      <c r="G134" s="105" t="str">
        <f t="shared" ref="G134:G197" si="2">IF(F134="","",VLOOKUP(F134,科目名稱,2,FALSE))</f>
        <v>文具印刷</v>
      </c>
      <c r="H134" s="106">
        <v>382</v>
      </c>
      <c r="I134" s="106"/>
      <c r="J134" s="107" t="s">
        <v>135</v>
      </c>
    </row>
    <row r="135" spans="2:10" ht="16.5">
      <c r="B135" s="102">
        <v>96</v>
      </c>
      <c r="C135" s="102">
        <v>2</v>
      </c>
      <c r="D135" s="102">
        <v>28</v>
      </c>
      <c r="E135" s="103">
        <v>960228001</v>
      </c>
      <c r="F135" s="104">
        <v>6320</v>
      </c>
      <c r="G135" s="105" t="str">
        <f t="shared" si="2"/>
        <v>燃料費</v>
      </c>
      <c r="H135" s="106">
        <v>1938</v>
      </c>
      <c r="I135" s="108"/>
      <c r="J135" s="109" t="s">
        <v>134</v>
      </c>
    </row>
    <row r="136" spans="2:10" ht="16.5">
      <c r="B136" s="102">
        <v>96</v>
      </c>
      <c r="C136" s="102">
        <v>3</v>
      </c>
      <c r="D136" s="102">
        <v>1</v>
      </c>
      <c r="E136" s="103">
        <v>960301000</v>
      </c>
      <c r="F136" s="104">
        <v>1110</v>
      </c>
      <c r="G136" s="105" t="str">
        <f t="shared" si="2"/>
        <v>現金</v>
      </c>
      <c r="H136" s="106"/>
      <c r="I136" s="108">
        <v>13286</v>
      </c>
      <c r="J136" s="109" t="s">
        <v>148</v>
      </c>
    </row>
    <row r="137" spans="2:10" ht="16.5">
      <c r="B137" s="102">
        <v>96</v>
      </c>
      <c r="C137" s="102">
        <v>3</v>
      </c>
      <c r="D137" s="102">
        <v>1</v>
      </c>
      <c r="E137" s="103">
        <v>960301000</v>
      </c>
      <c r="F137" s="104">
        <v>2570</v>
      </c>
      <c r="G137" s="105" t="str">
        <f t="shared" si="2"/>
        <v>代收款</v>
      </c>
      <c r="H137" s="106">
        <v>4239</v>
      </c>
      <c r="I137" s="106"/>
      <c r="J137" s="107" t="s">
        <v>196</v>
      </c>
    </row>
    <row r="138" spans="2:10" ht="16.5">
      <c r="B138" s="102">
        <v>96</v>
      </c>
      <c r="C138" s="102">
        <v>3</v>
      </c>
      <c r="D138" s="102">
        <v>1</v>
      </c>
      <c r="E138" s="103">
        <v>960301000</v>
      </c>
      <c r="F138" s="104">
        <v>6290</v>
      </c>
      <c r="G138" s="105" t="str">
        <f t="shared" si="2"/>
        <v>保險費</v>
      </c>
      <c r="H138" s="106">
        <v>9047</v>
      </c>
      <c r="I138" s="108"/>
      <c r="J138" s="109" t="s">
        <v>148</v>
      </c>
    </row>
    <row r="139" spans="2:10" ht="16.5">
      <c r="B139" s="102">
        <v>96</v>
      </c>
      <c r="C139" s="102">
        <v>3</v>
      </c>
      <c r="D139" s="102">
        <v>3</v>
      </c>
      <c r="E139" s="103">
        <v>960303001</v>
      </c>
      <c r="F139" s="104">
        <v>1110</v>
      </c>
      <c r="G139" s="105" t="str">
        <f t="shared" si="2"/>
        <v>現金</v>
      </c>
      <c r="H139" s="106"/>
      <c r="I139" s="108">
        <v>3568</v>
      </c>
      <c r="J139" s="109"/>
    </row>
    <row r="140" spans="2:10" ht="16.5">
      <c r="B140" s="102">
        <v>96</v>
      </c>
      <c r="C140" s="102">
        <v>3</v>
      </c>
      <c r="D140" s="102">
        <v>3</v>
      </c>
      <c r="E140" s="103">
        <v>960303001</v>
      </c>
      <c r="F140" s="104">
        <v>1680</v>
      </c>
      <c r="G140" s="105" t="str">
        <f t="shared" si="2"/>
        <v>進項稅額</v>
      </c>
      <c r="H140" s="106">
        <v>154</v>
      </c>
      <c r="I140" s="106"/>
      <c r="J140" s="107"/>
    </row>
    <row r="141" spans="2:10" ht="16.5">
      <c r="B141" s="102">
        <v>96</v>
      </c>
      <c r="C141" s="102">
        <v>3</v>
      </c>
      <c r="D141" s="102">
        <v>3</v>
      </c>
      <c r="E141" s="103">
        <v>960303001</v>
      </c>
      <c r="F141" s="104">
        <v>6250</v>
      </c>
      <c r="G141" s="105" t="str">
        <f t="shared" si="2"/>
        <v>郵電費</v>
      </c>
      <c r="H141" s="106">
        <v>343</v>
      </c>
      <c r="I141" s="108"/>
      <c r="J141" s="109" t="s">
        <v>138</v>
      </c>
    </row>
    <row r="142" spans="2:10" ht="16.5">
      <c r="B142" s="102">
        <v>96</v>
      </c>
      <c r="C142" s="102">
        <v>3</v>
      </c>
      <c r="D142" s="102">
        <v>3</v>
      </c>
      <c r="E142" s="103">
        <v>960303001</v>
      </c>
      <c r="F142" s="104">
        <v>6260</v>
      </c>
      <c r="G142" s="105" t="str">
        <f t="shared" si="2"/>
        <v>修繕費</v>
      </c>
      <c r="H142" s="106">
        <v>3071</v>
      </c>
      <c r="I142" s="106"/>
      <c r="J142" s="107"/>
    </row>
    <row r="143" spans="2:10" ht="16.5">
      <c r="B143" s="102">
        <v>96</v>
      </c>
      <c r="C143" s="102">
        <v>3</v>
      </c>
      <c r="D143" s="102">
        <v>4</v>
      </c>
      <c r="E143" s="103">
        <v>960304001</v>
      </c>
      <c r="F143" s="104">
        <v>1150</v>
      </c>
      <c r="G143" s="105" t="str">
        <f t="shared" si="2"/>
        <v>應收帳款</v>
      </c>
      <c r="H143" s="106">
        <v>421948</v>
      </c>
      <c r="I143" s="106"/>
      <c r="J143" s="107" t="s">
        <v>195</v>
      </c>
    </row>
    <row r="144" spans="2:10" ht="16.5">
      <c r="B144" s="102">
        <v>96</v>
      </c>
      <c r="C144" s="102">
        <v>3</v>
      </c>
      <c r="D144" s="102">
        <v>4</v>
      </c>
      <c r="E144" s="103">
        <v>960304001</v>
      </c>
      <c r="F144" s="104">
        <v>2580</v>
      </c>
      <c r="G144" s="105" t="str">
        <f t="shared" si="2"/>
        <v>銷項稅額</v>
      </c>
      <c r="H144" s="106"/>
      <c r="I144" s="106">
        <v>20093</v>
      </c>
      <c r="J144" s="107"/>
    </row>
    <row r="145" spans="2:10" ht="16.5">
      <c r="B145" s="102">
        <v>96</v>
      </c>
      <c r="C145" s="102">
        <v>3</v>
      </c>
      <c r="D145" s="102">
        <v>4</v>
      </c>
      <c r="E145" s="103">
        <v>960304001</v>
      </c>
      <c r="F145" s="104">
        <v>4110</v>
      </c>
      <c r="G145" s="105" t="str">
        <f t="shared" si="2"/>
        <v>銷貨收入</v>
      </c>
      <c r="H145" s="106"/>
      <c r="I145" s="108">
        <v>401855</v>
      </c>
      <c r="J145" s="110" t="s">
        <v>194</v>
      </c>
    </row>
    <row r="146" spans="2:10" ht="16.5">
      <c r="B146" s="102">
        <v>96</v>
      </c>
      <c r="C146" s="102">
        <v>3</v>
      </c>
      <c r="D146" s="102">
        <v>8</v>
      </c>
      <c r="E146" s="103">
        <v>960308001</v>
      </c>
      <c r="F146" s="104">
        <v>1110</v>
      </c>
      <c r="G146" s="105" t="str">
        <f t="shared" si="2"/>
        <v>現金</v>
      </c>
      <c r="H146" s="106"/>
      <c r="I146" s="108">
        <v>2756</v>
      </c>
      <c r="J146" s="109"/>
    </row>
    <row r="147" spans="2:10" ht="16.5">
      <c r="B147" s="102">
        <v>96</v>
      </c>
      <c r="C147" s="102">
        <v>3</v>
      </c>
      <c r="D147" s="102">
        <v>8</v>
      </c>
      <c r="E147" s="103">
        <v>960308001</v>
      </c>
      <c r="F147" s="104">
        <v>1680</v>
      </c>
      <c r="G147" s="105" t="str">
        <f t="shared" si="2"/>
        <v>進項稅額</v>
      </c>
      <c r="H147" s="106">
        <v>130</v>
      </c>
      <c r="I147" s="106"/>
      <c r="J147" s="107"/>
    </row>
    <row r="148" spans="2:10" ht="16.5">
      <c r="B148" s="102">
        <v>96</v>
      </c>
      <c r="C148" s="102">
        <v>3</v>
      </c>
      <c r="D148" s="102">
        <v>8</v>
      </c>
      <c r="E148" s="103">
        <v>960308001</v>
      </c>
      <c r="F148" s="104">
        <v>5150</v>
      </c>
      <c r="G148" s="105" t="str">
        <f t="shared" si="2"/>
        <v>研發─書報雜誌</v>
      </c>
      <c r="H148" s="106">
        <v>1778</v>
      </c>
      <c r="I148" s="108"/>
      <c r="J148" s="107" t="s">
        <v>198</v>
      </c>
    </row>
    <row r="149" spans="2:10" ht="16.5">
      <c r="B149" s="102">
        <v>96</v>
      </c>
      <c r="C149" s="102">
        <v>3</v>
      </c>
      <c r="D149" s="102">
        <v>8</v>
      </c>
      <c r="E149" s="103">
        <v>960308001</v>
      </c>
      <c r="F149" s="104">
        <v>5160</v>
      </c>
      <c r="G149" s="105" t="str">
        <f t="shared" si="2"/>
        <v>研發─雜項購置</v>
      </c>
      <c r="H149" s="106">
        <v>739</v>
      </c>
      <c r="I149" s="106"/>
      <c r="J149" s="110" t="s">
        <v>206</v>
      </c>
    </row>
    <row r="150" spans="2:10" ht="16.5">
      <c r="B150" s="102">
        <v>96</v>
      </c>
      <c r="C150" s="102">
        <v>3</v>
      </c>
      <c r="D150" s="102">
        <v>8</v>
      </c>
      <c r="E150" s="103">
        <v>960308001</v>
      </c>
      <c r="F150" s="104">
        <v>6230</v>
      </c>
      <c r="G150" s="105" t="str">
        <f t="shared" si="2"/>
        <v>文具印刷</v>
      </c>
      <c r="H150" s="106">
        <v>109</v>
      </c>
      <c r="I150" s="108"/>
      <c r="J150" s="109" t="s">
        <v>135</v>
      </c>
    </row>
    <row r="151" spans="2:10" ht="16.5">
      <c r="B151" s="102">
        <v>96</v>
      </c>
      <c r="C151" s="102">
        <v>3</v>
      </c>
      <c r="D151" s="102">
        <v>10</v>
      </c>
      <c r="E151" s="103">
        <v>960310001</v>
      </c>
      <c r="F151" s="104">
        <v>1110</v>
      </c>
      <c r="G151" s="105" t="str">
        <f t="shared" si="2"/>
        <v>現金</v>
      </c>
      <c r="H151" s="106"/>
      <c r="I151" s="106">
        <v>2573</v>
      </c>
      <c r="J151" s="107"/>
    </row>
    <row r="152" spans="2:10" ht="16.5">
      <c r="B152" s="102">
        <v>96</v>
      </c>
      <c r="C152" s="102">
        <v>3</v>
      </c>
      <c r="D152" s="102">
        <v>10</v>
      </c>
      <c r="E152" s="103">
        <v>960310001</v>
      </c>
      <c r="F152" s="104">
        <v>1680</v>
      </c>
      <c r="G152" s="105" t="str">
        <f t="shared" si="2"/>
        <v>進項稅額</v>
      </c>
      <c r="H152" s="106">
        <v>112</v>
      </c>
      <c r="I152" s="108"/>
      <c r="J152" s="109"/>
    </row>
    <row r="153" spans="2:10" ht="16.5">
      <c r="B153" s="102">
        <v>96</v>
      </c>
      <c r="C153" s="102">
        <v>3</v>
      </c>
      <c r="D153" s="102">
        <v>10</v>
      </c>
      <c r="E153" s="103">
        <v>960310001</v>
      </c>
      <c r="F153" s="104">
        <v>5160</v>
      </c>
      <c r="G153" s="105" t="str">
        <f t="shared" si="2"/>
        <v>研發─雜項購置</v>
      </c>
      <c r="H153" s="106">
        <v>1228</v>
      </c>
      <c r="I153" s="108"/>
      <c r="J153" s="110" t="s">
        <v>205</v>
      </c>
    </row>
    <row r="154" spans="2:10" ht="16.5">
      <c r="B154" s="102">
        <v>96</v>
      </c>
      <c r="C154" s="102">
        <v>3</v>
      </c>
      <c r="D154" s="102">
        <v>10</v>
      </c>
      <c r="E154" s="103">
        <v>960310001</v>
      </c>
      <c r="F154" s="104">
        <v>6250</v>
      </c>
      <c r="G154" s="105" t="str">
        <f t="shared" si="2"/>
        <v>郵電費</v>
      </c>
      <c r="H154" s="106">
        <v>210</v>
      </c>
      <c r="I154" s="106"/>
      <c r="J154" s="107" t="s">
        <v>138</v>
      </c>
    </row>
    <row r="155" spans="2:10" ht="16.5">
      <c r="B155" s="102">
        <v>96</v>
      </c>
      <c r="C155" s="102">
        <v>3</v>
      </c>
      <c r="D155" s="102">
        <v>10</v>
      </c>
      <c r="E155" s="103">
        <v>960310001</v>
      </c>
      <c r="F155" s="104">
        <v>6320</v>
      </c>
      <c r="G155" s="105" t="str">
        <f t="shared" si="2"/>
        <v>燃料費</v>
      </c>
      <c r="H155" s="106">
        <v>1023</v>
      </c>
      <c r="I155" s="106"/>
      <c r="J155" s="107" t="s">
        <v>134</v>
      </c>
    </row>
    <row r="156" spans="2:10" ht="16.5">
      <c r="B156" s="102">
        <v>96</v>
      </c>
      <c r="C156" s="102">
        <v>3</v>
      </c>
      <c r="D156" s="102">
        <v>14</v>
      </c>
      <c r="E156" s="103">
        <v>960314001</v>
      </c>
      <c r="F156" s="104">
        <v>1110</v>
      </c>
      <c r="G156" s="105" t="str">
        <f t="shared" si="2"/>
        <v>現金</v>
      </c>
      <c r="H156" s="106"/>
      <c r="I156" s="108">
        <v>3360</v>
      </c>
      <c r="J156" s="109"/>
    </row>
    <row r="157" spans="2:10" ht="16.5">
      <c r="B157" s="102">
        <v>96</v>
      </c>
      <c r="C157" s="102">
        <v>3</v>
      </c>
      <c r="D157" s="102">
        <v>14</v>
      </c>
      <c r="E157" s="103">
        <v>960314001</v>
      </c>
      <c r="F157" s="104">
        <v>1680</v>
      </c>
      <c r="G157" s="105" t="str">
        <f t="shared" si="2"/>
        <v>進項稅額</v>
      </c>
      <c r="H157" s="106">
        <v>160</v>
      </c>
      <c r="I157" s="106"/>
      <c r="J157" s="107"/>
    </row>
    <row r="158" spans="2:10" ht="16.5">
      <c r="B158" s="102">
        <v>96</v>
      </c>
      <c r="C158" s="102">
        <v>3</v>
      </c>
      <c r="D158" s="102">
        <v>14</v>
      </c>
      <c r="E158" s="103">
        <v>960314001</v>
      </c>
      <c r="F158" s="104">
        <v>5160</v>
      </c>
      <c r="G158" s="105" t="str">
        <f t="shared" si="2"/>
        <v>研發─雜項購置</v>
      </c>
      <c r="H158" s="106">
        <v>3200</v>
      </c>
      <c r="I158" s="108"/>
      <c r="J158" s="110" t="s">
        <v>205</v>
      </c>
    </row>
    <row r="159" spans="2:10" ht="16.5">
      <c r="B159" s="102">
        <v>96</v>
      </c>
      <c r="C159" s="102">
        <v>3</v>
      </c>
      <c r="D159" s="102">
        <v>15</v>
      </c>
      <c r="E159" s="103">
        <v>960315001</v>
      </c>
      <c r="F159" s="104">
        <v>1110</v>
      </c>
      <c r="G159" s="105" t="str">
        <f t="shared" si="2"/>
        <v>現金</v>
      </c>
      <c r="H159" s="106"/>
      <c r="I159" s="108">
        <v>63889</v>
      </c>
      <c r="J159" s="109" t="s">
        <v>149</v>
      </c>
    </row>
    <row r="160" spans="2:10" ht="16.5">
      <c r="B160" s="102">
        <v>96</v>
      </c>
      <c r="C160" s="102">
        <v>3</v>
      </c>
      <c r="D160" s="102">
        <v>15</v>
      </c>
      <c r="E160" s="103">
        <v>960315002</v>
      </c>
      <c r="F160" s="104">
        <v>1110</v>
      </c>
      <c r="G160" s="105" t="str">
        <f t="shared" si="2"/>
        <v>現金</v>
      </c>
      <c r="H160" s="106"/>
      <c r="I160" s="106">
        <v>26478</v>
      </c>
      <c r="J160" s="107"/>
    </row>
    <row r="161" spans="2:10" ht="16.5">
      <c r="B161" s="102">
        <v>96</v>
      </c>
      <c r="C161" s="102">
        <v>3</v>
      </c>
      <c r="D161" s="102">
        <v>15</v>
      </c>
      <c r="E161" s="103">
        <v>960315002</v>
      </c>
      <c r="F161" s="104">
        <v>1680</v>
      </c>
      <c r="G161" s="105" t="str">
        <f t="shared" si="2"/>
        <v>進項稅額</v>
      </c>
      <c r="H161" s="106">
        <v>1307</v>
      </c>
      <c r="I161" s="108"/>
      <c r="J161" s="109"/>
    </row>
    <row r="162" spans="2:10" ht="16.5">
      <c r="B162" s="102">
        <v>96</v>
      </c>
      <c r="C162" s="102">
        <v>3</v>
      </c>
      <c r="D162" s="102">
        <v>15</v>
      </c>
      <c r="E162" s="103">
        <v>960315001</v>
      </c>
      <c r="F162" s="104">
        <v>2185</v>
      </c>
      <c r="G162" s="105" t="str">
        <f t="shared" si="2"/>
        <v>應納稅額</v>
      </c>
      <c r="H162" s="106">
        <v>63889</v>
      </c>
      <c r="I162" s="106"/>
      <c r="J162" s="107" t="s">
        <v>149</v>
      </c>
    </row>
    <row r="163" spans="2:10" ht="16.5">
      <c r="B163" s="102">
        <v>96</v>
      </c>
      <c r="C163" s="102">
        <v>3</v>
      </c>
      <c r="D163" s="102">
        <v>15</v>
      </c>
      <c r="E163" s="103">
        <v>960315002</v>
      </c>
      <c r="F163" s="104">
        <v>6250</v>
      </c>
      <c r="G163" s="105" t="str">
        <f t="shared" si="2"/>
        <v>郵電費</v>
      </c>
      <c r="H163" s="106">
        <v>25171</v>
      </c>
      <c r="I163" s="106"/>
      <c r="J163" s="107" t="s">
        <v>146</v>
      </c>
    </row>
    <row r="164" spans="2:10" ht="16.5">
      <c r="B164" s="102">
        <v>96</v>
      </c>
      <c r="C164" s="102">
        <v>3</v>
      </c>
      <c r="D164" s="102">
        <v>17</v>
      </c>
      <c r="E164" s="103">
        <v>960317001</v>
      </c>
      <c r="F164" s="104">
        <v>1110</v>
      </c>
      <c r="G164" s="105" t="str">
        <f t="shared" si="2"/>
        <v>現金</v>
      </c>
      <c r="H164" s="106"/>
      <c r="I164" s="108">
        <v>4918</v>
      </c>
      <c r="J164" s="109"/>
    </row>
    <row r="165" spans="2:10" ht="16.5">
      <c r="B165" s="102">
        <v>96</v>
      </c>
      <c r="C165" s="102">
        <v>3</v>
      </c>
      <c r="D165" s="102">
        <v>17</v>
      </c>
      <c r="E165" s="103">
        <v>960317001</v>
      </c>
      <c r="F165" s="104">
        <v>1680</v>
      </c>
      <c r="G165" s="105" t="str">
        <f t="shared" si="2"/>
        <v>進項稅額</v>
      </c>
      <c r="H165" s="106">
        <v>234</v>
      </c>
      <c r="I165" s="106"/>
      <c r="J165" s="107"/>
    </row>
    <row r="166" spans="2:10" ht="16.5">
      <c r="B166" s="102">
        <v>96</v>
      </c>
      <c r="C166" s="102">
        <v>3</v>
      </c>
      <c r="D166" s="102">
        <v>17</v>
      </c>
      <c r="E166" s="103">
        <v>960317001</v>
      </c>
      <c r="F166" s="104">
        <v>6240</v>
      </c>
      <c r="G166" s="105" t="str">
        <f t="shared" si="2"/>
        <v>差旅費</v>
      </c>
      <c r="H166" s="106">
        <v>4684</v>
      </c>
      <c r="I166" s="108"/>
      <c r="J166" s="109" t="s">
        <v>143</v>
      </c>
    </row>
    <row r="167" spans="2:10" ht="16.5">
      <c r="B167" s="102">
        <v>96</v>
      </c>
      <c r="C167" s="102">
        <v>3</v>
      </c>
      <c r="D167" s="102">
        <v>20</v>
      </c>
      <c r="E167" s="103">
        <v>960320001</v>
      </c>
      <c r="F167" s="104">
        <v>1110</v>
      </c>
      <c r="G167" s="105" t="str">
        <f t="shared" si="2"/>
        <v>現金</v>
      </c>
      <c r="H167" s="106"/>
      <c r="I167" s="106">
        <v>1640</v>
      </c>
      <c r="J167" s="107"/>
    </row>
    <row r="168" spans="2:10" ht="16.5">
      <c r="B168" s="102">
        <v>96</v>
      </c>
      <c r="C168" s="102">
        <v>3</v>
      </c>
      <c r="D168" s="102">
        <v>20</v>
      </c>
      <c r="E168" s="103">
        <v>960320001</v>
      </c>
      <c r="F168" s="104">
        <v>1680</v>
      </c>
      <c r="G168" s="105" t="str">
        <f t="shared" si="2"/>
        <v>進項稅額</v>
      </c>
      <c r="H168" s="106">
        <v>79</v>
      </c>
      <c r="I168" s="108"/>
      <c r="J168" s="109"/>
    </row>
    <row r="169" spans="2:10" ht="16.5">
      <c r="B169" s="102">
        <v>96</v>
      </c>
      <c r="C169" s="102">
        <v>3</v>
      </c>
      <c r="D169" s="102">
        <v>20</v>
      </c>
      <c r="E169" s="103">
        <v>960320001</v>
      </c>
      <c r="F169" s="104">
        <v>6320</v>
      </c>
      <c r="G169" s="105" t="str">
        <f t="shared" si="2"/>
        <v>燃料費</v>
      </c>
      <c r="H169" s="106">
        <v>1561</v>
      </c>
      <c r="I169" s="106"/>
      <c r="J169" s="107" t="s">
        <v>134</v>
      </c>
    </row>
    <row r="170" spans="2:10" ht="16.5">
      <c r="B170" s="102">
        <v>96</v>
      </c>
      <c r="C170" s="102">
        <v>3</v>
      </c>
      <c r="D170" s="102">
        <v>22</v>
      </c>
      <c r="E170" s="103">
        <v>960322001</v>
      </c>
      <c r="F170" s="104">
        <v>1110</v>
      </c>
      <c r="G170" s="105" t="str">
        <f t="shared" si="2"/>
        <v>現金</v>
      </c>
      <c r="H170" s="106"/>
      <c r="I170" s="108">
        <v>27153</v>
      </c>
      <c r="J170" s="109"/>
    </row>
    <row r="171" spans="2:10" ht="16.5">
      <c r="B171" s="102">
        <v>96</v>
      </c>
      <c r="C171" s="102">
        <v>3</v>
      </c>
      <c r="D171" s="102">
        <v>22</v>
      </c>
      <c r="E171" s="103">
        <v>960322001</v>
      </c>
      <c r="F171" s="104">
        <v>2110</v>
      </c>
      <c r="G171" s="105" t="str">
        <f t="shared" si="2"/>
        <v>銀行借款</v>
      </c>
      <c r="H171" s="106">
        <v>21984</v>
      </c>
      <c r="I171" s="108"/>
      <c r="J171" s="109"/>
    </row>
    <row r="172" spans="2:10" ht="16.5">
      <c r="B172" s="102">
        <v>96</v>
      </c>
      <c r="C172" s="102">
        <v>3</v>
      </c>
      <c r="D172" s="102">
        <v>22</v>
      </c>
      <c r="E172" s="103">
        <v>960322001</v>
      </c>
      <c r="F172" s="104">
        <v>7210</v>
      </c>
      <c r="G172" s="105" t="str">
        <f t="shared" si="2"/>
        <v>利息費用</v>
      </c>
      <c r="H172" s="106">
        <v>5169</v>
      </c>
      <c r="I172" s="106"/>
      <c r="J172" s="107"/>
    </row>
    <row r="173" spans="2:10" ht="16.5">
      <c r="B173" s="102">
        <v>96</v>
      </c>
      <c r="C173" s="102">
        <v>3</v>
      </c>
      <c r="D173" s="102">
        <v>30</v>
      </c>
      <c r="E173" s="103">
        <v>960330001</v>
      </c>
      <c r="F173" s="104">
        <v>1110</v>
      </c>
      <c r="G173" s="105" t="str">
        <f t="shared" si="2"/>
        <v>現金</v>
      </c>
      <c r="H173" s="106"/>
      <c r="I173" s="106">
        <v>16209</v>
      </c>
      <c r="J173" s="107" t="s">
        <v>146</v>
      </c>
    </row>
    <row r="174" spans="2:10" ht="16.5">
      <c r="B174" s="102">
        <v>96</v>
      </c>
      <c r="C174" s="102">
        <v>3</v>
      </c>
      <c r="D174" s="102">
        <v>30</v>
      </c>
      <c r="E174" s="103">
        <v>960330002</v>
      </c>
      <c r="F174" s="104">
        <v>1110</v>
      </c>
      <c r="G174" s="105" t="str">
        <f t="shared" si="2"/>
        <v>現金</v>
      </c>
      <c r="H174" s="106"/>
      <c r="I174" s="108">
        <v>12530</v>
      </c>
      <c r="J174" s="109" t="s">
        <v>150</v>
      </c>
    </row>
    <row r="175" spans="2:10" ht="16.5">
      <c r="B175" s="102">
        <v>96</v>
      </c>
      <c r="C175" s="102">
        <v>3</v>
      </c>
      <c r="D175" s="102">
        <v>30</v>
      </c>
      <c r="E175" s="103">
        <v>960330001</v>
      </c>
      <c r="F175" s="104">
        <v>1680</v>
      </c>
      <c r="G175" s="105" t="str">
        <f t="shared" si="2"/>
        <v>進項稅額</v>
      </c>
      <c r="H175" s="106">
        <v>772</v>
      </c>
      <c r="I175" s="108"/>
      <c r="J175" s="109" t="s">
        <v>146</v>
      </c>
    </row>
    <row r="176" spans="2:10" ht="16.5">
      <c r="B176" s="102">
        <v>96</v>
      </c>
      <c r="C176" s="102">
        <v>3</v>
      </c>
      <c r="D176" s="102">
        <v>30</v>
      </c>
      <c r="E176" s="103">
        <v>960330002</v>
      </c>
      <c r="F176" s="104">
        <v>2570</v>
      </c>
      <c r="G176" s="105" t="str">
        <f t="shared" si="2"/>
        <v>代收款</v>
      </c>
      <c r="H176" s="106">
        <v>4095</v>
      </c>
      <c r="I176" s="106"/>
      <c r="J176" s="107" t="s">
        <v>196</v>
      </c>
    </row>
    <row r="177" spans="2:10" ht="16.5">
      <c r="B177" s="102">
        <v>96</v>
      </c>
      <c r="C177" s="102">
        <v>3</v>
      </c>
      <c r="D177" s="102">
        <v>30</v>
      </c>
      <c r="E177" s="103">
        <v>960330001</v>
      </c>
      <c r="F177" s="104">
        <v>6250</v>
      </c>
      <c r="G177" s="105" t="str">
        <f t="shared" si="2"/>
        <v>郵電費</v>
      </c>
      <c r="H177" s="106">
        <v>15437</v>
      </c>
      <c r="I177" s="106"/>
      <c r="J177" s="107" t="s">
        <v>146</v>
      </c>
    </row>
    <row r="178" spans="2:10" ht="16.5">
      <c r="B178" s="102">
        <v>96</v>
      </c>
      <c r="C178" s="102">
        <v>3</v>
      </c>
      <c r="D178" s="102">
        <v>30</v>
      </c>
      <c r="E178" s="103">
        <v>960330002</v>
      </c>
      <c r="F178" s="104">
        <v>6290</v>
      </c>
      <c r="G178" s="105" t="str">
        <f t="shared" si="2"/>
        <v>保險費</v>
      </c>
      <c r="H178" s="106">
        <v>8435</v>
      </c>
      <c r="I178" s="108"/>
      <c r="J178" s="109" t="s">
        <v>150</v>
      </c>
    </row>
    <row r="179" spans="2:10" ht="16.5">
      <c r="B179" s="102">
        <v>96</v>
      </c>
      <c r="C179" s="102">
        <v>3</v>
      </c>
      <c r="D179" s="102">
        <v>31</v>
      </c>
      <c r="E179" s="103">
        <v>960331001</v>
      </c>
      <c r="F179" s="104">
        <v>1110</v>
      </c>
      <c r="G179" s="105" t="str">
        <f t="shared" si="2"/>
        <v>現金</v>
      </c>
      <c r="H179" s="106"/>
      <c r="I179" s="106">
        <v>5636</v>
      </c>
      <c r="J179" s="107"/>
    </row>
    <row r="180" spans="2:10" ht="16.5">
      <c r="B180" s="102">
        <v>96</v>
      </c>
      <c r="C180" s="102">
        <v>3</v>
      </c>
      <c r="D180" s="102">
        <v>31</v>
      </c>
      <c r="E180" s="103">
        <v>960331002</v>
      </c>
      <c r="F180" s="104">
        <v>1110</v>
      </c>
      <c r="G180" s="105" t="str">
        <f t="shared" si="2"/>
        <v>現金</v>
      </c>
      <c r="H180" s="106"/>
      <c r="I180" s="106">
        <v>1208</v>
      </c>
      <c r="J180" s="107"/>
    </row>
    <row r="181" spans="2:10" ht="16.5">
      <c r="B181" s="102">
        <v>96</v>
      </c>
      <c r="C181" s="102">
        <v>3</v>
      </c>
      <c r="D181" s="102">
        <v>31</v>
      </c>
      <c r="E181" s="103">
        <v>960331004</v>
      </c>
      <c r="F181" s="104">
        <v>1110</v>
      </c>
      <c r="G181" s="105" t="str">
        <f t="shared" si="2"/>
        <v>現金</v>
      </c>
      <c r="H181" s="106"/>
      <c r="I181" s="108">
        <v>7697</v>
      </c>
      <c r="J181" s="109"/>
    </row>
    <row r="182" spans="2:10" ht="16.5">
      <c r="B182" s="102">
        <v>96</v>
      </c>
      <c r="C182" s="102">
        <v>3</v>
      </c>
      <c r="D182" s="102">
        <v>31</v>
      </c>
      <c r="E182" s="103">
        <v>960331003</v>
      </c>
      <c r="F182" s="104">
        <v>1120</v>
      </c>
      <c r="G182" s="105" t="str">
        <f t="shared" si="2"/>
        <v>銀行存款</v>
      </c>
      <c r="H182" s="106"/>
      <c r="I182" s="106">
        <v>317395</v>
      </c>
      <c r="J182" s="107"/>
    </row>
    <row r="183" spans="2:10" ht="16.5">
      <c r="B183" s="102">
        <v>96</v>
      </c>
      <c r="C183" s="102">
        <v>3</v>
      </c>
      <c r="D183" s="102">
        <v>31</v>
      </c>
      <c r="E183" s="103">
        <v>960331001</v>
      </c>
      <c r="F183" s="104">
        <v>1680</v>
      </c>
      <c r="G183" s="105" t="str">
        <f t="shared" si="2"/>
        <v>進項稅額</v>
      </c>
      <c r="H183" s="106">
        <v>268</v>
      </c>
      <c r="I183" s="108"/>
      <c r="J183" s="109"/>
    </row>
    <row r="184" spans="2:10" ht="16.5">
      <c r="B184" s="102">
        <v>96</v>
      </c>
      <c r="C184" s="102">
        <v>3</v>
      </c>
      <c r="D184" s="102">
        <v>31</v>
      </c>
      <c r="E184" s="103">
        <v>960331002</v>
      </c>
      <c r="F184" s="104">
        <v>1680</v>
      </c>
      <c r="G184" s="105" t="str">
        <f t="shared" si="2"/>
        <v>進項稅額</v>
      </c>
      <c r="H184" s="106">
        <v>59</v>
      </c>
      <c r="I184" s="108"/>
      <c r="J184" s="109"/>
    </row>
    <row r="185" spans="2:10" ht="16.5">
      <c r="B185" s="102">
        <v>96</v>
      </c>
      <c r="C185" s="102">
        <v>3</v>
      </c>
      <c r="D185" s="102">
        <v>31</v>
      </c>
      <c r="E185" s="103">
        <v>960331004</v>
      </c>
      <c r="F185" s="104">
        <v>1680</v>
      </c>
      <c r="G185" s="105" t="str">
        <f t="shared" si="2"/>
        <v>進項稅額</v>
      </c>
      <c r="H185" s="106">
        <v>145</v>
      </c>
      <c r="I185" s="106"/>
      <c r="J185" s="107"/>
    </row>
    <row r="186" spans="2:10" ht="16.5">
      <c r="B186" s="102">
        <v>96</v>
      </c>
      <c r="C186" s="102">
        <v>3</v>
      </c>
      <c r="D186" s="102">
        <v>31</v>
      </c>
      <c r="E186" s="103">
        <v>960331003</v>
      </c>
      <c r="F186" s="104">
        <v>2570</v>
      </c>
      <c r="G186" s="105" t="str">
        <f t="shared" si="2"/>
        <v>代收款</v>
      </c>
      <c r="H186" s="106"/>
      <c r="I186" s="108">
        <v>4178</v>
      </c>
      <c r="J186" s="107" t="s">
        <v>196</v>
      </c>
    </row>
    <row r="187" spans="2:10" ht="16.5">
      <c r="B187" s="102">
        <v>96</v>
      </c>
      <c r="C187" s="102">
        <v>3</v>
      </c>
      <c r="D187" s="102">
        <v>31</v>
      </c>
      <c r="E187" s="103">
        <v>960331003</v>
      </c>
      <c r="F187" s="104">
        <v>5110</v>
      </c>
      <c r="G187" s="105" t="str">
        <f t="shared" si="2"/>
        <v>研發─薪資費用</v>
      </c>
      <c r="H187" s="106">
        <v>119073</v>
      </c>
      <c r="I187" s="108"/>
      <c r="J187" s="110" t="s">
        <v>202</v>
      </c>
    </row>
    <row r="188" spans="2:10" ht="16.5">
      <c r="B188" s="102">
        <v>96</v>
      </c>
      <c r="C188" s="102">
        <v>3</v>
      </c>
      <c r="D188" s="102">
        <v>31</v>
      </c>
      <c r="E188" s="103">
        <v>960331004</v>
      </c>
      <c r="F188" s="104">
        <v>5150</v>
      </c>
      <c r="G188" s="105" t="str">
        <f t="shared" si="2"/>
        <v>研發─書報雜誌</v>
      </c>
      <c r="H188" s="106">
        <v>2902</v>
      </c>
      <c r="I188" s="108"/>
      <c r="J188" s="107" t="s">
        <v>198</v>
      </c>
    </row>
    <row r="189" spans="2:10" ht="16.5">
      <c r="B189" s="102">
        <v>96</v>
      </c>
      <c r="C189" s="102">
        <v>3</v>
      </c>
      <c r="D189" s="102">
        <v>31</v>
      </c>
      <c r="E189" s="103">
        <v>960331003</v>
      </c>
      <c r="F189" s="104">
        <v>6210</v>
      </c>
      <c r="G189" s="105" t="str">
        <f t="shared" si="2"/>
        <v>薪資費用</v>
      </c>
      <c r="H189" s="106">
        <v>201000</v>
      </c>
      <c r="I189" s="108"/>
      <c r="J189" s="107" t="s">
        <v>202</v>
      </c>
    </row>
    <row r="190" spans="2:10" ht="16.5">
      <c r="B190" s="102">
        <v>96</v>
      </c>
      <c r="C190" s="102">
        <v>3</v>
      </c>
      <c r="D190" s="102">
        <v>31</v>
      </c>
      <c r="E190" s="103">
        <v>960331001</v>
      </c>
      <c r="F190" s="104">
        <v>6240</v>
      </c>
      <c r="G190" s="105" t="str">
        <f t="shared" si="2"/>
        <v>差旅費</v>
      </c>
      <c r="H190" s="106">
        <v>5368</v>
      </c>
      <c r="I190" s="106"/>
      <c r="J190" s="107" t="s">
        <v>143</v>
      </c>
    </row>
    <row r="191" spans="2:10" ht="16.5">
      <c r="B191" s="102">
        <v>96</v>
      </c>
      <c r="C191" s="102">
        <v>3</v>
      </c>
      <c r="D191" s="102">
        <v>31</v>
      </c>
      <c r="E191" s="103">
        <v>960331004</v>
      </c>
      <c r="F191" s="104">
        <v>6250</v>
      </c>
      <c r="G191" s="105" t="str">
        <f t="shared" si="2"/>
        <v>郵電費</v>
      </c>
      <c r="H191" s="106">
        <v>150</v>
      </c>
      <c r="I191" s="106"/>
      <c r="J191" s="107" t="s">
        <v>138</v>
      </c>
    </row>
    <row r="192" spans="2:10" ht="16.5">
      <c r="B192" s="102">
        <v>96</v>
      </c>
      <c r="C192" s="102">
        <v>3</v>
      </c>
      <c r="D192" s="102">
        <v>31</v>
      </c>
      <c r="E192" s="103">
        <v>960331004</v>
      </c>
      <c r="F192" s="104">
        <v>6270</v>
      </c>
      <c r="G192" s="105" t="str">
        <f t="shared" si="2"/>
        <v>廣告費</v>
      </c>
      <c r="H192" s="106">
        <v>4500</v>
      </c>
      <c r="I192" s="108"/>
      <c r="J192" s="110" t="s">
        <v>207</v>
      </c>
    </row>
    <row r="193" spans="2:10" ht="16.5">
      <c r="B193" s="102">
        <v>96</v>
      </c>
      <c r="C193" s="102">
        <v>3</v>
      </c>
      <c r="D193" s="102">
        <v>31</v>
      </c>
      <c r="E193" s="103">
        <v>960331002</v>
      </c>
      <c r="F193" s="104">
        <v>6320</v>
      </c>
      <c r="G193" s="105" t="str">
        <f t="shared" si="2"/>
        <v>燃料費</v>
      </c>
      <c r="H193" s="106">
        <v>1149</v>
      </c>
      <c r="I193" s="106"/>
      <c r="J193" s="107" t="s">
        <v>134</v>
      </c>
    </row>
    <row r="194" spans="2:10" ht="16.5">
      <c r="B194" s="102">
        <v>96</v>
      </c>
      <c r="C194" s="102">
        <v>3</v>
      </c>
      <c r="D194" s="102">
        <v>31</v>
      </c>
      <c r="E194" s="103">
        <v>960331003</v>
      </c>
      <c r="F194" s="104">
        <v>6370</v>
      </c>
      <c r="G194" s="105" t="str">
        <f t="shared" si="2"/>
        <v>伙食費</v>
      </c>
      <c r="H194" s="106">
        <v>1500</v>
      </c>
      <c r="I194" s="106"/>
      <c r="J194" s="107" t="s">
        <v>208</v>
      </c>
    </row>
    <row r="195" spans="2:10" ht="16.5">
      <c r="B195" s="102">
        <v>96</v>
      </c>
      <c r="C195" s="102">
        <v>4</v>
      </c>
      <c r="D195" s="102">
        <v>2</v>
      </c>
      <c r="E195" s="103">
        <v>960402002</v>
      </c>
      <c r="F195" s="104">
        <v>1120</v>
      </c>
      <c r="G195" s="105" t="str">
        <f t="shared" si="2"/>
        <v>銀行存款</v>
      </c>
      <c r="H195" s="106">
        <v>604227</v>
      </c>
      <c r="I195" s="108"/>
      <c r="J195" s="107" t="s">
        <v>195</v>
      </c>
    </row>
    <row r="196" spans="2:10" ht="16.5">
      <c r="B196" s="102">
        <v>96</v>
      </c>
      <c r="C196" s="102">
        <v>4</v>
      </c>
      <c r="D196" s="102">
        <v>2</v>
      </c>
      <c r="E196" s="103">
        <v>960402001</v>
      </c>
      <c r="F196" s="104">
        <v>1150</v>
      </c>
      <c r="G196" s="105" t="str">
        <f t="shared" si="2"/>
        <v>應收帳款</v>
      </c>
      <c r="H196" s="106">
        <v>331055</v>
      </c>
      <c r="I196" s="106"/>
      <c r="J196" s="107" t="s">
        <v>195</v>
      </c>
    </row>
    <row r="197" spans="2:10" ht="16.5">
      <c r="B197" s="102">
        <v>96</v>
      </c>
      <c r="C197" s="102">
        <v>4</v>
      </c>
      <c r="D197" s="102">
        <v>2</v>
      </c>
      <c r="E197" s="103">
        <v>960402003</v>
      </c>
      <c r="F197" s="104">
        <v>1150</v>
      </c>
      <c r="G197" s="105" t="str">
        <f t="shared" si="2"/>
        <v>應收帳款</v>
      </c>
      <c r="H197" s="106">
        <v>244407</v>
      </c>
      <c r="I197" s="106"/>
      <c r="J197" s="107" t="s">
        <v>195</v>
      </c>
    </row>
    <row r="198" spans="2:10" ht="16.5">
      <c r="B198" s="102">
        <v>96</v>
      </c>
      <c r="C198" s="102">
        <v>4</v>
      </c>
      <c r="D198" s="102">
        <v>2</v>
      </c>
      <c r="E198" s="103">
        <v>960402001</v>
      </c>
      <c r="F198" s="104">
        <v>2580</v>
      </c>
      <c r="G198" s="105" t="str">
        <f t="shared" ref="G198:G261" si="3">IF(F198="","",VLOOKUP(F198,科目名稱,2,FALSE))</f>
        <v>銷項稅額</v>
      </c>
      <c r="H198" s="106"/>
      <c r="I198" s="108">
        <v>15766</v>
      </c>
      <c r="J198" s="109"/>
    </row>
    <row r="199" spans="2:10" ht="16.5">
      <c r="B199" s="102">
        <v>96</v>
      </c>
      <c r="C199" s="102">
        <v>4</v>
      </c>
      <c r="D199" s="102">
        <v>2</v>
      </c>
      <c r="E199" s="103">
        <v>960402002</v>
      </c>
      <c r="F199" s="104">
        <v>2580</v>
      </c>
      <c r="G199" s="105" t="str">
        <f t="shared" si="3"/>
        <v>銷項稅額</v>
      </c>
      <c r="H199" s="106"/>
      <c r="I199" s="106">
        <v>28773</v>
      </c>
      <c r="J199" s="107"/>
    </row>
    <row r="200" spans="2:10" ht="16.5">
      <c r="B200" s="102">
        <v>96</v>
      </c>
      <c r="C200" s="102">
        <v>4</v>
      </c>
      <c r="D200" s="102">
        <v>2</v>
      </c>
      <c r="E200" s="103">
        <v>960402003</v>
      </c>
      <c r="F200" s="104">
        <v>2580</v>
      </c>
      <c r="G200" s="105" t="str">
        <f t="shared" si="3"/>
        <v>銷項稅額</v>
      </c>
      <c r="H200" s="106"/>
      <c r="I200" s="108">
        <v>11638</v>
      </c>
      <c r="J200" s="109"/>
    </row>
    <row r="201" spans="2:10" ht="16.5">
      <c r="B201" s="102">
        <v>96</v>
      </c>
      <c r="C201" s="102">
        <v>4</v>
      </c>
      <c r="D201" s="102">
        <v>2</v>
      </c>
      <c r="E201" s="103">
        <v>960402001</v>
      </c>
      <c r="F201" s="104">
        <v>4110</v>
      </c>
      <c r="G201" s="105" t="str">
        <f t="shared" si="3"/>
        <v>銷貨收入</v>
      </c>
      <c r="H201" s="106"/>
      <c r="I201" s="106">
        <v>315289</v>
      </c>
      <c r="J201" s="110" t="s">
        <v>194</v>
      </c>
    </row>
    <row r="202" spans="2:10" ht="16.5">
      <c r="B202" s="102">
        <v>96</v>
      </c>
      <c r="C202" s="102">
        <v>4</v>
      </c>
      <c r="D202" s="102">
        <v>2</v>
      </c>
      <c r="E202" s="103">
        <v>960402002</v>
      </c>
      <c r="F202" s="104">
        <v>4110</v>
      </c>
      <c r="G202" s="105" t="str">
        <f t="shared" si="3"/>
        <v>銷貨收入</v>
      </c>
      <c r="H202" s="106"/>
      <c r="I202" s="108">
        <v>575454</v>
      </c>
      <c r="J202" s="110" t="s">
        <v>194</v>
      </c>
    </row>
    <row r="203" spans="2:10" ht="16.5">
      <c r="B203" s="102">
        <v>96</v>
      </c>
      <c r="C203" s="102">
        <v>4</v>
      </c>
      <c r="D203" s="102">
        <v>2</v>
      </c>
      <c r="E203" s="103">
        <v>960402003</v>
      </c>
      <c r="F203" s="104">
        <v>4110</v>
      </c>
      <c r="G203" s="105" t="str">
        <f t="shared" si="3"/>
        <v>銷貨收入</v>
      </c>
      <c r="H203" s="106"/>
      <c r="I203" s="106">
        <v>232769</v>
      </c>
      <c r="J203" s="110" t="s">
        <v>194</v>
      </c>
    </row>
    <row r="204" spans="2:10" ht="16.5">
      <c r="B204" s="102">
        <v>96</v>
      </c>
      <c r="C204" s="102">
        <v>4</v>
      </c>
      <c r="D204" s="102">
        <v>7</v>
      </c>
      <c r="E204" s="103">
        <v>960407001</v>
      </c>
      <c r="F204" s="104">
        <v>1110</v>
      </c>
      <c r="G204" s="105" t="str">
        <f t="shared" si="3"/>
        <v>現金</v>
      </c>
      <c r="H204" s="106"/>
      <c r="I204" s="108">
        <v>18192</v>
      </c>
      <c r="J204" s="109"/>
    </row>
    <row r="205" spans="2:10" ht="16.5">
      <c r="B205" s="102">
        <v>96</v>
      </c>
      <c r="C205" s="102">
        <v>4</v>
      </c>
      <c r="D205" s="102">
        <v>7</v>
      </c>
      <c r="E205" s="103">
        <v>960407001</v>
      </c>
      <c r="F205" s="104">
        <v>1680</v>
      </c>
      <c r="G205" s="105" t="str">
        <f t="shared" si="3"/>
        <v>進項稅額</v>
      </c>
      <c r="H205" s="106">
        <v>866</v>
      </c>
      <c r="I205" s="106"/>
      <c r="J205" s="107"/>
    </row>
    <row r="206" spans="2:10" ht="16.5">
      <c r="B206" s="102">
        <v>96</v>
      </c>
      <c r="C206" s="102">
        <v>4</v>
      </c>
      <c r="D206" s="102">
        <v>7</v>
      </c>
      <c r="E206" s="103">
        <v>960407001</v>
      </c>
      <c r="F206" s="104">
        <v>6260</v>
      </c>
      <c r="G206" s="105" t="str">
        <f t="shared" si="3"/>
        <v>修繕費</v>
      </c>
      <c r="H206" s="106">
        <v>17326</v>
      </c>
      <c r="I206" s="108"/>
      <c r="J206" s="109"/>
    </row>
    <row r="207" spans="2:10" ht="16.5">
      <c r="B207" s="102">
        <v>96</v>
      </c>
      <c r="C207" s="102">
        <v>4</v>
      </c>
      <c r="D207" s="102">
        <v>10</v>
      </c>
      <c r="E207" s="103">
        <v>960410001</v>
      </c>
      <c r="F207" s="104">
        <v>1110</v>
      </c>
      <c r="G207" s="105" t="str">
        <f t="shared" si="3"/>
        <v>現金</v>
      </c>
      <c r="H207" s="106"/>
      <c r="I207" s="108">
        <v>19673</v>
      </c>
      <c r="J207" s="109"/>
    </row>
    <row r="208" spans="2:10" ht="16.5">
      <c r="B208" s="102">
        <v>96</v>
      </c>
      <c r="C208" s="102">
        <v>4</v>
      </c>
      <c r="D208" s="102">
        <v>10</v>
      </c>
      <c r="E208" s="103">
        <v>960410001</v>
      </c>
      <c r="F208" s="104">
        <v>1430</v>
      </c>
      <c r="G208" s="105" t="str">
        <f t="shared" si="3"/>
        <v>生財器具</v>
      </c>
      <c r="H208" s="106">
        <v>17414</v>
      </c>
      <c r="I208" s="108"/>
      <c r="J208" s="109" t="s">
        <v>151</v>
      </c>
    </row>
    <row r="209" spans="2:10" ht="16.5">
      <c r="B209" s="102">
        <v>96</v>
      </c>
      <c r="C209" s="102">
        <v>4</v>
      </c>
      <c r="D209" s="102">
        <v>10</v>
      </c>
      <c r="E209" s="103">
        <v>960410001</v>
      </c>
      <c r="F209" s="104">
        <v>1680</v>
      </c>
      <c r="G209" s="105" t="str">
        <f t="shared" si="3"/>
        <v>進項稅額</v>
      </c>
      <c r="H209" s="106">
        <v>940</v>
      </c>
      <c r="I209" s="106"/>
      <c r="J209" s="107"/>
    </row>
    <row r="210" spans="2:10" ht="16.5">
      <c r="B210" s="102">
        <v>96</v>
      </c>
      <c r="C210" s="102">
        <v>4</v>
      </c>
      <c r="D210" s="102">
        <v>10</v>
      </c>
      <c r="E210" s="103">
        <v>960410001</v>
      </c>
      <c r="F210" s="104">
        <v>6320</v>
      </c>
      <c r="G210" s="105" t="str">
        <f t="shared" si="3"/>
        <v>燃料費</v>
      </c>
      <c r="H210" s="106">
        <v>1319</v>
      </c>
      <c r="I210" s="106"/>
      <c r="J210" s="107" t="s">
        <v>134</v>
      </c>
    </row>
    <row r="211" spans="2:10" ht="16.5">
      <c r="B211" s="102">
        <v>96</v>
      </c>
      <c r="C211" s="102">
        <v>4</v>
      </c>
      <c r="D211" s="102">
        <v>19</v>
      </c>
      <c r="E211" s="103">
        <v>960419001</v>
      </c>
      <c r="F211" s="104">
        <v>1110</v>
      </c>
      <c r="G211" s="105" t="str">
        <f t="shared" si="3"/>
        <v>現金</v>
      </c>
      <c r="H211" s="106"/>
      <c r="I211" s="106">
        <v>942</v>
      </c>
      <c r="J211" s="107"/>
    </row>
    <row r="212" spans="2:10" ht="16.5">
      <c r="B212" s="102">
        <v>96</v>
      </c>
      <c r="C212" s="102">
        <v>4</v>
      </c>
      <c r="D212" s="102">
        <v>19</v>
      </c>
      <c r="E212" s="103">
        <v>960419002</v>
      </c>
      <c r="F212" s="104">
        <v>1110</v>
      </c>
      <c r="G212" s="105" t="str">
        <f t="shared" si="3"/>
        <v>現金</v>
      </c>
      <c r="H212" s="106"/>
      <c r="I212" s="108">
        <v>4043</v>
      </c>
      <c r="J212" s="109"/>
    </row>
    <row r="213" spans="2:10" ht="16.5">
      <c r="B213" s="102">
        <v>96</v>
      </c>
      <c r="C213" s="102">
        <v>4</v>
      </c>
      <c r="D213" s="102">
        <v>19</v>
      </c>
      <c r="E213" s="103">
        <v>960419001</v>
      </c>
      <c r="F213" s="104">
        <v>1680</v>
      </c>
      <c r="G213" s="105" t="str">
        <f t="shared" si="3"/>
        <v>進項稅額</v>
      </c>
      <c r="H213" s="106">
        <v>45</v>
      </c>
      <c r="I213" s="108"/>
      <c r="J213" s="109"/>
    </row>
    <row r="214" spans="2:10" ht="16.5">
      <c r="B214" s="102">
        <v>96</v>
      </c>
      <c r="C214" s="102">
        <v>4</v>
      </c>
      <c r="D214" s="102">
        <v>19</v>
      </c>
      <c r="E214" s="103">
        <v>960419002</v>
      </c>
      <c r="F214" s="104">
        <v>1680</v>
      </c>
      <c r="G214" s="105" t="str">
        <f t="shared" si="3"/>
        <v>進項稅額</v>
      </c>
      <c r="H214" s="106">
        <v>233</v>
      </c>
      <c r="I214" s="106"/>
      <c r="J214" s="107"/>
    </row>
    <row r="215" spans="2:10" ht="16.5">
      <c r="B215" s="102">
        <v>96</v>
      </c>
      <c r="C215" s="102">
        <v>4</v>
      </c>
      <c r="D215" s="102">
        <v>19</v>
      </c>
      <c r="E215" s="103">
        <v>960419001</v>
      </c>
      <c r="F215" s="104">
        <v>5150</v>
      </c>
      <c r="G215" s="105" t="str">
        <f t="shared" si="3"/>
        <v>研發─書報雜誌</v>
      </c>
      <c r="H215" s="106">
        <v>897</v>
      </c>
      <c r="I215" s="106"/>
      <c r="J215" s="107" t="s">
        <v>198</v>
      </c>
    </row>
    <row r="216" spans="2:10" ht="16.5">
      <c r="B216" s="102">
        <v>96</v>
      </c>
      <c r="C216" s="102">
        <v>4</v>
      </c>
      <c r="D216" s="102">
        <v>19</v>
      </c>
      <c r="E216" s="103">
        <v>960419002</v>
      </c>
      <c r="F216" s="104">
        <v>6260</v>
      </c>
      <c r="G216" s="105" t="str">
        <f t="shared" si="3"/>
        <v>修繕費</v>
      </c>
      <c r="H216" s="106">
        <v>3810</v>
      </c>
      <c r="I216" s="108"/>
      <c r="J216" s="109"/>
    </row>
    <row r="217" spans="2:10" ht="16.5">
      <c r="B217" s="102">
        <v>96</v>
      </c>
      <c r="C217" s="102">
        <v>4</v>
      </c>
      <c r="D217" s="102">
        <v>20</v>
      </c>
      <c r="E217" s="103">
        <v>960420001</v>
      </c>
      <c r="F217" s="104">
        <v>1110</v>
      </c>
      <c r="G217" s="105" t="str">
        <f t="shared" si="3"/>
        <v>現金</v>
      </c>
      <c r="H217" s="106"/>
      <c r="I217" s="106">
        <v>3005</v>
      </c>
      <c r="J217" s="107"/>
    </row>
    <row r="218" spans="2:10" ht="16.5">
      <c r="B218" s="102">
        <v>96</v>
      </c>
      <c r="C218" s="102">
        <v>4</v>
      </c>
      <c r="D218" s="102">
        <v>20</v>
      </c>
      <c r="E218" s="103">
        <v>960420001</v>
      </c>
      <c r="F218" s="104">
        <v>1680</v>
      </c>
      <c r="G218" s="105" t="str">
        <f t="shared" si="3"/>
        <v>進項稅額</v>
      </c>
      <c r="H218" s="106">
        <v>143</v>
      </c>
      <c r="I218" s="108"/>
      <c r="J218" s="109"/>
    </row>
    <row r="219" spans="2:10" ht="16.5">
      <c r="B219" s="102">
        <v>96</v>
      </c>
      <c r="C219" s="102">
        <v>4</v>
      </c>
      <c r="D219" s="102">
        <v>20</v>
      </c>
      <c r="E219" s="103">
        <v>960420001</v>
      </c>
      <c r="F219" s="104">
        <v>6320</v>
      </c>
      <c r="G219" s="105" t="str">
        <f t="shared" si="3"/>
        <v>燃料費</v>
      </c>
      <c r="H219" s="106">
        <v>2862</v>
      </c>
      <c r="I219" s="106"/>
      <c r="J219" s="107" t="s">
        <v>134</v>
      </c>
    </row>
    <row r="220" spans="2:10" ht="16.5">
      <c r="B220" s="102">
        <v>96</v>
      </c>
      <c r="C220" s="102">
        <v>4</v>
      </c>
      <c r="D220" s="102">
        <v>23</v>
      </c>
      <c r="E220" s="103">
        <v>960423001</v>
      </c>
      <c r="F220" s="104">
        <v>1110</v>
      </c>
      <c r="G220" s="105" t="str">
        <f t="shared" si="3"/>
        <v>現金</v>
      </c>
      <c r="H220" s="106"/>
      <c r="I220" s="108">
        <v>27153</v>
      </c>
      <c r="J220" s="109"/>
    </row>
    <row r="221" spans="2:10" ht="16.5">
      <c r="B221" s="102">
        <v>96</v>
      </c>
      <c r="C221" s="102">
        <v>4</v>
      </c>
      <c r="D221" s="102">
        <v>23</v>
      </c>
      <c r="E221" s="103">
        <v>960423001</v>
      </c>
      <c r="F221" s="104">
        <v>2110</v>
      </c>
      <c r="G221" s="105" t="str">
        <f t="shared" si="3"/>
        <v>銀行借款</v>
      </c>
      <c r="H221" s="106">
        <v>22259</v>
      </c>
      <c r="I221" s="108"/>
      <c r="J221" s="109" t="s">
        <v>152</v>
      </c>
    </row>
    <row r="222" spans="2:10" ht="16.5">
      <c r="B222" s="102">
        <v>96</v>
      </c>
      <c r="C222" s="102">
        <v>4</v>
      </c>
      <c r="D222" s="102">
        <v>23</v>
      </c>
      <c r="E222" s="103">
        <v>960423001</v>
      </c>
      <c r="F222" s="104">
        <v>7210</v>
      </c>
      <c r="G222" s="105" t="str">
        <f t="shared" si="3"/>
        <v>利息費用</v>
      </c>
      <c r="H222" s="106">
        <v>4894</v>
      </c>
      <c r="I222" s="106"/>
      <c r="J222" s="107" t="s">
        <v>153</v>
      </c>
    </row>
    <row r="223" spans="2:10" ht="16.5">
      <c r="B223" s="102">
        <v>96</v>
      </c>
      <c r="C223" s="102">
        <v>4</v>
      </c>
      <c r="D223" s="102">
        <v>24</v>
      </c>
      <c r="E223" s="103">
        <v>960424001</v>
      </c>
      <c r="F223" s="104">
        <v>1110</v>
      </c>
      <c r="G223" s="105" t="str">
        <f t="shared" si="3"/>
        <v>現金</v>
      </c>
      <c r="H223" s="106"/>
      <c r="I223" s="106">
        <v>3806</v>
      </c>
      <c r="J223" s="107"/>
    </row>
    <row r="224" spans="2:10" ht="16.5">
      <c r="B224" s="102">
        <v>96</v>
      </c>
      <c r="C224" s="102">
        <v>4</v>
      </c>
      <c r="D224" s="102">
        <v>24</v>
      </c>
      <c r="E224" s="103">
        <v>960424002</v>
      </c>
      <c r="F224" s="104">
        <v>1110</v>
      </c>
      <c r="G224" s="105" t="str">
        <f t="shared" si="3"/>
        <v>現金</v>
      </c>
      <c r="H224" s="106"/>
      <c r="I224" s="106">
        <v>1109</v>
      </c>
      <c r="J224" s="107"/>
    </row>
    <row r="225" spans="2:10" ht="16.5">
      <c r="B225" s="102">
        <v>96</v>
      </c>
      <c r="C225" s="102">
        <v>4</v>
      </c>
      <c r="D225" s="102">
        <v>24</v>
      </c>
      <c r="E225" s="103">
        <v>960424002</v>
      </c>
      <c r="F225" s="104">
        <v>1680</v>
      </c>
      <c r="G225" s="105" t="str">
        <f t="shared" si="3"/>
        <v>進項稅額</v>
      </c>
      <c r="H225" s="106">
        <v>53</v>
      </c>
      <c r="I225" s="108"/>
      <c r="J225" s="109"/>
    </row>
    <row r="226" spans="2:10" ht="16.5">
      <c r="B226" s="102">
        <v>96</v>
      </c>
      <c r="C226" s="102">
        <v>4</v>
      </c>
      <c r="D226" s="102">
        <v>24</v>
      </c>
      <c r="E226" s="103">
        <v>960424001</v>
      </c>
      <c r="F226" s="104">
        <v>2580</v>
      </c>
      <c r="G226" s="105" t="str">
        <f t="shared" si="3"/>
        <v>銷項稅額</v>
      </c>
      <c r="H226" s="106">
        <v>181</v>
      </c>
      <c r="I226" s="108"/>
      <c r="J226" s="109"/>
    </row>
    <row r="227" spans="2:10" ht="16.5">
      <c r="B227" s="102">
        <v>96</v>
      </c>
      <c r="C227" s="102">
        <v>4</v>
      </c>
      <c r="D227" s="102">
        <v>24</v>
      </c>
      <c r="E227" s="103">
        <v>960424001</v>
      </c>
      <c r="F227" s="104">
        <v>4130</v>
      </c>
      <c r="G227" s="105" t="str">
        <f t="shared" si="3"/>
        <v>銷貨折讓</v>
      </c>
      <c r="H227" s="106">
        <v>3625</v>
      </c>
      <c r="I227" s="106"/>
      <c r="J227" s="107" t="s">
        <v>195</v>
      </c>
    </row>
    <row r="228" spans="2:10" ht="16.5">
      <c r="B228" s="102">
        <v>96</v>
      </c>
      <c r="C228" s="102">
        <v>4</v>
      </c>
      <c r="D228" s="102">
        <v>24</v>
      </c>
      <c r="E228" s="103">
        <v>960424002</v>
      </c>
      <c r="F228" s="104">
        <v>5150</v>
      </c>
      <c r="G228" s="105" t="str">
        <f t="shared" si="3"/>
        <v>研發─書報雜誌</v>
      </c>
      <c r="H228" s="106">
        <v>942</v>
      </c>
      <c r="I228" s="106"/>
      <c r="J228" s="107" t="s">
        <v>198</v>
      </c>
    </row>
    <row r="229" spans="2:10" ht="16.5">
      <c r="B229" s="102">
        <v>96</v>
      </c>
      <c r="C229" s="102">
        <v>4</v>
      </c>
      <c r="D229" s="102">
        <v>24</v>
      </c>
      <c r="E229" s="103">
        <v>960424002</v>
      </c>
      <c r="F229" s="104">
        <v>6230</v>
      </c>
      <c r="G229" s="105" t="str">
        <f t="shared" si="3"/>
        <v>文具印刷</v>
      </c>
      <c r="H229" s="106">
        <v>114</v>
      </c>
      <c r="I229" s="108"/>
      <c r="J229" s="109" t="s">
        <v>135</v>
      </c>
    </row>
    <row r="230" spans="2:10" ht="16.5">
      <c r="B230" s="102">
        <v>96</v>
      </c>
      <c r="C230" s="102">
        <v>4</v>
      </c>
      <c r="D230" s="102">
        <v>26</v>
      </c>
      <c r="E230" s="103">
        <v>960426001</v>
      </c>
      <c r="F230" s="104">
        <v>1110</v>
      </c>
      <c r="G230" s="105" t="str">
        <f t="shared" si="3"/>
        <v>現金</v>
      </c>
      <c r="H230" s="106"/>
      <c r="I230" s="108">
        <v>1638</v>
      </c>
      <c r="J230" s="109"/>
    </row>
    <row r="231" spans="2:10" ht="16.5">
      <c r="B231" s="102">
        <v>96</v>
      </c>
      <c r="C231" s="102">
        <v>4</v>
      </c>
      <c r="D231" s="102">
        <v>26</v>
      </c>
      <c r="E231" s="103">
        <v>960426001</v>
      </c>
      <c r="F231" s="104">
        <v>1680</v>
      </c>
      <c r="G231" s="105" t="str">
        <f t="shared" si="3"/>
        <v>進項稅額</v>
      </c>
      <c r="H231" s="106">
        <v>78</v>
      </c>
      <c r="I231" s="106"/>
      <c r="J231" s="107"/>
    </row>
    <row r="232" spans="2:10" ht="16.5">
      <c r="B232" s="102">
        <v>96</v>
      </c>
      <c r="C232" s="102">
        <v>4</v>
      </c>
      <c r="D232" s="102">
        <v>26</v>
      </c>
      <c r="E232" s="103">
        <v>960426001</v>
      </c>
      <c r="F232" s="104">
        <v>6250</v>
      </c>
      <c r="G232" s="105" t="str">
        <f t="shared" si="3"/>
        <v>郵電費</v>
      </c>
      <c r="H232" s="106">
        <v>1560</v>
      </c>
      <c r="I232" s="108"/>
      <c r="J232" s="109" t="s">
        <v>154</v>
      </c>
    </row>
    <row r="233" spans="2:10" ht="16.5">
      <c r="B233" s="102">
        <v>96</v>
      </c>
      <c r="C233" s="102">
        <v>4</v>
      </c>
      <c r="D233" s="102">
        <v>27</v>
      </c>
      <c r="E233" s="103">
        <v>960427001</v>
      </c>
      <c r="F233" s="104">
        <v>1110</v>
      </c>
      <c r="G233" s="105" t="str">
        <f t="shared" si="3"/>
        <v>現金</v>
      </c>
      <c r="H233" s="106"/>
      <c r="I233" s="106">
        <v>12908</v>
      </c>
      <c r="J233" s="107" t="s">
        <v>155</v>
      </c>
    </row>
    <row r="234" spans="2:10" ht="16.5">
      <c r="B234" s="102">
        <v>96</v>
      </c>
      <c r="C234" s="102">
        <v>4</v>
      </c>
      <c r="D234" s="102">
        <v>27</v>
      </c>
      <c r="E234" s="103">
        <v>960427001</v>
      </c>
      <c r="F234" s="104">
        <v>2570</v>
      </c>
      <c r="G234" s="105" t="str">
        <f t="shared" si="3"/>
        <v>代收款</v>
      </c>
      <c r="H234" s="106">
        <v>4178</v>
      </c>
      <c r="I234" s="108"/>
      <c r="J234" s="107" t="s">
        <v>196</v>
      </c>
    </row>
    <row r="235" spans="2:10" ht="16.5">
      <c r="B235" s="102">
        <v>96</v>
      </c>
      <c r="C235" s="102">
        <v>4</v>
      </c>
      <c r="D235" s="102">
        <v>27</v>
      </c>
      <c r="E235" s="103">
        <v>960427001</v>
      </c>
      <c r="F235" s="104">
        <v>6290</v>
      </c>
      <c r="G235" s="105" t="str">
        <f t="shared" si="3"/>
        <v>保險費</v>
      </c>
      <c r="H235" s="106">
        <v>8730</v>
      </c>
      <c r="I235" s="106"/>
      <c r="J235" s="107" t="s">
        <v>155</v>
      </c>
    </row>
    <row r="236" spans="2:10" ht="16.5">
      <c r="B236" s="102">
        <v>96</v>
      </c>
      <c r="C236" s="102">
        <v>4</v>
      </c>
      <c r="D236" s="102">
        <v>28</v>
      </c>
      <c r="E236" s="103">
        <v>960427001</v>
      </c>
      <c r="F236" s="104">
        <v>1110</v>
      </c>
      <c r="G236" s="105" t="str">
        <f t="shared" si="3"/>
        <v>現金</v>
      </c>
      <c r="H236" s="106"/>
      <c r="I236" s="108">
        <v>4889</v>
      </c>
      <c r="J236" s="109"/>
    </row>
    <row r="237" spans="2:10" ht="16.5">
      <c r="B237" s="102">
        <v>96</v>
      </c>
      <c r="C237" s="102">
        <v>4</v>
      </c>
      <c r="D237" s="102">
        <v>28</v>
      </c>
      <c r="E237" s="103">
        <v>960427001</v>
      </c>
      <c r="F237" s="104">
        <v>1680</v>
      </c>
      <c r="G237" s="105" t="str">
        <f t="shared" si="3"/>
        <v>進項稅額</v>
      </c>
      <c r="H237" s="106">
        <v>232</v>
      </c>
      <c r="I237" s="106"/>
      <c r="J237" s="107"/>
    </row>
    <row r="238" spans="2:10" ht="16.5">
      <c r="B238" s="102">
        <v>96</v>
      </c>
      <c r="C238" s="102">
        <v>4</v>
      </c>
      <c r="D238" s="102">
        <v>28</v>
      </c>
      <c r="E238" s="103">
        <v>960427001</v>
      </c>
      <c r="F238" s="104">
        <v>6250</v>
      </c>
      <c r="G238" s="105" t="str">
        <f t="shared" si="3"/>
        <v>郵電費</v>
      </c>
      <c r="H238" s="106">
        <v>4657</v>
      </c>
      <c r="I238" s="108"/>
      <c r="J238" s="109" t="s">
        <v>154</v>
      </c>
    </row>
    <row r="239" spans="2:10" ht="16.5">
      <c r="B239" s="102">
        <v>96</v>
      </c>
      <c r="C239" s="102">
        <v>4</v>
      </c>
      <c r="D239" s="102">
        <v>29</v>
      </c>
      <c r="E239" s="103">
        <v>960429001</v>
      </c>
      <c r="F239" s="104">
        <v>1110</v>
      </c>
      <c r="G239" s="105" t="str">
        <f t="shared" si="3"/>
        <v>現金</v>
      </c>
      <c r="H239" s="106"/>
      <c r="I239" s="108">
        <v>1877</v>
      </c>
      <c r="J239" s="109"/>
    </row>
    <row r="240" spans="2:10" ht="16.5">
      <c r="B240" s="102">
        <v>96</v>
      </c>
      <c r="C240" s="102">
        <v>4</v>
      </c>
      <c r="D240" s="102">
        <v>29</v>
      </c>
      <c r="E240" s="103">
        <v>960429001</v>
      </c>
      <c r="F240" s="104">
        <v>1680</v>
      </c>
      <c r="G240" s="105" t="str">
        <f t="shared" si="3"/>
        <v>進項稅額</v>
      </c>
      <c r="H240" s="106">
        <v>88</v>
      </c>
      <c r="I240" s="106"/>
      <c r="J240" s="107"/>
    </row>
    <row r="241" spans="2:10" ht="16.5">
      <c r="B241" s="102">
        <v>96</v>
      </c>
      <c r="C241" s="102">
        <v>4</v>
      </c>
      <c r="D241" s="102">
        <v>29</v>
      </c>
      <c r="E241" s="103">
        <v>960429001</v>
      </c>
      <c r="F241" s="104">
        <v>5160</v>
      </c>
      <c r="G241" s="105" t="str">
        <f t="shared" si="3"/>
        <v>研發─雜項購置</v>
      </c>
      <c r="H241" s="106">
        <v>709</v>
      </c>
      <c r="I241" s="108"/>
      <c r="J241" s="110" t="s">
        <v>206</v>
      </c>
    </row>
    <row r="242" spans="2:10" ht="16.5">
      <c r="B242" s="102">
        <v>96</v>
      </c>
      <c r="C242" s="102">
        <v>4</v>
      </c>
      <c r="D242" s="102">
        <v>29</v>
      </c>
      <c r="E242" s="103">
        <v>960429001</v>
      </c>
      <c r="F242" s="104">
        <v>6320</v>
      </c>
      <c r="G242" s="105" t="str">
        <f t="shared" si="3"/>
        <v>燃料費</v>
      </c>
      <c r="H242" s="106">
        <v>1080</v>
      </c>
      <c r="I242" s="106"/>
      <c r="J242" s="107" t="s">
        <v>134</v>
      </c>
    </row>
    <row r="243" spans="2:10" ht="16.5">
      <c r="B243" s="102">
        <v>96</v>
      </c>
      <c r="C243" s="102">
        <v>4</v>
      </c>
      <c r="D243" s="102">
        <v>30</v>
      </c>
      <c r="E243" s="103">
        <v>960430001</v>
      </c>
      <c r="F243" s="104">
        <v>1110</v>
      </c>
      <c r="G243" s="105" t="str">
        <f t="shared" si="3"/>
        <v>現金</v>
      </c>
      <c r="H243" s="106"/>
      <c r="I243" s="108">
        <v>28881</v>
      </c>
      <c r="J243" s="109"/>
    </row>
    <row r="244" spans="2:10" ht="16.5">
      <c r="B244" s="102">
        <v>96</v>
      </c>
      <c r="C244" s="102">
        <v>4</v>
      </c>
      <c r="D244" s="102">
        <v>30</v>
      </c>
      <c r="E244" s="103">
        <v>960430013</v>
      </c>
      <c r="F244" s="104">
        <v>1120</v>
      </c>
      <c r="G244" s="105" t="str">
        <f t="shared" si="3"/>
        <v>銀行存款</v>
      </c>
      <c r="H244" s="106"/>
      <c r="I244" s="106">
        <v>366351</v>
      </c>
      <c r="J244" s="107"/>
    </row>
    <row r="245" spans="2:10" ht="16.5">
      <c r="B245" s="102">
        <v>96</v>
      </c>
      <c r="C245" s="102">
        <v>4</v>
      </c>
      <c r="D245" s="102">
        <v>30</v>
      </c>
      <c r="E245" s="103">
        <v>960430001</v>
      </c>
      <c r="F245" s="104">
        <v>1680</v>
      </c>
      <c r="G245" s="105" t="str">
        <f t="shared" si="3"/>
        <v>進項稅額</v>
      </c>
      <c r="H245" s="106">
        <v>31</v>
      </c>
      <c r="I245" s="106"/>
      <c r="J245" s="107"/>
    </row>
    <row r="246" spans="2:10" ht="16.5">
      <c r="B246" s="102">
        <v>96</v>
      </c>
      <c r="C246" s="102">
        <v>4</v>
      </c>
      <c r="D246" s="102">
        <v>30</v>
      </c>
      <c r="E246" s="103">
        <v>960430012</v>
      </c>
      <c r="F246" s="104">
        <v>1680</v>
      </c>
      <c r="G246" s="105" t="str">
        <f t="shared" si="3"/>
        <v>進項稅額</v>
      </c>
      <c r="H246" s="106"/>
      <c r="I246" s="106">
        <v>6096</v>
      </c>
      <c r="J246" s="107"/>
    </row>
    <row r="247" spans="2:10" ht="16.5">
      <c r="B247" s="102">
        <v>96</v>
      </c>
      <c r="C247" s="102">
        <v>4</v>
      </c>
      <c r="D247" s="102">
        <v>30</v>
      </c>
      <c r="E247" s="103">
        <v>960430012</v>
      </c>
      <c r="F247" s="104">
        <v>2185</v>
      </c>
      <c r="G247" s="105" t="str">
        <f t="shared" si="3"/>
        <v>應納稅額</v>
      </c>
      <c r="H247" s="106"/>
      <c r="I247" s="106">
        <v>69993</v>
      </c>
      <c r="J247" s="107"/>
    </row>
    <row r="248" spans="2:10" ht="16.5">
      <c r="B248" s="102">
        <v>96</v>
      </c>
      <c r="C248" s="102">
        <v>4</v>
      </c>
      <c r="D248" s="102">
        <v>30</v>
      </c>
      <c r="E248" s="103">
        <v>960430013</v>
      </c>
      <c r="F248" s="104">
        <v>2570</v>
      </c>
      <c r="G248" s="105" t="str">
        <f t="shared" si="3"/>
        <v>代收款</v>
      </c>
      <c r="H248" s="106"/>
      <c r="I248" s="108">
        <v>4119</v>
      </c>
      <c r="J248" s="107" t="s">
        <v>196</v>
      </c>
    </row>
    <row r="249" spans="2:10" ht="16.5">
      <c r="B249" s="102">
        <v>96</v>
      </c>
      <c r="C249" s="102">
        <v>4</v>
      </c>
      <c r="D249" s="102">
        <v>30</v>
      </c>
      <c r="E249" s="103">
        <v>960430012</v>
      </c>
      <c r="F249" s="104">
        <v>2580</v>
      </c>
      <c r="G249" s="105" t="str">
        <f t="shared" si="3"/>
        <v>銷項稅額</v>
      </c>
      <c r="H249" s="106">
        <v>76089</v>
      </c>
      <c r="I249" s="108"/>
      <c r="J249" s="109"/>
    </row>
    <row r="250" spans="2:10" ht="16.5">
      <c r="B250" s="102">
        <v>96</v>
      </c>
      <c r="C250" s="102">
        <v>4</v>
      </c>
      <c r="D250" s="102">
        <v>30</v>
      </c>
      <c r="E250" s="103">
        <v>960430013</v>
      </c>
      <c r="F250" s="104">
        <v>5110</v>
      </c>
      <c r="G250" s="105" t="str">
        <f t="shared" si="3"/>
        <v>研發─薪資費用</v>
      </c>
      <c r="H250" s="106">
        <v>166970</v>
      </c>
      <c r="I250" s="106"/>
      <c r="J250" s="110" t="s">
        <v>203</v>
      </c>
    </row>
    <row r="251" spans="2:10" ht="16.5">
      <c r="B251" s="102">
        <v>96</v>
      </c>
      <c r="C251" s="102">
        <v>4</v>
      </c>
      <c r="D251" s="102">
        <v>30</v>
      </c>
      <c r="E251" s="103">
        <v>960430013</v>
      </c>
      <c r="F251" s="104">
        <v>6210</v>
      </c>
      <c r="G251" s="105" t="str">
        <f t="shared" si="3"/>
        <v>薪資費用</v>
      </c>
      <c r="H251" s="106">
        <v>201000</v>
      </c>
      <c r="I251" s="108"/>
      <c r="J251" s="107" t="s">
        <v>203</v>
      </c>
    </row>
    <row r="252" spans="2:10" ht="16.5">
      <c r="B252" s="102">
        <v>96</v>
      </c>
      <c r="C252" s="102">
        <v>4</v>
      </c>
      <c r="D252" s="102">
        <v>30</v>
      </c>
      <c r="E252" s="103">
        <v>960430001</v>
      </c>
      <c r="F252" s="104">
        <v>6250</v>
      </c>
      <c r="G252" s="105" t="str">
        <f t="shared" si="3"/>
        <v>郵電費</v>
      </c>
      <c r="H252" s="106">
        <v>630</v>
      </c>
      <c r="I252" s="106"/>
      <c r="J252" s="107" t="s">
        <v>154</v>
      </c>
    </row>
    <row r="253" spans="2:10" ht="16.5">
      <c r="B253" s="102">
        <v>96</v>
      </c>
      <c r="C253" s="102">
        <v>4</v>
      </c>
      <c r="D253" s="102">
        <v>30</v>
      </c>
      <c r="E253" s="103">
        <v>960430001</v>
      </c>
      <c r="F253" s="104">
        <v>6285</v>
      </c>
      <c r="G253" s="105" t="str">
        <f t="shared" si="3"/>
        <v>稅捐</v>
      </c>
      <c r="H253" s="106">
        <v>28220</v>
      </c>
      <c r="I253" s="108"/>
      <c r="J253" s="109"/>
    </row>
    <row r="254" spans="2:10" ht="16.5">
      <c r="B254" s="102">
        <v>96</v>
      </c>
      <c r="C254" s="102">
        <v>4</v>
      </c>
      <c r="D254" s="102">
        <v>30</v>
      </c>
      <c r="E254" s="103">
        <v>960430013</v>
      </c>
      <c r="F254" s="104">
        <v>6370</v>
      </c>
      <c r="G254" s="105" t="str">
        <f t="shared" si="3"/>
        <v>伙食費</v>
      </c>
      <c r="H254" s="106">
        <v>2500</v>
      </c>
      <c r="I254" s="108"/>
      <c r="J254" s="107" t="s">
        <v>209</v>
      </c>
    </row>
    <row r="255" spans="2:10" ht="16.5">
      <c r="B255" s="102">
        <v>96</v>
      </c>
      <c r="C255" s="102">
        <v>5</v>
      </c>
      <c r="D255" s="102">
        <v>4</v>
      </c>
      <c r="E255" s="103">
        <v>960504001</v>
      </c>
      <c r="F255" s="104">
        <v>1120</v>
      </c>
      <c r="G255" s="105" t="str">
        <f t="shared" si="3"/>
        <v>銀行存款</v>
      </c>
      <c r="H255" s="106">
        <v>728536</v>
      </c>
      <c r="I255" s="106"/>
      <c r="J255" s="107" t="s">
        <v>195</v>
      </c>
    </row>
    <row r="256" spans="2:10" ht="16.5">
      <c r="B256" s="102">
        <v>96</v>
      </c>
      <c r="C256" s="102">
        <v>5</v>
      </c>
      <c r="D256" s="102">
        <v>4</v>
      </c>
      <c r="E256" s="103">
        <v>960504002</v>
      </c>
      <c r="F256" s="104">
        <v>1150</v>
      </c>
      <c r="G256" s="105" t="str">
        <f t="shared" si="3"/>
        <v>應收帳款</v>
      </c>
      <c r="H256" s="106">
        <v>587994</v>
      </c>
      <c r="I256" s="108"/>
      <c r="J256" s="107" t="s">
        <v>195</v>
      </c>
    </row>
    <row r="257" spans="2:10" ht="16.5">
      <c r="B257" s="102">
        <v>96</v>
      </c>
      <c r="C257" s="102">
        <v>5</v>
      </c>
      <c r="D257" s="102">
        <v>4</v>
      </c>
      <c r="E257" s="103">
        <v>960504001</v>
      </c>
      <c r="F257" s="104">
        <v>2580</v>
      </c>
      <c r="G257" s="105" t="str">
        <f t="shared" si="3"/>
        <v>銷項稅額</v>
      </c>
      <c r="H257" s="106"/>
      <c r="I257" s="106">
        <v>34691</v>
      </c>
      <c r="J257" s="107"/>
    </row>
    <row r="258" spans="2:10" ht="16.5">
      <c r="B258" s="102">
        <v>96</v>
      </c>
      <c r="C258" s="102">
        <v>5</v>
      </c>
      <c r="D258" s="102">
        <v>4</v>
      </c>
      <c r="E258" s="103">
        <v>960504002</v>
      </c>
      <c r="F258" s="104">
        <v>2580</v>
      </c>
      <c r="G258" s="105" t="str">
        <f t="shared" si="3"/>
        <v>銷項稅額</v>
      </c>
      <c r="H258" s="106"/>
      <c r="I258" s="108">
        <v>28000</v>
      </c>
      <c r="J258" s="109"/>
    </row>
    <row r="259" spans="2:10" ht="16.5">
      <c r="B259" s="102">
        <v>96</v>
      </c>
      <c r="C259" s="102">
        <v>5</v>
      </c>
      <c r="D259" s="102">
        <v>4</v>
      </c>
      <c r="E259" s="103">
        <v>960504001</v>
      </c>
      <c r="F259" s="104">
        <v>4110</v>
      </c>
      <c r="G259" s="105" t="str">
        <f t="shared" si="3"/>
        <v>銷貨收入</v>
      </c>
      <c r="H259" s="106"/>
      <c r="I259" s="108">
        <v>693845</v>
      </c>
      <c r="J259" s="110" t="s">
        <v>194</v>
      </c>
    </row>
    <row r="260" spans="2:10" ht="16.5">
      <c r="B260" s="102">
        <v>96</v>
      </c>
      <c r="C260" s="102">
        <v>5</v>
      </c>
      <c r="D260" s="102">
        <v>4</v>
      </c>
      <c r="E260" s="103">
        <v>960504002</v>
      </c>
      <c r="F260" s="104">
        <v>4110</v>
      </c>
      <c r="G260" s="105" t="str">
        <f t="shared" si="3"/>
        <v>銷貨收入</v>
      </c>
      <c r="H260" s="106"/>
      <c r="I260" s="106">
        <v>559994</v>
      </c>
      <c r="J260" s="110" t="s">
        <v>194</v>
      </c>
    </row>
    <row r="261" spans="2:10" ht="16.5">
      <c r="B261" s="102">
        <v>96</v>
      </c>
      <c r="C261" s="102">
        <v>5</v>
      </c>
      <c r="D261" s="102">
        <v>5</v>
      </c>
      <c r="E261" s="103">
        <v>960505001</v>
      </c>
      <c r="F261" s="104">
        <v>1110</v>
      </c>
      <c r="G261" s="105" t="str">
        <f t="shared" si="3"/>
        <v>現金</v>
      </c>
      <c r="H261" s="106"/>
      <c r="I261" s="106">
        <v>10527</v>
      </c>
      <c r="J261" s="107"/>
    </row>
    <row r="262" spans="2:10" ht="16.5">
      <c r="B262" s="102">
        <v>96</v>
      </c>
      <c r="C262" s="102">
        <v>5</v>
      </c>
      <c r="D262" s="102">
        <v>5</v>
      </c>
      <c r="E262" s="103">
        <v>960505001</v>
      </c>
      <c r="F262" s="104">
        <v>1680</v>
      </c>
      <c r="G262" s="105" t="str">
        <f t="shared" ref="G262:G325" si="4">IF(F262="","",VLOOKUP(F262,科目名稱,2,FALSE))</f>
        <v>進項稅額</v>
      </c>
      <c r="H262" s="106">
        <v>501</v>
      </c>
      <c r="I262" s="108"/>
      <c r="J262" s="109"/>
    </row>
    <row r="263" spans="2:10" ht="16.5">
      <c r="B263" s="102">
        <v>96</v>
      </c>
      <c r="C263" s="102">
        <v>5</v>
      </c>
      <c r="D263" s="102">
        <v>5</v>
      </c>
      <c r="E263" s="103">
        <v>960505001</v>
      </c>
      <c r="F263" s="104">
        <v>6240</v>
      </c>
      <c r="G263" s="105" t="str">
        <f t="shared" si="4"/>
        <v>差旅費</v>
      </c>
      <c r="H263" s="106">
        <v>10026</v>
      </c>
      <c r="I263" s="106"/>
      <c r="J263" s="107" t="s">
        <v>143</v>
      </c>
    </row>
    <row r="264" spans="2:10" ht="16.5">
      <c r="B264" s="102">
        <v>96</v>
      </c>
      <c r="C264" s="102">
        <v>5</v>
      </c>
      <c r="D264" s="102">
        <v>6</v>
      </c>
      <c r="E264" s="103">
        <v>960506001</v>
      </c>
      <c r="F264" s="104">
        <v>1110</v>
      </c>
      <c r="G264" s="105" t="str">
        <f t="shared" si="4"/>
        <v>現金</v>
      </c>
      <c r="H264" s="106"/>
      <c r="I264" s="108">
        <v>4227</v>
      </c>
      <c r="J264" s="109"/>
    </row>
    <row r="265" spans="2:10" ht="16.5">
      <c r="B265" s="102">
        <v>96</v>
      </c>
      <c r="C265" s="102">
        <v>5</v>
      </c>
      <c r="D265" s="102">
        <v>6</v>
      </c>
      <c r="E265" s="103">
        <v>960506002</v>
      </c>
      <c r="F265" s="104">
        <v>1110</v>
      </c>
      <c r="G265" s="105" t="str">
        <f t="shared" si="4"/>
        <v>現金</v>
      </c>
      <c r="H265" s="106"/>
      <c r="I265" s="106">
        <v>3256</v>
      </c>
      <c r="J265" s="107"/>
    </row>
    <row r="266" spans="2:10" ht="16.5">
      <c r="B266" s="102">
        <v>96</v>
      </c>
      <c r="C266" s="102">
        <v>5</v>
      </c>
      <c r="D266" s="102">
        <v>6</v>
      </c>
      <c r="E266" s="103">
        <v>960506001</v>
      </c>
      <c r="F266" s="104">
        <v>1680</v>
      </c>
      <c r="G266" s="105" t="str">
        <f t="shared" si="4"/>
        <v>進項稅額</v>
      </c>
      <c r="H266" s="106">
        <v>201</v>
      </c>
      <c r="I266" s="106"/>
      <c r="J266" s="107"/>
    </row>
    <row r="267" spans="2:10" ht="16.5">
      <c r="B267" s="102">
        <v>96</v>
      </c>
      <c r="C267" s="102">
        <v>5</v>
      </c>
      <c r="D267" s="102">
        <v>6</v>
      </c>
      <c r="E267" s="103">
        <v>960506002</v>
      </c>
      <c r="F267" s="104">
        <v>1680</v>
      </c>
      <c r="G267" s="105" t="str">
        <f t="shared" si="4"/>
        <v>進項稅額</v>
      </c>
      <c r="H267" s="106">
        <v>155</v>
      </c>
      <c r="I267" s="108"/>
      <c r="J267" s="109"/>
    </row>
    <row r="268" spans="2:10" ht="16.5">
      <c r="B268" s="102">
        <v>96</v>
      </c>
      <c r="C268" s="102">
        <v>5</v>
      </c>
      <c r="D268" s="102">
        <v>6</v>
      </c>
      <c r="E268" s="103">
        <v>960506001</v>
      </c>
      <c r="F268" s="104">
        <v>6240</v>
      </c>
      <c r="G268" s="105" t="str">
        <f t="shared" si="4"/>
        <v>差旅費</v>
      </c>
      <c r="H268" s="106">
        <v>4026</v>
      </c>
      <c r="I268" s="108"/>
      <c r="J268" s="109" t="s">
        <v>143</v>
      </c>
    </row>
    <row r="269" spans="2:10" ht="16.5">
      <c r="B269" s="102">
        <v>96</v>
      </c>
      <c r="C269" s="102">
        <v>5</v>
      </c>
      <c r="D269" s="102">
        <v>6</v>
      </c>
      <c r="E269" s="103">
        <v>960506002</v>
      </c>
      <c r="F269" s="104">
        <v>6260</v>
      </c>
      <c r="G269" s="105" t="str">
        <f t="shared" si="4"/>
        <v>修繕費</v>
      </c>
      <c r="H269" s="106">
        <v>3101</v>
      </c>
      <c r="I269" s="106"/>
      <c r="J269" s="107"/>
    </row>
    <row r="270" spans="2:10" ht="16.5">
      <c r="B270" s="102">
        <v>96</v>
      </c>
      <c r="C270" s="102">
        <v>5</v>
      </c>
      <c r="D270" s="102">
        <v>10</v>
      </c>
      <c r="E270" s="103">
        <v>960510010</v>
      </c>
      <c r="F270" s="104">
        <v>1110</v>
      </c>
      <c r="G270" s="105" t="str">
        <f t="shared" si="4"/>
        <v>現金</v>
      </c>
      <c r="H270" s="106"/>
      <c r="I270" s="106">
        <v>16748</v>
      </c>
      <c r="J270" s="107"/>
    </row>
    <row r="271" spans="2:10" ht="16.5">
      <c r="B271" s="102">
        <v>96</v>
      </c>
      <c r="C271" s="102">
        <v>5</v>
      </c>
      <c r="D271" s="102">
        <v>10</v>
      </c>
      <c r="E271" s="103">
        <v>960510012</v>
      </c>
      <c r="F271" s="104">
        <v>1110</v>
      </c>
      <c r="G271" s="105" t="str">
        <f t="shared" si="4"/>
        <v>現金</v>
      </c>
      <c r="H271" s="106"/>
      <c r="I271" s="108">
        <v>21178</v>
      </c>
      <c r="J271" s="109"/>
    </row>
    <row r="272" spans="2:10" ht="16.5">
      <c r="B272" s="102">
        <v>96</v>
      </c>
      <c r="C272" s="102">
        <v>5</v>
      </c>
      <c r="D272" s="102">
        <v>10</v>
      </c>
      <c r="E272" s="103">
        <v>960510010</v>
      </c>
      <c r="F272" s="104">
        <v>1680</v>
      </c>
      <c r="G272" s="105" t="str">
        <f t="shared" si="4"/>
        <v>進項稅額</v>
      </c>
      <c r="H272" s="106">
        <v>797</v>
      </c>
      <c r="I272" s="108"/>
      <c r="J272" s="109"/>
    </row>
    <row r="273" spans="2:10" ht="16.5">
      <c r="B273" s="102">
        <v>96</v>
      </c>
      <c r="C273" s="102">
        <v>5</v>
      </c>
      <c r="D273" s="102">
        <v>10</v>
      </c>
      <c r="E273" s="103">
        <v>960510012</v>
      </c>
      <c r="F273" s="104">
        <v>1680</v>
      </c>
      <c r="G273" s="105" t="str">
        <f t="shared" si="4"/>
        <v>進項稅額</v>
      </c>
      <c r="H273" s="106">
        <v>1008</v>
      </c>
      <c r="I273" s="106"/>
      <c r="J273" s="107"/>
    </row>
    <row r="274" spans="2:10" ht="16.5">
      <c r="B274" s="102">
        <v>96</v>
      </c>
      <c r="C274" s="102">
        <v>5</v>
      </c>
      <c r="D274" s="102">
        <v>10</v>
      </c>
      <c r="E274" s="103">
        <v>960510010</v>
      </c>
      <c r="F274" s="104">
        <v>5130</v>
      </c>
      <c r="G274" s="105" t="str">
        <f t="shared" si="4"/>
        <v>研發─周邊硬體</v>
      </c>
      <c r="H274" s="106">
        <v>14380</v>
      </c>
      <c r="I274" s="106"/>
      <c r="J274" s="107" t="s">
        <v>197</v>
      </c>
    </row>
    <row r="275" spans="2:10" ht="16.5">
      <c r="B275" s="102">
        <v>96</v>
      </c>
      <c r="C275" s="102">
        <v>5</v>
      </c>
      <c r="D275" s="102">
        <v>10</v>
      </c>
      <c r="E275" s="103">
        <v>960510012</v>
      </c>
      <c r="F275" s="104">
        <v>6250</v>
      </c>
      <c r="G275" s="105" t="str">
        <f t="shared" si="4"/>
        <v>郵電費</v>
      </c>
      <c r="H275" s="106">
        <v>20170</v>
      </c>
      <c r="I275" s="108"/>
      <c r="J275" s="109" t="s">
        <v>154</v>
      </c>
    </row>
    <row r="276" spans="2:10" ht="16.5">
      <c r="B276" s="102">
        <v>96</v>
      </c>
      <c r="C276" s="102">
        <v>5</v>
      </c>
      <c r="D276" s="102">
        <v>10</v>
      </c>
      <c r="E276" s="103">
        <v>960510010</v>
      </c>
      <c r="F276" s="104">
        <v>6320</v>
      </c>
      <c r="G276" s="105" t="str">
        <f t="shared" si="4"/>
        <v>燃料費</v>
      </c>
      <c r="H276" s="106">
        <v>1571</v>
      </c>
      <c r="I276" s="108"/>
      <c r="J276" s="109" t="s">
        <v>134</v>
      </c>
    </row>
    <row r="277" spans="2:10" ht="16.5">
      <c r="B277" s="102">
        <v>96</v>
      </c>
      <c r="C277" s="102">
        <v>5</v>
      </c>
      <c r="D277" s="102">
        <v>14</v>
      </c>
      <c r="E277" s="103">
        <v>960514001</v>
      </c>
      <c r="F277" s="104">
        <v>1120</v>
      </c>
      <c r="G277" s="105" t="str">
        <f t="shared" si="4"/>
        <v>銀行存款</v>
      </c>
      <c r="H277" s="106"/>
      <c r="I277" s="106">
        <v>107748</v>
      </c>
      <c r="J277" s="109" t="s">
        <v>193</v>
      </c>
    </row>
    <row r="278" spans="2:10" ht="16.5">
      <c r="B278" s="102">
        <v>96</v>
      </c>
      <c r="C278" s="102">
        <v>5</v>
      </c>
      <c r="D278" s="102">
        <v>14</v>
      </c>
      <c r="E278" s="103">
        <v>960514001</v>
      </c>
      <c r="F278" s="104">
        <v>1670</v>
      </c>
      <c r="G278" s="105" t="str">
        <f t="shared" si="4"/>
        <v>暫付款</v>
      </c>
      <c r="H278" s="106"/>
      <c r="I278" s="108">
        <v>65652</v>
      </c>
      <c r="J278" s="109" t="s">
        <v>157</v>
      </c>
    </row>
    <row r="279" spans="2:10" ht="16.5">
      <c r="B279" s="102">
        <v>96</v>
      </c>
      <c r="C279" s="102">
        <v>5</v>
      </c>
      <c r="D279" s="102">
        <v>14</v>
      </c>
      <c r="E279" s="103">
        <v>960514001</v>
      </c>
      <c r="F279" s="104">
        <v>3320</v>
      </c>
      <c r="G279" s="105" t="str">
        <f t="shared" si="4"/>
        <v>前期損益</v>
      </c>
      <c r="H279" s="106">
        <v>65652</v>
      </c>
      <c r="I279" s="106"/>
      <c r="J279" s="107" t="s">
        <v>156</v>
      </c>
    </row>
    <row r="280" spans="2:10" ht="16.5">
      <c r="B280" s="102">
        <v>96</v>
      </c>
      <c r="C280" s="102">
        <v>5</v>
      </c>
      <c r="D280" s="102">
        <v>14</v>
      </c>
      <c r="E280" s="103">
        <v>960514001</v>
      </c>
      <c r="F280" s="104">
        <v>3320</v>
      </c>
      <c r="G280" s="105" t="str">
        <f t="shared" si="4"/>
        <v>前期損益</v>
      </c>
      <c r="H280" s="106">
        <v>107748</v>
      </c>
      <c r="I280" s="108"/>
      <c r="J280" s="109" t="s">
        <v>193</v>
      </c>
    </row>
    <row r="281" spans="2:10" ht="16.5">
      <c r="B281" s="102">
        <v>96</v>
      </c>
      <c r="C281" s="102">
        <v>5</v>
      </c>
      <c r="D281" s="102">
        <v>17</v>
      </c>
      <c r="E281" s="103">
        <v>960517001</v>
      </c>
      <c r="F281" s="104">
        <v>1110</v>
      </c>
      <c r="G281" s="105" t="str">
        <f t="shared" si="4"/>
        <v>現金</v>
      </c>
      <c r="H281" s="106"/>
      <c r="I281" s="108">
        <v>69993</v>
      </c>
      <c r="J281" s="109" t="s">
        <v>158</v>
      </c>
    </row>
    <row r="282" spans="2:10" ht="16.5">
      <c r="B282" s="102">
        <v>96</v>
      </c>
      <c r="C282" s="102">
        <v>5</v>
      </c>
      <c r="D282" s="102">
        <v>17</v>
      </c>
      <c r="E282" s="103">
        <v>960517001</v>
      </c>
      <c r="F282" s="104">
        <v>2185</v>
      </c>
      <c r="G282" s="105" t="str">
        <f t="shared" si="4"/>
        <v>應納稅額</v>
      </c>
      <c r="H282" s="106">
        <v>69993</v>
      </c>
      <c r="I282" s="106"/>
      <c r="J282" s="107" t="s">
        <v>158</v>
      </c>
    </row>
    <row r="283" spans="2:10" ht="16.5">
      <c r="B283" s="102">
        <v>96</v>
      </c>
      <c r="C283" s="102">
        <v>5</v>
      </c>
      <c r="D283" s="102">
        <v>19</v>
      </c>
      <c r="E283" s="103">
        <v>960519001</v>
      </c>
      <c r="F283" s="104">
        <v>1110</v>
      </c>
      <c r="G283" s="105" t="str">
        <f t="shared" si="4"/>
        <v>現金</v>
      </c>
      <c r="H283" s="106"/>
      <c r="I283" s="108">
        <v>2005</v>
      </c>
      <c r="J283" s="109"/>
    </row>
    <row r="284" spans="2:10" ht="16.5">
      <c r="B284" s="102">
        <v>96</v>
      </c>
      <c r="C284" s="102">
        <v>5</v>
      </c>
      <c r="D284" s="102">
        <v>19</v>
      </c>
      <c r="E284" s="103">
        <v>960519001</v>
      </c>
      <c r="F284" s="104">
        <v>1680</v>
      </c>
      <c r="G284" s="105" t="str">
        <f t="shared" si="4"/>
        <v>進項稅額</v>
      </c>
      <c r="H284" s="106">
        <v>95</v>
      </c>
      <c r="I284" s="106"/>
      <c r="J284" s="107"/>
    </row>
    <row r="285" spans="2:10" ht="16.5">
      <c r="B285" s="102">
        <v>96</v>
      </c>
      <c r="C285" s="102">
        <v>5</v>
      </c>
      <c r="D285" s="102">
        <v>19</v>
      </c>
      <c r="E285" s="103">
        <v>960519001</v>
      </c>
      <c r="F285" s="104">
        <v>5160</v>
      </c>
      <c r="G285" s="105" t="str">
        <f t="shared" si="4"/>
        <v>研發─雜項購置</v>
      </c>
      <c r="H285" s="106">
        <v>1448</v>
      </c>
      <c r="I285" s="108"/>
      <c r="J285" s="110" t="s">
        <v>205</v>
      </c>
    </row>
    <row r="286" spans="2:10" ht="16.5">
      <c r="B286" s="102">
        <v>96</v>
      </c>
      <c r="C286" s="102">
        <v>5</v>
      </c>
      <c r="D286" s="102">
        <v>19</v>
      </c>
      <c r="E286" s="103">
        <v>960519001</v>
      </c>
      <c r="F286" s="104">
        <v>6320</v>
      </c>
      <c r="G286" s="105" t="str">
        <f t="shared" si="4"/>
        <v>燃料費</v>
      </c>
      <c r="H286" s="106">
        <v>462</v>
      </c>
      <c r="I286" s="106"/>
      <c r="J286" s="107" t="s">
        <v>134</v>
      </c>
    </row>
    <row r="287" spans="2:10" ht="16.5">
      <c r="B287" s="102">
        <v>96</v>
      </c>
      <c r="C287" s="102">
        <v>5</v>
      </c>
      <c r="D287" s="102">
        <v>20</v>
      </c>
      <c r="E287" s="103">
        <v>960520001</v>
      </c>
      <c r="F287" s="104">
        <v>1110</v>
      </c>
      <c r="G287" s="105" t="str">
        <f t="shared" si="4"/>
        <v>現金</v>
      </c>
      <c r="H287" s="106"/>
      <c r="I287" s="108">
        <v>35133</v>
      </c>
      <c r="J287" s="109"/>
    </row>
    <row r="288" spans="2:10" ht="16.5">
      <c r="B288" s="102">
        <v>96</v>
      </c>
      <c r="C288" s="102">
        <v>5</v>
      </c>
      <c r="D288" s="102">
        <v>20</v>
      </c>
      <c r="E288" s="103">
        <v>960520001</v>
      </c>
      <c r="F288" s="104">
        <v>1470</v>
      </c>
      <c r="G288" s="105" t="str">
        <f t="shared" si="4"/>
        <v>其他固定資產</v>
      </c>
      <c r="H288" s="106">
        <v>33143</v>
      </c>
      <c r="I288" s="108"/>
      <c r="J288" s="109" t="s">
        <v>159</v>
      </c>
    </row>
    <row r="289" spans="2:10" ht="16.5">
      <c r="B289" s="102">
        <v>96</v>
      </c>
      <c r="C289" s="102">
        <v>5</v>
      </c>
      <c r="D289" s="102">
        <v>20</v>
      </c>
      <c r="E289" s="103">
        <v>960520001</v>
      </c>
      <c r="F289" s="104">
        <v>1680</v>
      </c>
      <c r="G289" s="105" t="str">
        <f t="shared" si="4"/>
        <v>進項稅額</v>
      </c>
      <c r="H289" s="106">
        <v>1673</v>
      </c>
      <c r="I289" s="106"/>
      <c r="J289" s="107"/>
    </row>
    <row r="290" spans="2:10" ht="16.5">
      <c r="B290" s="102">
        <v>96</v>
      </c>
      <c r="C290" s="102">
        <v>5</v>
      </c>
      <c r="D290" s="102">
        <v>20</v>
      </c>
      <c r="E290" s="103">
        <v>960520001</v>
      </c>
      <c r="F290" s="104">
        <v>6230</v>
      </c>
      <c r="G290" s="105" t="str">
        <f t="shared" si="4"/>
        <v>文具印刷</v>
      </c>
      <c r="H290" s="106">
        <v>317</v>
      </c>
      <c r="I290" s="106"/>
      <c r="J290" s="107" t="s">
        <v>135</v>
      </c>
    </row>
    <row r="291" spans="2:10" ht="16.5">
      <c r="B291" s="102">
        <v>96</v>
      </c>
      <c r="C291" s="102">
        <v>5</v>
      </c>
      <c r="D291" s="102">
        <v>26</v>
      </c>
      <c r="E291" s="103">
        <v>960526001</v>
      </c>
      <c r="F291" s="104">
        <v>1110</v>
      </c>
      <c r="G291" s="105" t="str">
        <f t="shared" si="4"/>
        <v>現金</v>
      </c>
      <c r="H291" s="106"/>
      <c r="I291" s="106">
        <v>6790</v>
      </c>
      <c r="J291" s="107" t="s">
        <v>160</v>
      </c>
    </row>
    <row r="292" spans="2:10" ht="16.5">
      <c r="B292" s="102">
        <v>96</v>
      </c>
      <c r="C292" s="102">
        <v>5</v>
      </c>
      <c r="D292" s="102">
        <v>26</v>
      </c>
      <c r="E292" s="103">
        <v>960526001</v>
      </c>
      <c r="F292" s="104">
        <v>2570</v>
      </c>
      <c r="G292" s="105" t="str">
        <f t="shared" si="4"/>
        <v>代收款</v>
      </c>
      <c r="H292" s="106">
        <v>2835</v>
      </c>
      <c r="I292" s="108"/>
      <c r="J292" s="107" t="s">
        <v>196</v>
      </c>
    </row>
    <row r="293" spans="2:10" ht="16.5">
      <c r="B293" s="102">
        <v>96</v>
      </c>
      <c r="C293" s="102">
        <v>5</v>
      </c>
      <c r="D293" s="102">
        <v>26</v>
      </c>
      <c r="E293" s="103">
        <v>960526001</v>
      </c>
      <c r="F293" s="104">
        <v>6290</v>
      </c>
      <c r="G293" s="105" t="str">
        <f t="shared" si="4"/>
        <v>保險費</v>
      </c>
      <c r="H293" s="106">
        <v>3955</v>
      </c>
      <c r="I293" s="106"/>
      <c r="J293" s="107" t="s">
        <v>160</v>
      </c>
    </row>
    <row r="294" spans="2:10" ht="16.5">
      <c r="B294" s="102">
        <v>96</v>
      </c>
      <c r="C294" s="102">
        <v>5</v>
      </c>
      <c r="D294" s="102">
        <v>27</v>
      </c>
      <c r="E294" s="103">
        <v>960527001</v>
      </c>
      <c r="F294" s="104">
        <v>1110</v>
      </c>
      <c r="G294" s="105" t="str">
        <f t="shared" si="4"/>
        <v>現金</v>
      </c>
      <c r="H294" s="106"/>
      <c r="I294" s="106">
        <v>15727</v>
      </c>
      <c r="J294" s="107"/>
    </row>
    <row r="295" spans="2:10" ht="16.5">
      <c r="B295" s="102">
        <v>96</v>
      </c>
      <c r="C295" s="102">
        <v>5</v>
      </c>
      <c r="D295" s="102">
        <v>27</v>
      </c>
      <c r="E295" s="103">
        <v>960527001</v>
      </c>
      <c r="F295" s="104">
        <v>1680</v>
      </c>
      <c r="G295" s="105" t="str">
        <f t="shared" si="4"/>
        <v>進項稅額</v>
      </c>
      <c r="H295" s="106">
        <v>607</v>
      </c>
      <c r="I295" s="108"/>
      <c r="J295" s="109"/>
    </row>
    <row r="296" spans="2:10" ht="16.5">
      <c r="B296" s="102">
        <v>96</v>
      </c>
      <c r="C296" s="102">
        <v>5</v>
      </c>
      <c r="D296" s="102">
        <v>27</v>
      </c>
      <c r="E296" s="103">
        <v>960527001</v>
      </c>
      <c r="F296" s="104">
        <v>6230</v>
      </c>
      <c r="G296" s="105" t="str">
        <f t="shared" si="4"/>
        <v>文具印刷</v>
      </c>
      <c r="H296" s="106">
        <v>183</v>
      </c>
      <c r="I296" s="108"/>
      <c r="J296" s="109" t="s">
        <v>135</v>
      </c>
    </row>
    <row r="297" spans="2:10" ht="16.5">
      <c r="B297" s="102">
        <v>96</v>
      </c>
      <c r="C297" s="102">
        <v>5</v>
      </c>
      <c r="D297" s="102">
        <v>27</v>
      </c>
      <c r="E297" s="103">
        <v>960527001</v>
      </c>
      <c r="F297" s="104">
        <v>6250</v>
      </c>
      <c r="G297" s="105" t="str">
        <f t="shared" si="4"/>
        <v>郵電費</v>
      </c>
      <c r="H297" s="106">
        <v>14937</v>
      </c>
      <c r="I297" s="106"/>
      <c r="J297" s="107" t="s">
        <v>154</v>
      </c>
    </row>
    <row r="298" spans="2:10" ht="16.5">
      <c r="B298" s="102">
        <v>96</v>
      </c>
      <c r="C298" s="102">
        <v>5</v>
      </c>
      <c r="D298" s="102">
        <v>28</v>
      </c>
      <c r="E298" s="103">
        <v>960528001</v>
      </c>
      <c r="F298" s="104">
        <v>1110</v>
      </c>
      <c r="G298" s="105" t="str">
        <f t="shared" si="4"/>
        <v>現金</v>
      </c>
      <c r="H298" s="106"/>
      <c r="I298" s="108">
        <v>40000</v>
      </c>
      <c r="J298" s="109"/>
    </row>
    <row r="299" spans="2:10" ht="16.5">
      <c r="B299" s="102">
        <v>96</v>
      </c>
      <c r="C299" s="102">
        <v>5</v>
      </c>
      <c r="D299" s="102">
        <v>28</v>
      </c>
      <c r="E299" s="103">
        <v>960528002</v>
      </c>
      <c r="F299" s="104">
        <v>1110</v>
      </c>
      <c r="G299" s="105" t="str">
        <f t="shared" si="4"/>
        <v>現金</v>
      </c>
      <c r="H299" s="106"/>
      <c r="I299" s="106">
        <v>6118</v>
      </c>
      <c r="J299" s="107" t="s">
        <v>161</v>
      </c>
    </row>
    <row r="300" spans="2:10" ht="16.5">
      <c r="B300" s="102">
        <v>96</v>
      </c>
      <c r="C300" s="102">
        <v>5</v>
      </c>
      <c r="D300" s="102">
        <v>28</v>
      </c>
      <c r="E300" s="103">
        <v>960528001</v>
      </c>
      <c r="F300" s="104">
        <v>1430</v>
      </c>
      <c r="G300" s="105" t="str">
        <f t="shared" si="4"/>
        <v>生財器具</v>
      </c>
      <c r="H300" s="106">
        <v>38095</v>
      </c>
      <c r="I300" s="108"/>
      <c r="J300" s="109" t="s">
        <v>151</v>
      </c>
    </row>
    <row r="301" spans="2:10" ht="16.5">
      <c r="B301" s="102">
        <v>96</v>
      </c>
      <c r="C301" s="102">
        <v>5</v>
      </c>
      <c r="D301" s="102">
        <v>28</v>
      </c>
      <c r="E301" s="103">
        <v>960528001</v>
      </c>
      <c r="F301" s="104">
        <v>1680</v>
      </c>
      <c r="G301" s="105" t="str">
        <f t="shared" si="4"/>
        <v>進項稅額</v>
      </c>
      <c r="H301" s="106">
        <v>1905</v>
      </c>
      <c r="I301" s="106"/>
      <c r="J301" s="107"/>
    </row>
    <row r="302" spans="2:10" ht="16.5">
      <c r="B302" s="102">
        <v>96</v>
      </c>
      <c r="C302" s="102">
        <v>5</v>
      </c>
      <c r="D302" s="102">
        <v>28</v>
      </c>
      <c r="E302" s="103">
        <v>960528002</v>
      </c>
      <c r="F302" s="104">
        <v>2570</v>
      </c>
      <c r="G302" s="105" t="str">
        <f t="shared" si="4"/>
        <v>代收款</v>
      </c>
      <c r="H302" s="106">
        <v>1284</v>
      </c>
      <c r="I302" s="108"/>
      <c r="J302" s="107" t="s">
        <v>196</v>
      </c>
    </row>
    <row r="303" spans="2:10" ht="16.5">
      <c r="B303" s="102">
        <v>96</v>
      </c>
      <c r="C303" s="102">
        <v>5</v>
      </c>
      <c r="D303" s="102">
        <v>28</v>
      </c>
      <c r="E303" s="103">
        <v>960528002</v>
      </c>
      <c r="F303" s="104">
        <v>6290</v>
      </c>
      <c r="G303" s="105" t="str">
        <f t="shared" si="4"/>
        <v>保險費</v>
      </c>
      <c r="H303" s="106">
        <v>4834</v>
      </c>
      <c r="I303" s="106"/>
      <c r="J303" s="107" t="s">
        <v>161</v>
      </c>
    </row>
    <row r="304" spans="2:10" ht="16.5">
      <c r="B304" s="102">
        <v>96</v>
      </c>
      <c r="C304" s="102">
        <v>5</v>
      </c>
      <c r="D304" s="102">
        <v>31</v>
      </c>
      <c r="E304" s="103">
        <v>960531001</v>
      </c>
      <c r="F304" s="104">
        <v>1110</v>
      </c>
      <c r="G304" s="105" t="str">
        <f t="shared" si="4"/>
        <v>現金</v>
      </c>
      <c r="H304" s="106"/>
      <c r="I304" s="106">
        <v>5747</v>
      </c>
      <c r="J304" s="107"/>
    </row>
    <row r="305" spans="2:10" ht="16.5">
      <c r="B305" s="102">
        <v>96</v>
      </c>
      <c r="C305" s="102">
        <v>5</v>
      </c>
      <c r="D305" s="102">
        <v>31</v>
      </c>
      <c r="E305" s="103">
        <v>960531002</v>
      </c>
      <c r="F305" s="104">
        <v>1120</v>
      </c>
      <c r="G305" s="105" t="str">
        <f t="shared" si="4"/>
        <v>銀行存款</v>
      </c>
      <c r="H305" s="106"/>
      <c r="I305" s="106">
        <v>324348</v>
      </c>
      <c r="J305" s="110" t="s">
        <v>204</v>
      </c>
    </row>
    <row r="306" spans="2:10" ht="16.5">
      <c r="B306" s="102">
        <v>96</v>
      </c>
      <c r="C306" s="102">
        <v>5</v>
      </c>
      <c r="D306" s="102">
        <v>31</v>
      </c>
      <c r="E306" s="103">
        <v>960531001</v>
      </c>
      <c r="F306" s="104">
        <v>1680</v>
      </c>
      <c r="G306" s="105" t="str">
        <f t="shared" si="4"/>
        <v>進項稅額</v>
      </c>
      <c r="H306" s="106">
        <v>269</v>
      </c>
      <c r="I306" s="108"/>
      <c r="J306" s="109"/>
    </row>
    <row r="307" spans="2:10" ht="16.5">
      <c r="B307" s="102">
        <v>96</v>
      </c>
      <c r="C307" s="102">
        <v>5</v>
      </c>
      <c r="D307" s="102">
        <v>31</v>
      </c>
      <c r="E307" s="103">
        <v>960531002</v>
      </c>
      <c r="F307" s="104">
        <v>2570</v>
      </c>
      <c r="G307" s="105" t="str">
        <f t="shared" si="4"/>
        <v>代收款</v>
      </c>
      <c r="H307" s="106"/>
      <c r="I307" s="108">
        <v>4119</v>
      </c>
      <c r="J307" s="107" t="s">
        <v>196</v>
      </c>
    </row>
    <row r="308" spans="2:10" ht="16.5">
      <c r="B308" s="102">
        <v>96</v>
      </c>
      <c r="C308" s="102">
        <v>5</v>
      </c>
      <c r="D308" s="102">
        <v>31</v>
      </c>
      <c r="E308" s="103">
        <v>960531002</v>
      </c>
      <c r="F308" s="104">
        <v>5110</v>
      </c>
      <c r="G308" s="105" t="str">
        <f t="shared" si="4"/>
        <v>研發─薪資費用</v>
      </c>
      <c r="H308" s="106">
        <v>125967</v>
      </c>
      <c r="I308" s="108"/>
      <c r="J308" s="110" t="s">
        <v>204</v>
      </c>
    </row>
    <row r="309" spans="2:10" ht="16.5">
      <c r="B309" s="102">
        <v>96</v>
      </c>
      <c r="C309" s="102">
        <v>5</v>
      </c>
      <c r="D309" s="102">
        <v>31</v>
      </c>
      <c r="E309" s="103">
        <v>960531001</v>
      </c>
      <c r="F309" s="104">
        <v>5160</v>
      </c>
      <c r="G309" s="105" t="str">
        <f t="shared" si="4"/>
        <v>研發─雜項購置</v>
      </c>
      <c r="H309" s="106">
        <v>2147</v>
      </c>
      <c r="I309" s="106"/>
      <c r="J309" s="110" t="s">
        <v>205</v>
      </c>
    </row>
    <row r="310" spans="2:10" ht="16.5">
      <c r="B310" s="102">
        <v>96</v>
      </c>
      <c r="C310" s="102">
        <v>5</v>
      </c>
      <c r="D310" s="102">
        <v>31</v>
      </c>
      <c r="E310" s="103">
        <v>960531002</v>
      </c>
      <c r="F310" s="104">
        <v>6210</v>
      </c>
      <c r="G310" s="105" t="str">
        <f t="shared" si="4"/>
        <v>薪資費用</v>
      </c>
      <c r="H310" s="106">
        <v>201000</v>
      </c>
      <c r="I310" s="108"/>
      <c r="J310" s="107" t="s">
        <v>204</v>
      </c>
    </row>
    <row r="311" spans="2:10" ht="16.5">
      <c r="B311" s="102">
        <v>96</v>
      </c>
      <c r="C311" s="102">
        <v>5</v>
      </c>
      <c r="D311" s="102">
        <v>31</v>
      </c>
      <c r="E311" s="103">
        <v>960531001</v>
      </c>
      <c r="F311" s="104">
        <v>6320</v>
      </c>
      <c r="G311" s="105" t="str">
        <f t="shared" si="4"/>
        <v>燃料費</v>
      </c>
      <c r="H311" s="106">
        <v>3331</v>
      </c>
      <c r="I311" s="108"/>
      <c r="J311" s="109" t="s">
        <v>134</v>
      </c>
    </row>
    <row r="312" spans="2:10" ht="16.5">
      <c r="B312" s="102">
        <v>96</v>
      </c>
      <c r="C312" s="102">
        <v>5</v>
      </c>
      <c r="D312" s="102">
        <v>31</v>
      </c>
      <c r="E312" s="103">
        <v>960531002</v>
      </c>
      <c r="F312" s="104">
        <v>6370</v>
      </c>
      <c r="G312" s="105" t="str">
        <f t="shared" si="4"/>
        <v>伙食費</v>
      </c>
      <c r="H312" s="106">
        <v>1500</v>
      </c>
      <c r="I312" s="106"/>
      <c r="J312" s="107" t="s">
        <v>210</v>
      </c>
    </row>
    <row r="313" spans="2:10" ht="16.5">
      <c r="B313" s="102">
        <v>96</v>
      </c>
      <c r="C313" s="102">
        <v>6</v>
      </c>
      <c r="D313" s="102">
        <v>3</v>
      </c>
      <c r="E313" s="103">
        <v>960603002</v>
      </c>
      <c r="F313" s="104">
        <v>1110</v>
      </c>
      <c r="G313" s="105" t="str">
        <f t="shared" si="4"/>
        <v>現金</v>
      </c>
      <c r="H313" s="106">
        <v>536474</v>
      </c>
      <c r="I313" s="108"/>
      <c r="J313" s="109"/>
    </row>
    <row r="314" spans="2:10" ht="16.5">
      <c r="B314" s="102">
        <v>96</v>
      </c>
      <c r="C314" s="102">
        <v>6</v>
      </c>
      <c r="D314" s="102">
        <v>3</v>
      </c>
      <c r="E314" s="103">
        <v>960603001</v>
      </c>
      <c r="F314" s="104">
        <v>1120</v>
      </c>
      <c r="G314" s="105" t="str">
        <f t="shared" si="4"/>
        <v>銀行存款</v>
      </c>
      <c r="H314" s="106">
        <v>733462</v>
      </c>
      <c r="I314" s="106"/>
      <c r="J314" s="107" t="s">
        <v>195</v>
      </c>
    </row>
    <row r="315" spans="2:10" ht="16.5">
      <c r="B315" s="102">
        <v>96</v>
      </c>
      <c r="C315" s="102">
        <v>6</v>
      </c>
      <c r="D315" s="102">
        <v>3</v>
      </c>
      <c r="E315" s="103">
        <v>960603001</v>
      </c>
      <c r="F315" s="104">
        <v>2580</v>
      </c>
      <c r="G315" s="105" t="str">
        <f t="shared" si="4"/>
        <v>銷項稅額</v>
      </c>
      <c r="H315" s="106"/>
      <c r="I315" s="108">
        <v>34927</v>
      </c>
      <c r="J315" s="109"/>
    </row>
    <row r="316" spans="2:10" ht="16.5">
      <c r="B316" s="102">
        <v>96</v>
      </c>
      <c r="C316" s="102">
        <v>6</v>
      </c>
      <c r="D316" s="102">
        <v>3</v>
      </c>
      <c r="E316" s="103">
        <v>960603002</v>
      </c>
      <c r="F316" s="104">
        <v>2580</v>
      </c>
      <c r="G316" s="105" t="str">
        <f t="shared" si="4"/>
        <v>銷項稅額</v>
      </c>
      <c r="H316" s="106"/>
      <c r="I316" s="106">
        <v>25546</v>
      </c>
      <c r="J316" s="107"/>
    </row>
    <row r="317" spans="2:10" ht="16.5">
      <c r="B317" s="102">
        <v>96</v>
      </c>
      <c r="C317" s="102">
        <v>6</v>
      </c>
      <c r="D317" s="102">
        <v>3</v>
      </c>
      <c r="E317" s="103">
        <v>960603001</v>
      </c>
      <c r="F317" s="104">
        <v>4110</v>
      </c>
      <c r="G317" s="105" t="str">
        <f t="shared" si="4"/>
        <v>銷貨收入</v>
      </c>
      <c r="H317" s="106"/>
      <c r="I317" s="106">
        <v>698535</v>
      </c>
      <c r="J317" s="110" t="s">
        <v>194</v>
      </c>
    </row>
    <row r="318" spans="2:10" ht="16.5">
      <c r="B318" s="102">
        <v>96</v>
      </c>
      <c r="C318" s="102">
        <v>6</v>
      </c>
      <c r="D318" s="102">
        <v>3</v>
      </c>
      <c r="E318" s="103">
        <v>960603002</v>
      </c>
      <c r="F318" s="104">
        <v>4110</v>
      </c>
      <c r="G318" s="105" t="str">
        <f t="shared" si="4"/>
        <v>銷貨收入</v>
      </c>
      <c r="H318" s="106"/>
      <c r="I318" s="108">
        <v>510928</v>
      </c>
      <c r="J318" s="110" t="s">
        <v>194</v>
      </c>
    </row>
    <row r="319" spans="2:10" ht="16.5">
      <c r="B319" s="102">
        <v>96</v>
      </c>
      <c r="C319" s="102">
        <v>6</v>
      </c>
      <c r="D319" s="102">
        <v>4</v>
      </c>
      <c r="E319" s="103">
        <v>960604001</v>
      </c>
      <c r="F319" s="104">
        <v>1110</v>
      </c>
      <c r="G319" s="105" t="str">
        <f t="shared" si="4"/>
        <v>現金</v>
      </c>
      <c r="H319" s="106"/>
      <c r="I319" s="108">
        <v>9235</v>
      </c>
      <c r="J319" s="109"/>
    </row>
    <row r="320" spans="2:10" ht="16.5">
      <c r="B320" s="102">
        <v>96</v>
      </c>
      <c r="C320" s="102">
        <v>6</v>
      </c>
      <c r="D320" s="102">
        <v>4</v>
      </c>
      <c r="E320" s="103">
        <v>960604001</v>
      </c>
      <c r="F320" s="104">
        <v>1680</v>
      </c>
      <c r="G320" s="105" t="str">
        <f t="shared" si="4"/>
        <v>進項稅額</v>
      </c>
      <c r="H320" s="106">
        <v>440</v>
      </c>
      <c r="I320" s="106"/>
      <c r="J320" s="107"/>
    </row>
    <row r="321" spans="2:10" ht="16.5">
      <c r="B321" s="102">
        <v>96</v>
      </c>
      <c r="C321" s="102">
        <v>6</v>
      </c>
      <c r="D321" s="102">
        <v>4</v>
      </c>
      <c r="E321" s="103">
        <v>960604001</v>
      </c>
      <c r="F321" s="104">
        <v>5160</v>
      </c>
      <c r="G321" s="105" t="str">
        <f t="shared" si="4"/>
        <v>研發─雜項購置</v>
      </c>
      <c r="H321" s="106">
        <v>1176</v>
      </c>
      <c r="I321" s="108"/>
      <c r="J321" s="110" t="s">
        <v>205</v>
      </c>
    </row>
    <row r="322" spans="2:10" ht="16.5">
      <c r="B322" s="102">
        <v>96</v>
      </c>
      <c r="C322" s="102">
        <v>6</v>
      </c>
      <c r="D322" s="102">
        <v>4</v>
      </c>
      <c r="E322" s="103">
        <v>960604001</v>
      </c>
      <c r="F322" s="104">
        <v>5170</v>
      </c>
      <c r="G322" s="105" t="str">
        <f t="shared" si="4"/>
        <v>研發─雜費</v>
      </c>
      <c r="H322" s="106">
        <v>7619</v>
      </c>
      <c r="I322" s="106"/>
      <c r="J322" s="107" t="s">
        <v>162</v>
      </c>
    </row>
    <row r="323" spans="2:10" ht="16.5">
      <c r="B323" s="102">
        <v>96</v>
      </c>
      <c r="C323" s="102">
        <v>6</v>
      </c>
      <c r="D323" s="102">
        <v>8</v>
      </c>
      <c r="E323" s="103">
        <v>960608001</v>
      </c>
      <c r="F323" s="104">
        <v>1110</v>
      </c>
      <c r="G323" s="105" t="str">
        <f t="shared" si="4"/>
        <v>現金</v>
      </c>
      <c r="H323" s="106"/>
      <c r="I323" s="108">
        <v>29951</v>
      </c>
      <c r="J323" s="109"/>
    </row>
    <row r="324" spans="2:10" ht="16.5">
      <c r="B324" s="102">
        <v>96</v>
      </c>
      <c r="C324" s="102">
        <v>6</v>
      </c>
      <c r="D324" s="102">
        <v>8</v>
      </c>
      <c r="E324" s="103">
        <v>960608001</v>
      </c>
      <c r="F324" s="104">
        <v>1680</v>
      </c>
      <c r="G324" s="105" t="str">
        <f t="shared" si="4"/>
        <v>進項稅額</v>
      </c>
      <c r="H324" s="106">
        <v>1379</v>
      </c>
      <c r="I324" s="106"/>
      <c r="J324" s="107"/>
    </row>
    <row r="325" spans="2:10" ht="16.5">
      <c r="B325" s="102">
        <v>96</v>
      </c>
      <c r="C325" s="102">
        <v>6</v>
      </c>
      <c r="D325" s="102">
        <v>8</v>
      </c>
      <c r="E325" s="103">
        <v>960608001</v>
      </c>
      <c r="F325" s="104">
        <v>6250</v>
      </c>
      <c r="G325" s="105" t="str">
        <f t="shared" si="4"/>
        <v>郵電費</v>
      </c>
      <c r="H325" s="106">
        <v>27590</v>
      </c>
      <c r="I325" s="106"/>
      <c r="J325" s="107" t="s">
        <v>154</v>
      </c>
    </row>
    <row r="326" spans="2:10" ht="16.5">
      <c r="B326" s="102">
        <v>96</v>
      </c>
      <c r="C326" s="102">
        <v>6</v>
      </c>
      <c r="D326" s="102">
        <v>8</v>
      </c>
      <c r="E326" s="103">
        <v>960608001</v>
      </c>
      <c r="F326" s="104">
        <v>6280</v>
      </c>
      <c r="G326" s="105" t="str">
        <f t="shared" ref="G326:G389" si="5">IF(F326="","",VLOOKUP(F326,科目名稱,2,FALSE))</f>
        <v>水電費</v>
      </c>
      <c r="H326" s="106">
        <v>982</v>
      </c>
      <c r="I326" s="108"/>
      <c r="J326" s="109"/>
    </row>
    <row r="327" spans="2:10" ht="16.5">
      <c r="B327" s="102">
        <v>96</v>
      </c>
      <c r="C327" s="102">
        <v>6</v>
      </c>
      <c r="D327" s="102">
        <v>9</v>
      </c>
      <c r="E327" s="103">
        <v>960609001</v>
      </c>
      <c r="F327" s="104">
        <v>1110</v>
      </c>
      <c r="G327" s="105" t="str">
        <f t="shared" si="5"/>
        <v>現金</v>
      </c>
      <c r="H327" s="106"/>
      <c r="I327" s="106">
        <v>5636</v>
      </c>
      <c r="J327" s="107"/>
    </row>
    <row r="328" spans="2:10" ht="16.5">
      <c r="B328" s="102">
        <v>96</v>
      </c>
      <c r="C328" s="102">
        <v>6</v>
      </c>
      <c r="D328" s="102">
        <v>9</v>
      </c>
      <c r="E328" s="103">
        <v>960609001</v>
      </c>
      <c r="F328" s="104">
        <v>1680</v>
      </c>
      <c r="G328" s="105" t="str">
        <f t="shared" si="5"/>
        <v>進項稅額</v>
      </c>
      <c r="H328" s="106">
        <v>268</v>
      </c>
      <c r="I328" s="108"/>
      <c r="J328" s="109"/>
    </row>
    <row r="329" spans="2:10" ht="16.5">
      <c r="B329" s="102">
        <v>96</v>
      </c>
      <c r="C329" s="102">
        <v>6</v>
      </c>
      <c r="D329" s="102">
        <v>9</v>
      </c>
      <c r="E329" s="103">
        <v>960609001</v>
      </c>
      <c r="F329" s="104">
        <v>6240</v>
      </c>
      <c r="G329" s="105" t="str">
        <f t="shared" si="5"/>
        <v>差旅費</v>
      </c>
      <c r="H329" s="106">
        <v>5368</v>
      </c>
      <c r="I329" s="106"/>
      <c r="J329" s="107" t="s">
        <v>143</v>
      </c>
    </row>
    <row r="330" spans="2:10" ht="16.5">
      <c r="B330" s="102">
        <v>96</v>
      </c>
      <c r="C330" s="102">
        <v>6</v>
      </c>
      <c r="D330" s="102">
        <v>10</v>
      </c>
      <c r="E330" s="103">
        <v>960610001</v>
      </c>
      <c r="F330" s="104">
        <v>1110</v>
      </c>
      <c r="G330" s="105" t="str">
        <f t="shared" si="5"/>
        <v>現金</v>
      </c>
      <c r="H330" s="106"/>
      <c r="I330" s="106">
        <v>1672</v>
      </c>
      <c r="J330" s="107"/>
    </row>
    <row r="331" spans="2:10" ht="16.5">
      <c r="B331" s="102">
        <v>96</v>
      </c>
      <c r="C331" s="102">
        <v>6</v>
      </c>
      <c r="D331" s="102">
        <v>10</v>
      </c>
      <c r="E331" s="103">
        <v>960610001</v>
      </c>
      <c r="F331" s="104">
        <v>1680</v>
      </c>
      <c r="G331" s="105" t="str">
        <f t="shared" si="5"/>
        <v>進項稅額</v>
      </c>
      <c r="H331" s="106">
        <v>78</v>
      </c>
      <c r="I331" s="108"/>
      <c r="J331" s="109"/>
    </row>
    <row r="332" spans="2:10" ht="16.5">
      <c r="B332" s="102">
        <v>96</v>
      </c>
      <c r="C332" s="102">
        <v>6</v>
      </c>
      <c r="D332" s="102">
        <v>10</v>
      </c>
      <c r="E332" s="103">
        <v>960610001</v>
      </c>
      <c r="F332" s="104">
        <v>5150</v>
      </c>
      <c r="G332" s="105" t="str">
        <f t="shared" si="5"/>
        <v>研發─書報雜誌</v>
      </c>
      <c r="H332" s="106">
        <v>851</v>
      </c>
      <c r="I332" s="106"/>
      <c r="J332" s="107" t="s">
        <v>198</v>
      </c>
    </row>
    <row r="333" spans="2:10" ht="16.5">
      <c r="B333" s="102">
        <v>96</v>
      </c>
      <c r="C333" s="102">
        <v>6</v>
      </c>
      <c r="D333" s="102">
        <v>10</v>
      </c>
      <c r="E333" s="103">
        <v>960610001</v>
      </c>
      <c r="F333" s="104">
        <v>6320</v>
      </c>
      <c r="G333" s="105" t="str">
        <f t="shared" si="5"/>
        <v>燃料費</v>
      </c>
      <c r="H333" s="106">
        <v>743</v>
      </c>
      <c r="I333" s="108"/>
      <c r="J333" s="109" t="s">
        <v>134</v>
      </c>
    </row>
    <row r="334" spans="2:10" ht="16.5">
      <c r="B334" s="102">
        <v>96</v>
      </c>
      <c r="C334" s="102">
        <v>6</v>
      </c>
      <c r="D334" s="102">
        <v>18</v>
      </c>
      <c r="E334" s="103">
        <v>960618001</v>
      </c>
      <c r="F334" s="104">
        <v>1110</v>
      </c>
      <c r="G334" s="105" t="str">
        <f t="shared" si="5"/>
        <v>現金</v>
      </c>
      <c r="H334" s="106"/>
      <c r="I334" s="106">
        <v>1773</v>
      </c>
      <c r="J334" s="107"/>
    </row>
    <row r="335" spans="2:10" ht="16.5">
      <c r="B335" s="102">
        <v>96</v>
      </c>
      <c r="C335" s="102">
        <v>6</v>
      </c>
      <c r="D335" s="102">
        <v>18</v>
      </c>
      <c r="E335" s="103">
        <v>960618001</v>
      </c>
      <c r="F335" s="104">
        <v>1680</v>
      </c>
      <c r="G335" s="105" t="str">
        <f t="shared" si="5"/>
        <v>進項稅額</v>
      </c>
      <c r="H335" s="106">
        <v>85</v>
      </c>
      <c r="I335" s="108"/>
      <c r="J335" s="109"/>
    </row>
    <row r="336" spans="2:10" ht="16.5">
      <c r="B336" s="102">
        <v>96</v>
      </c>
      <c r="C336" s="102">
        <v>6</v>
      </c>
      <c r="D336" s="102">
        <v>18</v>
      </c>
      <c r="E336" s="103">
        <v>960618001</v>
      </c>
      <c r="F336" s="104">
        <v>5160</v>
      </c>
      <c r="G336" s="105" t="str">
        <f t="shared" si="5"/>
        <v>研發─雜項購置</v>
      </c>
      <c r="H336" s="106">
        <v>374</v>
      </c>
      <c r="I336" s="106"/>
      <c r="J336" s="110" t="s">
        <v>206</v>
      </c>
    </row>
    <row r="337" spans="2:10" ht="16.5">
      <c r="B337" s="102">
        <v>96</v>
      </c>
      <c r="C337" s="102">
        <v>6</v>
      </c>
      <c r="D337" s="102">
        <v>18</v>
      </c>
      <c r="E337" s="103">
        <v>960618001</v>
      </c>
      <c r="F337" s="104">
        <v>6320</v>
      </c>
      <c r="G337" s="105" t="str">
        <f t="shared" si="5"/>
        <v>燃料費</v>
      </c>
      <c r="H337" s="106">
        <v>1314</v>
      </c>
      <c r="I337" s="108"/>
      <c r="J337" s="109" t="s">
        <v>134</v>
      </c>
    </row>
    <row r="338" spans="2:10" ht="16.5">
      <c r="B338" s="102">
        <v>96</v>
      </c>
      <c r="C338" s="102">
        <v>6</v>
      </c>
      <c r="D338" s="102">
        <v>20</v>
      </c>
      <c r="E338" s="103">
        <v>960620001</v>
      </c>
      <c r="F338" s="104">
        <v>1110</v>
      </c>
      <c r="G338" s="105" t="str">
        <f t="shared" si="5"/>
        <v>現金</v>
      </c>
      <c r="H338" s="106"/>
      <c r="I338" s="106">
        <v>868</v>
      </c>
      <c r="J338" s="107"/>
    </row>
    <row r="339" spans="2:10" ht="16.5">
      <c r="B339" s="102">
        <v>96</v>
      </c>
      <c r="C339" s="102">
        <v>6</v>
      </c>
      <c r="D339" s="102">
        <v>20</v>
      </c>
      <c r="E339" s="103">
        <v>960620001</v>
      </c>
      <c r="F339" s="104">
        <v>1680</v>
      </c>
      <c r="G339" s="105" t="str">
        <f t="shared" si="5"/>
        <v>進項稅額</v>
      </c>
      <c r="H339" s="106">
        <v>41</v>
      </c>
      <c r="I339" s="108"/>
      <c r="J339" s="109"/>
    </row>
    <row r="340" spans="2:10" ht="16.5">
      <c r="B340" s="102">
        <v>96</v>
      </c>
      <c r="C340" s="102">
        <v>6</v>
      </c>
      <c r="D340" s="102">
        <v>20</v>
      </c>
      <c r="E340" s="103">
        <v>960620001</v>
      </c>
      <c r="F340" s="104">
        <v>5160</v>
      </c>
      <c r="G340" s="105" t="str">
        <f t="shared" si="5"/>
        <v>研發─雜項購置</v>
      </c>
      <c r="H340" s="106">
        <v>726</v>
      </c>
      <c r="I340" s="108"/>
      <c r="J340" s="110" t="s">
        <v>206</v>
      </c>
    </row>
    <row r="341" spans="2:10" ht="16.5">
      <c r="B341" s="102">
        <v>96</v>
      </c>
      <c r="C341" s="102">
        <v>6</v>
      </c>
      <c r="D341" s="102">
        <v>20</v>
      </c>
      <c r="E341" s="103">
        <v>960620001</v>
      </c>
      <c r="F341" s="104">
        <v>6230</v>
      </c>
      <c r="G341" s="105" t="str">
        <f t="shared" si="5"/>
        <v>文具印刷</v>
      </c>
      <c r="H341" s="106">
        <v>101</v>
      </c>
      <c r="I341" s="106"/>
      <c r="J341" s="107" t="s">
        <v>135</v>
      </c>
    </row>
    <row r="342" spans="2:10" ht="16.5">
      <c r="B342" s="102">
        <v>96</v>
      </c>
      <c r="C342" s="102">
        <v>6</v>
      </c>
      <c r="D342" s="102">
        <v>30</v>
      </c>
      <c r="E342" s="103">
        <v>960630001</v>
      </c>
      <c r="F342" s="104">
        <v>1110</v>
      </c>
      <c r="G342" s="105" t="str">
        <f t="shared" si="5"/>
        <v>現金</v>
      </c>
      <c r="H342" s="106"/>
      <c r="I342" s="108">
        <v>48818</v>
      </c>
      <c r="J342" s="109"/>
    </row>
    <row r="343" spans="2:10" ht="16.5">
      <c r="B343" s="102">
        <v>96</v>
      </c>
      <c r="C343" s="102">
        <v>6</v>
      </c>
      <c r="D343" s="102">
        <v>30</v>
      </c>
      <c r="E343" s="103">
        <v>960630001</v>
      </c>
      <c r="F343" s="104">
        <v>1430</v>
      </c>
      <c r="G343" s="105" t="str">
        <f t="shared" si="5"/>
        <v>生財器具</v>
      </c>
      <c r="H343" s="106">
        <v>46167</v>
      </c>
      <c r="I343" s="108"/>
      <c r="J343" s="109" t="s">
        <v>151</v>
      </c>
    </row>
    <row r="344" spans="2:10" ht="16.5">
      <c r="B344" s="102">
        <v>96</v>
      </c>
      <c r="C344" s="102">
        <v>6</v>
      </c>
      <c r="D344" s="102">
        <v>30</v>
      </c>
      <c r="E344" s="103">
        <v>960630001</v>
      </c>
      <c r="F344" s="104">
        <v>1680</v>
      </c>
      <c r="G344" s="105" t="str">
        <f t="shared" si="5"/>
        <v>進項稅額</v>
      </c>
      <c r="H344" s="106">
        <v>2324</v>
      </c>
      <c r="I344" s="106"/>
      <c r="J344" s="107"/>
    </row>
    <row r="345" spans="2:10" ht="16.5">
      <c r="B345" s="102">
        <v>96</v>
      </c>
      <c r="C345" s="102">
        <v>6</v>
      </c>
      <c r="D345" s="102">
        <v>30</v>
      </c>
      <c r="E345" s="103">
        <v>960630001</v>
      </c>
      <c r="F345" s="104">
        <v>6320</v>
      </c>
      <c r="G345" s="105" t="str">
        <f t="shared" si="5"/>
        <v>燃料費</v>
      </c>
      <c r="H345" s="106">
        <v>327</v>
      </c>
      <c r="I345" s="106"/>
      <c r="J345" s="107" t="s">
        <v>134</v>
      </c>
    </row>
    <row r="346" spans="2:10" ht="16.5">
      <c r="B346" s="102"/>
      <c r="C346" s="102"/>
      <c r="D346" s="102"/>
      <c r="E346" s="103"/>
      <c r="F346" s="104"/>
      <c r="G346" s="105"/>
      <c r="H346" s="106"/>
      <c r="I346" s="106"/>
      <c r="J346" s="107"/>
    </row>
    <row r="347" spans="2:10" ht="16.5">
      <c r="B347" s="102"/>
      <c r="C347" s="102"/>
      <c r="D347" s="102"/>
      <c r="E347" s="103"/>
      <c r="F347" s="104"/>
      <c r="G347" s="105"/>
      <c r="H347" s="106"/>
      <c r="I347" s="106"/>
      <c r="J347" s="107"/>
    </row>
    <row r="348" spans="2:10" ht="16.5">
      <c r="B348" s="102"/>
      <c r="C348" s="102"/>
      <c r="D348" s="102"/>
      <c r="E348" s="103"/>
      <c r="F348" s="104"/>
      <c r="G348" s="105" t="str">
        <f t="shared" ref="G348:G379" si="6">IF(F348="","",VLOOKUP(F348,科目名稱,2,FALSE))</f>
        <v/>
      </c>
      <c r="H348" s="106"/>
      <c r="I348" s="108"/>
      <c r="J348" s="109"/>
    </row>
    <row r="349" spans="2:10" ht="16.5">
      <c r="B349" s="102"/>
      <c r="C349" s="102"/>
      <c r="D349" s="102"/>
      <c r="E349" s="103"/>
      <c r="F349" s="104"/>
      <c r="G349" s="105" t="str">
        <f t="shared" si="6"/>
        <v/>
      </c>
      <c r="H349" s="106"/>
      <c r="I349" s="106"/>
      <c r="J349" s="107"/>
    </row>
    <row r="350" spans="2:10" ht="16.5">
      <c r="B350" s="102"/>
      <c r="C350" s="102"/>
      <c r="D350" s="102"/>
      <c r="E350" s="103"/>
      <c r="F350" s="104"/>
      <c r="G350" s="105" t="str">
        <f t="shared" si="6"/>
        <v/>
      </c>
      <c r="H350" s="106"/>
      <c r="I350" s="108"/>
      <c r="J350" s="109"/>
    </row>
    <row r="351" spans="2:10" ht="16.5">
      <c r="B351" s="102"/>
      <c r="C351" s="102"/>
      <c r="D351" s="102"/>
      <c r="E351" s="103"/>
      <c r="F351" s="104"/>
      <c r="G351" s="105" t="str">
        <f t="shared" si="6"/>
        <v/>
      </c>
      <c r="H351" s="106"/>
      <c r="I351" s="106"/>
      <c r="J351" s="107"/>
    </row>
    <row r="352" spans="2:10" ht="16.5">
      <c r="B352" s="102"/>
      <c r="C352" s="102"/>
      <c r="D352" s="102"/>
      <c r="E352" s="103"/>
      <c r="F352" s="104"/>
      <c r="G352" s="105" t="str">
        <f t="shared" si="6"/>
        <v/>
      </c>
      <c r="H352" s="106"/>
      <c r="I352" s="108"/>
      <c r="J352" s="109"/>
    </row>
    <row r="353" spans="2:10" ht="16.5">
      <c r="B353" s="102"/>
      <c r="C353" s="102"/>
      <c r="D353" s="102"/>
      <c r="E353" s="103"/>
      <c r="F353" s="104"/>
      <c r="G353" s="105" t="str">
        <f t="shared" si="6"/>
        <v/>
      </c>
      <c r="H353" s="106"/>
      <c r="I353" s="106"/>
      <c r="J353" s="107"/>
    </row>
    <row r="354" spans="2:10" ht="16.5">
      <c r="B354" s="102"/>
      <c r="C354" s="102"/>
      <c r="D354" s="102"/>
      <c r="E354" s="103"/>
      <c r="F354" s="104"/>
      <c r="G354" s="105" t="str">
        <f t="shared" si="6"/>
        <v/>
      </c>
      <c r="H354" s="106"/>
      <c r="I354" s="108"/>
      <c r="J354" s="109"/>
    </row>
    <row r="355" spans="2:10" ht="16.5">
      <c r="B355" s="102"/>
      <c r="C355" s="102"/>
      <c r="D355" s="102"/>
      <c r="E355" s="103"/>
      <c r="F355" s="104"/>
      <c r="G355" s="105" t="str">
        <f t="shared" si="6"/>
        <v/>
      </c>
      <c r="H355" s="106"/>
      <c r="I355" s="106"/>
      <c r="J355" s="107"/>
    </row>
    <row r="356" spans="2:10" ht="16.5">
      <c r="B356" s="102"/>
      <c r="C356" s="102"/>
      <c r="D356" s="102"/>
      <c r="E356" s="103"/>
      <c r="F356" s="104"/>
      <c r="G356" s="105" t="str">
        <f t="shared" si="6"/>
        <v/>
      </c>
      <c r="H356" s="106"/>
      <c r="I356" s="108"/>
      <c r="J356" s="109"/>
    </row>
    <row r="357" spans="2:10" ht="16.5">
      <c r="B357" s="102"/>
      <c r="C357" s="102"/>
      <c r="D357" s="102"/>
      <c r="E357" s="103"/>
      <c r="F357" s="104"/>
      <c r="G357" s="105" t="str">
        <f t="shared" si="6"/>
        <v/>
      </c>
      <c r="H357" s="106"/>
      <c r="I357" s="106"/>
      <c r="J357" s="107"/>
    </row>
    <row r="358" spans="2:10" ht="16.5">
      <c r="B358" s="102"/>
      <c r="C358" s="102"/>
      <c r="D358" s="102"/>
      <c r="E358" s="103"/>
      <c r="F358" s="104"/>
      <c r="G358" s="105" t="str">
        <f t="shared" si="6"/>
        <v/>
      </c>
      <c r="H358" s="106"/>
      <c r="I358" s="108"/>
      <c r="J358" s="109"/>
    </row>
    <row r="359" spans="2:10" ht="16.5">
      <c r="B359" s="102"/>
      <c r="C359" s="102"/>
      <c r="D359" s="102"/>
      <c r="E359" s="103"/>
      <c r="F359" s="104"/>
      <c r="G359" s="105" t="str">
        <f t="shared" si="6"/>
        <v/>
      </c>
      <c r="H359" s="106"/>
      <c r="I359" s="106"/>
      <c r="J359" s="107"/>
    </row>
    <row r="360" spans="2:10" ht="16.5">
      <c r="B360" s="102"/>
      <c r="C360" s="102"/>
      <c r="D360" s="102"/>
      <c r="E360" s="103"/>
      <c r="F360" s="104"/>
      <c r="G360" s="105" t="str">
        <f t="shared" si="6"/>
        <v/>
      </c>
      <c r="H360" s="106"/>
      <c r="I360" s="108"/>
      <c r="J360" s="109"/>
    </row>
    <row r="361" spans="2:10" ht="16.5">
      <c r="B361" s="102"/>
      <c r="C361" s="102"/>
      <c r="D361" s="102"/>
      <c r="E361" s="103"/>
      <c r="F361" s="104"/>
      <c r="G361" s="105" t="str">
        <f t="shared" si="6"/>
        <v/>
      </c>
      <c r="H361" s="106"/>
      <c r="I361" s="106"/>
      <c r="J361" s="107"/>
    </row>
    <row r="362" spans="2:10" ht="16.5">
      <c r="B362" s="102"/>
      <c r="C362" s="102"/>
      <c r="D362" s="102"/>
      <c r="E362" s="103"/>
      <c r="F362" s="104"/>
      <c r="G362" s="105" t="str">
        <f t="shared" si="6"/>
        <v/>
      </c>
      <c r="H362" s="106"/>
      <c r="I362" s="108"/>
      <c r="J362" s="109"/>
    </row>
    <row r="363" spans="2:10" ht="16.5">
      <c r="B363" s="102"/>
      <c r="C363" s="102"/>
      <c r="D363" s="102"/>
      <c r="E363" s="103"/>
      <c r="F363" s="104"/>
      <c r="G363" s="105" t="str">
        <f t="shared" si="6"/>
        <v/>
      </c>
      <c r="H363" s="106"/>
      <c r="I363" s="106"/>
      <c r="J363" s="107"/>
    </row>
    <row r="364" spans="2:10" ht="16.5">
      <c r="B364" s="102"/>
      <c r="C364" s="102"/>
      <c r="D364" s="102"/>
      <c r="E364" s="103"/>
      <c r="F364" s="104"/>
      <c r="G364" s="105" t="str">
        <f t="shared" si="6"/>
        <v/>
      </c>
      <c r="H364" s="106"/>
      <c r="I364" s="108"/>
      <c r="J364" s="109"/>
    </row>
    <row r="365" spans="2:10" ht="16.5">
      <c r="B365" s="102"/>
      <c r="C365" s="102"/>
      <c r="D365" s="102"/>
      <c r="E365" s="103"/>
      <c r="F365" s="104"/>
      <c r="G365" s="105" t="str">
        <f t="shared" si="6"/>
        <v/>
      </c>
      <c r="H365" s="106"/>
      <c r="I365" s="106"/>
      <c r="J365" s="107"/>
    </row>
    <row r="366" spans="2:10" ht="16.5">
      <c r="B366" s="102"/>
      <c r="C366" s="102"/>
      <c r="D366" s="102"/>
      <c r="E366" s="103"/>
      <c r="F366" s="104"/>
      <c r="G366" s="105" t="str">
        <f t="shared" si="6"/>
        <v/>
      </c>
      <c r="H366" s="106"/>
      <c r="I366" s="108"/>
      <c r="J366" s="109"/>
    </row>
    <row r="367" spans="2:10" ht="16.5">
      <c r="B367" s="102"/>
      <c r="C367" s="102"/>
      <c r="D367" s="102"/>
      <c r="E367" s="103"/>
      <c r="F367" s="104"/>
      <c r="G367" s="105" t="str">
        <f t="shared" si="6"/>
        <v/>
      </c>
      <c r="H367" s="106"/>
      <c r="I367" s="106"/>
      <c r="J367" s="107"/>
    </row>
    <row r="368" spans="2:10" ht="16.5">
      <c r="B368" s="102"/>
      <c r="C368" s="102"/>
      <c r="D368" s="102"/>
      <c r="E368" s="103"/>
      <c r="F368" s="104"/>
      <c r="G368" s="105" t="str">
        <f t="shared" si="6"/>
        <v/>
      </c>
      <c r="H368" s="106"/>
      <c r="I368" s="108"/>
      <c r="J368" s="109"/>
    </row>
    <row r="369" spans="2:10" ht="16.5">
      <c r="B369" s="102"/>
      <c r="C369" s="102"/>
      <c r="D369" s="102"/>
      <c r="E369" s="103"/>
      <c r="F369" s="104"/>
      <c r="G369" s="105" t="str">
        <f t="shared" si="6"/>
        <v/>
      </c>
      <c r="H369" s="106"/>
      <c r="I369" s="106"/>
      <c r="J369" s="107"/>
    </row>
    <row r="370" spans="2:10" ht="16.5">
      <c r="B370" s="102"/>
      <c r="C370" s="102"/>
      <c r="D370" s="102"/>
      <c r="E370" s="103"/>
      <c r="F370" s="104"/>
      <c r="G370" s="105" t="str">
        <f t="shared" si="6"/>
        <v/>
      </c>
      <c r="H370" s="106"/>
      <c r="I370" s="108"/>
      <c r="J370" s="109"/>
    </row>
    <row r="371" spans="2:10" ht="16.5">
      <c r="B371" s="102"/>
      <c r="C371" s="102"/>
      <c r="D371" s="102"/>
      <c r="E371" s="103"/>
      <c r="F371" s="104"/>
      <c r="G371" s="105" t="str">
        <f t="shared" si="6"/>
        <v/>
      </c>
      <c r="H371" s="106"/>
      <c r="I371" s="106"/>
      <c r="J371" s="107"/>
    </row>
    <row r="372" spans="2:10" ht="16.5">
      <c r="B372" s="102"/>
      <c r="C372" s="102"/>
      <c r="D372" s="102"/>
      <c r="E372" s="103"/>
      <c r="F372" s="104"/>
      <c r="G372" s="105" t="str">
        <f t="shared" si="6"/>
        <v/>
      </c>
      <c r="H372" s="106"/>
      <c r="I372" s="108"/>
      <c r="J372" s="109"/>
    </row>
    <row r="373" spans="2:10" ht="16.5">
      <c r="B373" s="102"/>
      <c r="C373" s="102"/>
      <c r="D373" s="102"/>
      <c r="E373" s="103"/>
      <c r="F373" s="104"/>
      <c r="G373" s="105" t="str">
        <f t="shared" si="6"/>
        <v/>
      </c>
      <c r="H373" s="106"/>
      <c r="I373" s="106"/>
      <c r="J373" s="107"/>
    </row>
    <row r="374" spans="2:10" ht="16.5">
      <c r="B374" s="102"/>
      <c r="C374" s="102"/>
      <c r="D374" s="102"/>
      <c r="E374" s="103"/>
      <c r="F374" s="104"/>
      <c r="G374" s="105" t="str">
        <f t="shared" si="6"/>
        <v/>
      </c>
      <c r="H374" s="106"/>
      <c r="I374" s="108"/>
      <c r="J374" s="109"/>
    </row>
    <row r="375" spans="2:10" ht="16.5">
      <c r="B375" s="102"/>
      <c r="C375" s="102"/>
      <c r="D375" s="102"/>
      <c r="E375" s="103"/>
      <c r="F375" s="104"/>
      <c r="G375" s="105" t="str">
        <f t="shared" si="6"/>
        <v/>
      </c>
      <c r="H375" s="106"/>
      <c r="I375" s="106"/>
      <c r="J375" s="107"/>
    </row>
    <row r="376" spans="2:10" ht="16.5">
      <c r="B376" s="102"/>
      <c r="C376" s="102"/>
      <c r="D376" s="102"/>
      <c r="E376" s="103"/>
      <c r="F376" s="104"/>
      <c r="G376" s="105" t="str">
        <f t="shared" si="6"/>
        <v/>
      </c>
      <c r="H376" s="106"/>
      <c r="I376" s="108"/>
      <c r="J376" s="109"/>
    </row>
    <row r="377" spans="2:10" ht="16.5">
      <c r="B377" s="102"/>
      <c r="C377" s="102"/>
      <c r="D377" s="102"/>
      <c r="E377" s="103"/>
      <c r="F377" s="104"/>
      <c r="G377" s="105" t="str">
        <f t="shared" si="6"/>
        <v/>
      </c>
      <c r="H377" s="106"/>
      <c r="I377" s="106"/>
      <c r="J377" s="107"/>
    </row>
    <row r="378" spans="2:10" ht="16.5">
      <c r="B378" s="102"/>
      <c r="C378" s="102"/>
      <c r="D378" s="102"/>
      <c r="E378" s="103"/>
      <c r="F378" s="104"/>
      <c r="G378" s="105" t="str">
        <f t="shared" si="6"/>
        <v/>
      </c>
      <c r="H378" s="106"/>
      <c r="I378" s="108"/>
      <c r="J378" s="109"/>
    </row>
    <row r="379" spans="2:10" ht="16.5">
      <c r="B379" s="102"/>
      <c r="C379" s="102"/>
      <c r="D379" s="102"/>
      <c r="E379" s="103"/>
      <c r="F379" s="104"/>
      <c r="G379" s="105" t="str">
        <f t="shared" si="6"/>
        <v/>
      </c>
      <c r="H379" s="106"/>
      <c r="I379" s="106"/>
      <c r="J379" s="107"/>
    </row>
    <row r="380" spans="2:10" ht="16.5">
      <c r="B380" s="102"/>
      <c r="C380" s="102"/>
      <c r="D380" s="102"/>
      <c r="E380" s="103"/>
      <c r="F380" s="104"/>
      <c r="G380" s="105" t="str">
        <f t="shared" ref="G380:G411" si="7">IF(F380="","",VLOOKUP(F380,科目名稱,2,FALSE))</f>
        <v/>
      </c>
      <c r="H380" s="106"/>
      <c r="I380" s="108"/>
      <c r="J380" s="109"/>
    </row>
    <row r="381" spans="2:10" ht="16.5">
      <c r="B381" s="102"/>
      <c r="C381" s="102"/>
      <c r="D381" s="102"/>
      <c r="E381" s="103"/>
      <c r="F381" s="104"/>
      <c r="G381" s="105" t="str">
        <f t="shared" si="7"/>
        <v/>
      </c>
      <c r="H381" s="106"/>
      <c r="I381" s="106"/>
      <c r="J381" s="107"/>
    </row>
    <row r="382" spans="2:10" ht="16.5">
      <c r="B382" s="102"/>
      <c r="C382" s="102"/>
      <c r="D382" s="102"/>
      <c r="E382" s="103"/>
      <c r="F382" s="104"/>
      <c r="G382" s="105" t="str">
        <f t="shared" si="7"/>
        <v/>
      </c>
      <c r="H382" s="106"/>
      <c r="I382" s="108"/>
      <c r="J382" s="109"/>
    </row>
    <row r="383" spans="2:10" ht="16.5">
      <c r="B383" s="102"/>
      <c r="C383" s="102"/>
      <c r="D383" s="102"/>
      <c r="E383" s="103"/>
      <c r="F383" s="104"/>
      <c r="G383" s="105" t="str">
        <f t="shared" si="7"/>
        <v/>
      </c>
      <c r="H383" s="106"/>
      <c r="I383" s="106"/>
      <c r="J383" s="107"/>
    </row>
    <row r="384" spans="2:10" ht="16.5">
      <c r="B384" s="102"/>
      <c r="C384" s="102"/>
      <c r="D384" s="102"/>
      <c r="E384" s="103"/>
      <c r="F384" s="104"/>
      <c r="G384" s="105" t="str">
        <f t="shared" si="7"/>
        <v/>
      </c>
      <c r="H384" s="106"/>
      <c r="I384" s="108"/>
      <c r="J384" s="109"/>
    </row>
    <row r="385" spans="2:10" ht="16.5">
      <c r="B385" s="102"/>
      <c r="C385" s="102"/>
      <c r="D385" s="102"/>
      <c r="E385" s="103"/>
      <c r="F385" s="104"/>
      <c r="G385" s="105" t="str">
        <f t="shared" si="7"/>
        <v/>
      </c>
      <c r="H385" s="106"/>
      <c r="I385" s="106"/>
      <c r="J385" s="107"/>
    </row>
    <row r="386" spans="2:10" ht="16.5">
      <c r="B386" s="102"/>
      <c r="C386" s="102"/>
      <c r="D386" s="102"/>
      <c r="E386" s="103"/>
      <c r="F386" s="104"/>
      <c r="G386" s="105" t="str">
        <f t="shared" si="7"/>
        <v/>
      </c>
      <c r="H386" s="106"/>
      <c r="I386" s="108"/>
      <c r="J386" s="109"/>
    </row>
    <row r="387" spans="2:10" ht="16.5">
      <c r="B387" s="102"/>
      <c r="C387" s="102"/>
      <c r="D387" s="102"/>
      <c r="E387" s="103"/>
      <c r="F387" s="104"/>
      <c r="G387" s="105" t="str">
        <f t="shared" si="7"/>
        <v/>
      </c>
      <c r="H387" s="106"/>
      <c r="I387" s="106"/>
      <c r="J387" s="107"/>
    </row>
    <row r="388" spans="2:10" ht="16.5">
      <c r="B388" s="102"/>
      <c r="C388" s="102"/>
      <c r="D388" s="102"/>
      <c r="E388" s="103"/>
      <c r="F388" s="104"/>
      <c r="G388" s="105" t="str">
        <f t="shared" si="7"/>
        <v/>
      </c>
      <c r="H388" s="106"/>
      <c r="I388" s="108"/>
      <c r="J388" s="109"/>
    </row>
    <row r="389" spans="2:10" ht="16.5">
      <c r="B389" s="102"/>
      <c r="C389" s="102"/>
      <c r="D389" s="102"/>
      <c r="E389" s="103"/>
      <c r="F389" s="104"/>
      <c r="G389" s="105" t="str">
        <f t="shared" si="7"/>
        <v/>
      </c>
      <c r="H389" s="106"/>
      <c r="I389" s="106"/>
      <c r="J389" s="107"/>
    </row>
    <row r="390" spans="2:10" ht="16.5">
      <c r="B390" s="102"/>
      <c r="C390" s="102"/>
      <c r="D390" s="102"/>
      <c r="E390" s="103"/>
      <c r="F390" s="104"/>
      <c r="G390" s="105" t="str">
        <f t="shared" si="7"/>
        <v/>
      </c>
      <c r="H390" s="106"/>
      <c r="I390" s="108"/>
      <c r="J390" s="109"/>
    </row>
    <row r="391" spans="2:10" ht="16.5">
      <c r="B391" s="102"/>
      <c r="C391" s="102"/>
      <c r="D391" s="102"/>
      <c r="E391" s="103"/>
      <c r="F391" s="104"/>
      <c r="G391" s="105" t="str">
        <f t="shared" si="7"/>
        <v/>
      </c>
      <c r="H391" s="106"/>
      <c r="I391" s="106"/>
      <c r="J391" s="107"/>
    </row>
    <row r="392" spans="2:10" ht="16.5">
      <c r="B392" s="102"/>
      <c r="C392" s="102"/>
      <c r="D392" s="102"/>
      <c r="E392" s="103"/>
      <c r="F392" s="104"/>
      <c r="G392" s="105" t="str">
        <f t="shared" si="7"/>
        <v/>
      </c>
      <c r="H392" s="106"/>
      <c r="I392" s="108"/>
      <c r="J392" s="109"/>
    </row>
    <row r="393" spans="2:10" ht="16.5">
      <c r="B393" s="102"/>
      <c r="C393" s="102"/>
      <c r="D393" s="102"/>
      <c r="E393" s="103"/>
      <c r="F393" s="104"/>
      <c r="G393" s="105" t="str">
        <f t="shared" si="7"/>
        <v/>
      </c>
      <c r="H393" s="106"/>
      <c r="I393" s="106"/>
      <c r="J393" s="107"/>
    </row>
    <row r="394" spans="2:10" ht="16.5">
      <c r="B394" s="102"/>
      <c r="C394" s="102"/>
      <c r="D394" s="102"/>
      <c r="E394" s="103"/>
      <c r="F394" s="104"/>
      <c r="G394" s="105" t="str">
        <f t="shared" si="7"/>
        <v/>
      </c>
      <c r="H394" s="106"/>
      <c r="I394" s="108"/>
      <c r="J394" s="109"/>
    </row>
    <row r="395" spans="2:10" ht="16.5">
      <c r="B395" s="102"/>
      <c r="C395" s="102"/>
      <c r="D395" s="102"/>
      <c r="E395" s="103"/>
      <c r="F395" s="104"/>
      <c r="G395" s="105" t="str">
        <f t="shared" si="7"/>
        <v/>
      </c>
      <c r="H395" s="106"/>
      <c r="I395" s="106"/>
      <c r="J395" s="107"/>
    </row>
    <row r="396" spans="2:10" ht="16.5">
      <c r="B396" s="102"/>
      <c r="C396" s="102"/>
      <c r="D396" s="102"/>
      <c r="E396" s="103"/>
      <c r="F396" s="104"/>
      <c r="G396" s="105" t="str">
        <f t="shared" si="7"/>
        <v/>
      </c>
      <c r="H396" s="106"/>
      <c r="I396" s="108"/>
      <c r="J396" s="109"/>
    </row>
    <row r="397" spans="2:10" ht="16.5">
      <c r="B397" s="102"/>
      <c r="C397" s="102"/>
      <c r="D397" s="102"/>
      <c r="E397" s="103"/>
      <c r="F397" s="104"/>
      <c r="G397" s="105" t="str">
        <f t="shared" si="7"/>
        <v/>
      </c>
      <c r="H397" s="106"/>
      <c r="I397" s="106"/>
      <c r="J397" s="107"/>
    </row>
    <row r="398" spans="2:10" ht="16.5">
      <c r="B398" s="102"/>
      <c r="C398" s="102"/>
      <c r="D398" s="102"/>
      <c r="E398" s="103"/>
      <c r="F398" s="104"/>
      <c r="G398" s="105" t="str">
        <f t="shared" si="7"/>
        <v/>
      </c>
      <c r="H398" s="106"/>
      <c r="I398" s="108"/>
      <c r="J398" s="109"/>
    </row>
    <row r="399" spans="2:10" ht="16.5">
      <c r="B399" s="102"/>
      <c r="C399" s="102"/>
      <c r="D399" s="102"/>
      <c r="E399" s="103"/>
      <c r="F399" s="104"/>
      <c r="G399" s="105" t="str">
        <f t="shared" si="7"/>
        <v/>
      </c>
      <c r="H399" s="106"/>
      <c r="I399" s="106"/>
      <c r="J399" s="107"/>
    </row>
    <row r="400" spans="2:10" ht="16.5">
      <c r="B400" s="102"/>
      <c r="C400" s="102"/>
      <c r="D400" s="102"/>
      <c r="E400" s="103"/>
      <c r="F400" s="104"/>
      <c r="G400" s="105" t="str">
        <f t="shared" si="7"/>
        <v/>
      </c>
      <c r="H400" s="106"/>
      <c r="I400" s="108"/>
      <c r="J400" s="109"/>
    </row>
    <row r="401" spans="2:10" ht="16.5">
      <c r="B401" s="102"/>
      <c r="C401" s="102"/>
      <c r="D401" s="102"/>
      <c r="E401" s="103"/>
      <c r="F401" s="104"/>
      <c r="G401" s="105" t="str">
        <f t="shared" si="7"/>
        <v/>
      </c>
      <c r="H401" s="106"/>
      <c r="I401" s="106"/>
      <c r="J401" s="107"/>
    </row>
    <row r="402" spans="2:10" ht="16.5">
      <c r="B402" s="102"/>
      <c r="C402" s="102"/>
      <c r="D402" s="102"/>
      <c r="E402" s="103"/>
      <c r="F402" s="104"/>
      <c r="G402" s="105" t="str">
        <f t="shared" si="7"/>
        <v/>
      </c>
      <c r="H402" s="106"/>
      <c r="I402" s="108"/>
      <c r="J402" s="109"/>
    </row>
    <row r="403" spans="2:10" ht="16.5">
      <c r="B403" s="102"/>
      <c r="C403" s="102"/>
      <c r="D403" s="102"/>
      <c r="E403" s="103"/>
      <c r="F403" s="104"/>
      <c r="G403" s="105" t="str">
        <f t="shared" si="7"/>
        <v/>
      </c>
      <c r="H403" s="106"/>
      <c r="I403" s="106"/>
      <c r="J403" s="107"/>
    </row>
    <row r="404" spans="2:10" ht="16.5">
      <c r="B404" s="102"/>
      <c r="C404" s="102"/>
      <c r="D404" s="102"/>
      <c r="E404" s="103"/>
      <c r="F404" s="104"/>
      <c r="G404" s="105" t="str">
        <f t="shared" si="7"/>
        <v/>
      </c>
      <c r="H404" s="106"/>
      <c r="I404" s="108"/>
      <c r="J404" s="109"/>
    </row>
    <row r="405" spans="2:10" ht="16.5">
      <c r="B405" s="102"/>
      <c r="C405" s="102"/>
      <c r="D405" s="102"/>
      <c r="E405" s="103"/>
      <c r="F405" s="104"/>
      <c r="G405" s="105" t="str">
        <f t="shared" si="7"/>
        <v/>
      </c>
      <c r="H405" s="106"/>
      <c r="I405" s="106"/>
      <c r="J405" s="107"/>
    </row>
    <row r="406" spans="2:10" ht="16.5">
      <c r="B406" s="102"/>
      <c r="C406" s="102"/>
      <c r="D406" s="102"/>
      <c r="E406" s="103"/>
      <c r="F406" s="104"/>
      <c r="G406" s="105" t="str">
        <f t="shared" si="7"/>
        <v/>
      </c>
      <c r="H406" s="106"/>
      <c r="I406" s="108"/>
      <c r="J406" s="109"/>
    </row>
    <row r="407" spans="2:10" ht="16.5">
      <c r="B407" s="102"/>
      <c r="C407" s="102"/>
      <c r="D407" s="102"/>
      <c r="E407" s="103"/>
      <c r="F407" s="104"/>
      <c r="G407" s="105" t="str">
        <f t="shared" si="7"/>
        <v/>
      </c>
      <c r="H407" s="106"/>
      <c r="I407" s="106"/>
      <c r="J407" s="107"/>
    </row>
    <row r="408" spans="2:10" ht="16.5">
      <c r="B408" s="102"/>
      <c r="C408" s="102"/>
      <c r="D408" s="102"/>
      <c r="E408" s="103"/>
      <c r="F408" s="104"/>
      <c r="G408" s="105" t="str">
        <f t="shared" si="7"/>
        <v/>
      </c>
      <c r="H408" s="106"/>
      <c r="I408" s="108"/>
      <c r="J408" s="109"/>
    </row>
    <row r="409" spans="2:10" ht="16.5">
      <c r="B409" s="102"/>
      <c r="C409" s="102"/>
      <c r="D409" s="102"/>
      <c r="E409" s="103"/>
      <c r="F409" s="104"/>
      <c r="G409" s="105" t="str">
        <f t="shared" si="7"/>
        <v/>
      </c>
      <c r="H409" s="106"/>
      <c r="I409" s="106"/>
      <c r="J409" s="107"/>
    </row>
    <row r="410" spans="2:10" ht="16.5">
      <c r="B410" s="102"/>
      <c r="C410" s="102"/>
      <c r="D410" s="102"/>
      <c r="E410" s="103"/>
      <c r="F410" s="104"/>
      <c r="G410" s="105" t="str">
        <f t="shared" si="7"/>
        <v/>
      </c>
      <c r="H410" s="106"/>
      <c r="I410" s="108"/>
      <c r="J410" s="109"/>
    </row>
    <row r="411" spans="2:10" ht="16.5">
      <c r="B411" s="102"/>
      <c r="C411" s="102"/>
      <c r="D411" s="102"/>
      <c r="E411" s="103"/>
      <c r="F411" s="104"/>
      <c r="G411" s="105" t="str">
        <f t="shared" si="7"/>
        <v/>
      </c>
      <c r="H411" s="106"/>
      <c r="I411" s="106"/>
      <c r="J411" s="107"/>
    </row>
    <row r="412" spans="2:10" ht="16.5">
      <c r="B412" s="102"/>
      <c r="C412" s="102"/>
      <c r="D412" s="102"/>
      <c r="E412" s="103"/>
      <c r="F412" s="104"/>
      <c r="G412" s="105" t="str">
        <f t="shared" ref="G412:G443" si="8">IF(F412="","",VLOOKUP(F412,科目名稱,2,FALSE))</f>
        <v/>
      </c>
      <c r="H412" s="106"/>
      <c r="I412" s="108"/>
      <c r="J412" s="109"/>
    </row>
    <row r="413" spans="2:10" ht="16.5">
      <c r="B413" s="102"/>
      <c r="C413" s="102"/>
      <c r="D413" s="102"/>
      <c r="E413" s="103"/>
      <c r="F413" s="104"/>
      <c r="G413" s="105" t="str">
        <f t="shared" si="8"/>
        <v/>
      </c>
      <c r="H413" s="106"/>
      <c r="I413" s="106"/>
      <c r="J413" s="107"/>
    </row>
    <row r="414" spans="2:10" ht="16.5">
      <c r="B414" s="102"/>
      <c r="C414" s="102"/>
      <c r="D414" s="102"/>
      <c r="E414" s="103"/>
      <c r="F414" s="104"/>
      <c r="G414" s="105" t="str">
        <f t="shared" si="8"/>
        <v/>
      </c>
      <c r="H414" s="106"/>
      <c r="I414" s="108"/>
      <c r="J414" s="109"/>
    </row>
    <row r="415" spans="2:10" ht="16.5">
      <c r="B415" s="102"/>
      <c r="C415" s="102"/>
      <c r="D415" s="102"/>
      <c r="E415" s="103"/>
      <c r="F415" s="104"/>
      <c r="G415" s="105" t="str">
        <f t="shared" si="8"/>
        <v/>
      </c>
      <c r="H415" s="106"/>
      <c r="I415" s="106"/>
      <c r="J415" s="107"/>
    </row>
    <row r="416" spans="2:10" ht="16.5">
      <c r="B416" s="102"/>
      <c r="C416" s="102"/>
      <c r="D416" s="102"/>
      <c r="E416" s="103"/>
      <c r="F416" s="104"/>
      <c r="G416" s="105" t="str">
        <f t="shared" si="8"/>
        <v/>
      </c>
      <c r="H416" s="106"/>
      <c r="I416" s="108"/>
      <c r="J416" s="109"/>
    </row>
    <row r="417" spans="2:10" ht="16.5">
      <c r="B417" s="102"/>
      <c r="C417" s="102"/>
      <c r="D417" s="102"/>
      <c r="E417" s="103"/>
      <c r="F417" s="104"/>
      <c r="G417" s="105" t="str">
        <f t="shared" si="8"/>
        <v/>
      </c>
      <c r="H417" s="106"/>
      <c r="I417" s="106"/>
      <c r="J417" s="107"/>
    </row>
    <row r="418" spans="2:10" ht="16.5">
      <c r="B418" s="102"/>
      <c r="C418" s="102"/>
      <c r="D418" s="102"/>
      <c r="E418" s="103"/>
      <c r="F418" s="104"/>
      <c r="G418" s="105" t="str">
        <f t="shared" si="8"/>
        <v/>
      </c>
      <c r="H418" s="106"/>
      <c r="I418" s="108"/>
      <c r="J418" s="109"/>
    </row>
    <row r="419" spans="2:10" ht="16.5">
      <c r="B419" s="102"/>
      <c r="C419" s="102"/>
      <c r="D419" s="102"/>
      <c r="E419" s="103"/>
      <c r="F419" s="104"/>
      <c r="G419" s="105" t="str">
        <f t="shared" si="8"/>
        <v/>
      </c>
      <c r="H419" s="106"/>
      <c r="I419" s="106"/>
      <c r="J419" s="107"/>
    </row>
    <row r="420" spans="2:10" ht="16.5">
      <c r="B420" s="102"/>
      <c r="C420" s="102"/>
      <c r="D420" s="102"/>
      <c r="E420" s="103"/>
      <c r="F420" s="104"/>
      <c r="G420" s="105" t="str">
        <f t="shared" si="8"/>
        <v/>
      </c>
      <c r="H420" s="106"/>
      <c r="I420" s="108"/>
      <c r="J420" s="109"/>
    </row>
    <row r="421" spans="2:10" ht="16.5">
      <c r="B421" s="102"/>
      <c r="C421" s="102"/>
      <c r="D421" s="102"/>
      <c r="E421" s="103"/>
      <c r="F421" s="104"/>
      <c r="G421" s="105" t="str">
        <f t="shared" si="8"/>
        <v/>
      </c>
      <c r="H421" s="106"/>
      <c r="I421" s="106"/>
      <c r="J421" s="107"/>
    </row>
    <row r="422" spans="2:10" ht="16.5">
      <c r="B422" s="102"/>
      <c r="C422" s="102"/>
      <c r="D422" s="102"/>
      <c r="E422" s="103"/>
      <c r="F422" s="104"/>
      <c r="G422" s="105" t="str">
        <f t="shared" si="8"/>
        <v/>
      </c>
      <c r="H422" s="106"/>
      <c r="I422" s="108"/>
      <c r="J422" s="109"/>
    </row>
    <row r="423" spans="2:10" ht="16.5">
      <c r="B423" s="102"/>
      <c r="C423" s="102"/>
      <c r="D423" s="102"/>
      <c r="E423" s="103"/>
      <c r="F423" s="104"/>
      <c r="G423" s="105" t="str">
        <f t="shared" si="8"/>
        <v/>
      </c>
      <c r="H423" s="106"/>
      <c r="I423" s="106"/>
      <c r="J423" s="107"/>
    </row>
    <row r="424" spans="2:10" ht="16.5">
      <c r="B424" s="102"/>
      <c r="C424" s="102"/>
      <c r="D424" s="102"/>
      <c r="E424" s="103"/>
      <c r="F424" s="104"/>
      <c r="G424" s="105" t="str">
        <f t="shared" si="8"/>
        <v/>
      </c>
      <c r="H424" s="106"/>
      <c r="I424" s="108"/>
      <c r="J424" s="109"/>
    </row>
    <row r="425" spans="2:10" ht="16.5">
      <c r="B425" s="102"/>
      <c r="C425" s="102"/>
      <c r="D425" s="102"/>
      <c r="E425" s="103"/>
      <c r="F425" s="104"/>
      <c r="G425" s="105" t="str">
        <f t="shared" si="8"/>
        <v/>
      </c>
      <c r="H425" s="106"/>
      <c r="I425" s="106"/>
      <c r="J425" s="107"/>
    </row>
    <row r="426" spans="2:10" ht="16.5">
      <c r="B426" s="102"/>
      <c r="C426" s="102"/>
      <c r="D426" s="102"/>
      <c r="E426" s="103"/>
      <c r="F426" s="104"/>
      <c r="G426" s="105" t="str">
        <f t="shared" si="8"/>
        <v/>
      </c>
      <c r="H426" s="106"/>
      <c r="I426" s="108"/>
      <c r="J426" s="109"/>
    </row>
    <row r="427" spans="2:10" ht="16.5">
      <c r="B427" s="102"/>
      <c r="C427" s="102"/>
      <c r="D427" s="102"/>
      <c r="E427" s="103"/>
      <c r="F427" s="104"/>
      <c r="G427" s="105" t="str">
        <f t="shared" si="8"/>
        <v/>
      </c>
      <c r="H427" s="106"/>
      <c r="I427" s="106"/>
      <c r="J427" s="107"/>
    </row>
    <row r="428" spans="2:10" ht="16.5">
      <c r="B428" s="102"/>
      <c r="C428" s="102"/>
      <c r="D428" s="102"/>
      <c r="E428" s="103"/>
      <c r="F428" s="104"/>
      <c r="G428" s="105" t="str">
        <f t="shared" si="8"/>
        <v/>
      </c>
      <c r="H428" s="106"/>
      <c r="I428" s="108"/>
      <c r="J428" s="109"/>
    </row>
    <row r="429" spans="2:10" ht="16.5">
      <c r="B429" s="102"/>
      <c r="C429" s="102"/>
      <c r="D429" s="102"/>
      <c r="E429" s="103"/>
      <c r="F429" s="104"/>
      <c r="G429" s="105" t="str">
        <f t="shared" si="8"/>
        <v/>
      </c>
      <c r="H429" s="106"/>
      <c r="I429" s="106"/>
      <c r="J429" s="107"/>
    </row>
    <row r="430" spans="2:10" ht="16.5">
      <c r="B430" s="102"/>
      <c r="C430" s="102"/>
      <c r="D430" s="102"/>
      <c r="E430" s="103"/>
      <c r="F430" s="104"/>
      <c r="G430" s="105" t="str">
        <f t="shared" si="8"/>
        <v/>
      </c>
      <c r="H430" s="106"/>
      <c r="I430" s="108"/>
      <c r="J430" s="109"/>
    </row>
    <row r="431" spans="2:10" ht="16.5">
      <c r="B431" s="102"/>
      <c r="C431" s="102"/>
      <c r="D431" s="102"/>
      <c r="E431" s="103"/>
      <c r="F431" s="104"/>
      <c r="G431" s="105" t="str">
        <f t="shared" si="8"/>
        <v/>
      </c>
      <c r="H431" s="106"/>
      <c r="I431" s="106"/>
      <c r="J431" s="107"/>
    </row>
    <row r="432" spans="2:10" ht="16.5">
      <c r="B432" s="102"/>
      <c r="C432" s="102"/>
      <c r="D432" s="102"/>
      <c r="E432" s="103"/>
      <c r="F432" s="104"/>
      <c r="G432" s="105" t="str">
        <f t="shared" si="8"/>
        <v/>
      </c>
      <c r="H432" s="106"/>
      <c r="I432" s="108"/>
      <c r="J432" s="109"/>
    </row>
    <row r="433" spans="2:10" ht="16.5">
      <c r="B433" s="102"/>
      <c r="C433" s="102"/>
      <c r="D433" s="102"/>
      <c r="E433" s="103"/>
      <c r="F433" s="104"/>
      <c r="G433" s="105" t="str">
        <f t="shared" si="8"/>
        <v/>
      </c>
      <c r="H433" s="106"/>
      <c r="I433" s="106"/>
      <c r="J433" s="107"/>
    </row>
    <row r="434" spans="2:10" ht="16.5">
      <c r="B434" s="102"/>
      <c r="C434" s="102"/>
      <c r="D434" s="102"/>
      <c r="E434" s="103"/>
      <c r="F434" s="104"/>
      <c r="G434" s="105" t="str">
        <f t="shared" si="8"/>
        <v/>
      </c>
      <c r="H434" s="106"/>
      <c r="I434" s="108"/>
      <c r="J434" s="109"/>
    </row>
    <row r="435" spans="2:10" ht="16.5">
      <c r="B435" s="102"/>
      <c r="C435" s="102"/>
      <c r="D435" s="102"/>
      <c r="E435" s="103"/>
      <c r="F435" s="104"/>
      <c r="G435" s="105" t="str">
        <f t="shared" si="8"/>
        <v/>
      </c>
      <c r="H435" s="106"/>
      <c r="I435" s="106"/>
      <c r="J435" s="107"/>
    </row>
    <row r="436" spans="2:10" ht="16.5">
      <c r="B436" s="102"/>
      <c r="C436" s="102"/>
      <c r="D436" s="102"/>
      <c r="E436" s="103"/>
      <c r="F436" s="104"/>
      <c r="G436" s="105" t="str">
        <f t="shared" si="8"/>
        <v/>
      </c>
      <c r="H436" s="106"/>
      <c r="I436" s="108"/>
      <c r="J436" s="109"/>
    </row>
    <row r="437" spans="2:10" ht="16.5">
      <c r="B437" s="102"/>
      <c r="C437" s="102"/>
      <c r="D437" s="102"/>
      <c r="E437" s="103"/>
      <c r="F437" s="104"/>
      <c r="G437" s="105" t="str">
        <f t="shared" si="8"/>
        <v/>
      </c>
      <c r="H437" s="106"/>
      <c r="I437" s="106"/>
      <c r="J437" s="107"/>
    </row>
    <row r="438" spans="2:10" ht="16.5">
      <c r="B438" s="102"/>
      <c r="C438" s="102"/>
      <c r="D438" s="102"/>
      <c r="E438" s="103"/>
      <c r="F438" s="104"/>
      <c r="G438" s="105" t="str">
        <f t="shared" si="8"/>
        <v/>
      </c>
      <c r="H438" s="106"/>
      <c r="I438" s="108"/>
      <c r="J438" s="109"/>
    </row>
    <row r="439" spans="2:10" ht="16.5">
      <c r="B439" s="102"/>
      <c r="C439" s="102"/>
      <c r="D439" s="102"/>
      <c r="E439" s="103"/>
      <c r="F439" s="104"/>
      <c r="G439" s="105" t="str">
        <f t="shared" si="8"/>
        <v/>
      </c>
      <c r="H439" s="106"/>
      <c r="I439" s="106"/>
      <c r="J439" s="107"/>
    </row>
    <row r="440" spans="2:10" ht="16.5">
      <c r="B440" s="102"/>
      <c r="C440" s="102"/>
      <c r="D440" s="102"/>
      <c r="E440" s="103"/>
      <c r="F440" s="104"/>
      <c r="G440" s="105" t="str">
        <f t="shared" si="8"/>
        <v/>
      </c>
      <c r="H440" s="106"/>
      <c r="I440" s="108"/>
      <c r="J440" s="109"/>
    </row>
    <row r="441" spans="2:10" ht="16.5">
      <c r="B441" s="102"/>
      <c r="C441" s="102"/>
      <c r="D441" s="102"/>
      <c r="E441" s="103"/>
      <c r="F441" s="104"/>
      <c r="G441" s="105" t="str">
        <f t="shared" si="8"/>
        <v/>
      </c>
      <c r="H441" s="106"/>
      <c r="I441" s="106"/>
      <c r="J441" s="107"/>
    </row>
    <row r="442" spans="2:10" ht="16.5">
      <c r="B442" s="102"/>
      <c r="C442" s="102"/>
      <c r="D442" s="102"/>
      <c r="E442" s="103"/>
      <c r="F442" s="104"/>
      <c r="G442" s="105" t="str">
        <f t="shared" si="8"/>
        <v/>
      </c>
      <c r="H442" s="106"/>
      <c r="I442" s="108"/>
      <c r="J442" s="109"/>
    </row>
    <row r="443" spans="2:10" ht="16.5">
      <c r="B443" s="102"/>
      <c r="C443" s="102"/>
      <c r="D443" s="102"/>
      <c r="E443" s="103"/>
      <c r="F443" s="104"/>
      <c r="G443" s="105" t="str">
        <f t="shared" si="8"/>
        <v/>
      </c>
      <c r="H443" s="106"/>
      <c r="I443" s="106"/>
      <c r="J443" s="107"/>
    </row>
    <row r="444" spans="2:10" ht="16.5">
      <c r="B444" s="102"/>
      <c r="C444" s="102"/>
      <c r="D444" s="102"/>
      <c r="E444" s="103"/>
      <c r="F444" s="104"/>
      <c r="G444" s="105" t="str">
        <f t="shared" ref="G444:G475" si="9">IF(F444="","",VLOOKUP(F444,科目名稱,2,FALSE))</f>
        <v/>
      </c>
      <c r="H444" s="106"/>
      <c r="I444" s="108"/>
      <c r="J444" s="109"/>
    </row>
    <row r="445" spans="2:10" ht="16.5">
      <c r="B445" s="102"/>
      <c r="C445" s="102"/>
      <c r="D445" s="102"/>
      <c r="E445" s="103"/>
      <c r="F445" s="104"/>
      <c r="G445" s="105" t="str">
        <f t="shared" si="9"/>
        <v/>
      </c>
      <c r="H445" s="106"/>
      <c r="I445" s="106"/>
      <c r="J445" s="107"/>
    </row>
    <row r="446" spans="2:10" ht="16.5">
      <c r="B446" s="102"/>
      <c r="C446" s="102"/>
      <c r="D446" s="102"/>
      <c r="E446" s="103"/>
      <c r="F446" s="104"/>
      <c r="G446" s="105" t="str">
        <f t="shared" si="9"/>
        <v/>
      </c>
      <c r="H446" s="106"/>
      <c r="I446" s="108"/>
      <c r="J446" s="109"/>
    </row>
    <row r="447" spans="2:10" ht="16.5">
      <c r="B447" s="102"/>
      <c r="C447" s="102"/>
      <c r="D447" s="102"/>
      <c r="E447" s="103"/>
      <c r="F447" s="104"/>
      <c r="G447" s="105" t="str">
        <f t="shared" si="9"/>
        <v/>
      </c>
      <c r="H447" s="106"/>
      <c r="I447" s="106"/>
      <c r="J447" s="107"/>
    </row>
    <row r="448" spans="2:10" ht="16.5">
      <c r="B448" s="102"/>
      <c r="C448" s="102"/>
      <c r="D448" s="102"/>
      <c r="E448" s="103"/>
      <c r="F448" s="104"/>
      <c r="G448" s="105" t="str">
        <f t="shared" si="9"/>
        <v/>
      </c>
      <c r="H448" s="106"/>
      <c r="I448" s="108"/>
      <c r="J448" s="109"/>
    </row>
    <row r="449" spans="2:10" ht="16.5">
      <c r="B449" s="102"/>
      <c r="C449" s="102"/>
      <c r="D449" s="102"/>
      <c r="E449" s="103"/>
      <c r="F449" s="104"/>
      <c r="G449" s="105" t="str">
        <f t="shared" si="9"/>
        <v/>
      </c>
      <c r="H449" s="106"/>
      <c r="I449" s="106"/>
      <c r="J449" s="107"/>
    </row>
    <row r="450" spans="2:10" ht="16.5">
      <c r="B450" s="102"/>
      <c r="C450" s="102"/>
      <c r="D450" s="102"/>
      <c r="E450" s="103"/>
      <c r="F450" s="104"/>
      <c r="G450" s="105" t="str">
        <f t="shared" si="9"/>
        <v/>
      </c>
      <c r="H450" s="106"/>
      <c r="I450" s="108"/>
      <c r="J450" s="109"/>
    </row>
    <row r="451" spans="2:10" ht="16.5">
      <c r="B451" s="102"/>
      <c r="C451" s="102"/>
      <c r="D451" s="102"/>
      <c r="E451" s="103"/>
      <c r="F451" s="104"/>
      <c r="G451" s="105" t="str">
        <f t="shared" si="9"/>
        <v/>
      </c>
      <c r="H451" s="106"/>
      <c r="I451" s="106"/>
      <c r="J451" s="107"/>
    </row>
    <row r="452" spans="2:10" ht="16.5">
      <c r="B452" s="102"/>
      <c r="C452" s="102"/>
      <c r="D452" s="102"/>
      <c r="E452" s="103"/>
      <c r="F452" s="104"/>
      <c r="G452" s="105" t="str">
        <f t="shared" si="9"/>
        <v/>
      </c>
      <c r="H452" s="106"/>
      <c r="I452" s="108"/>
      <c r="J452" s="109"/>
    </row>
    <row r="453" spans="2:10" ht="16.5">
      <c r="B453" s="102"/>
      <c r="C453" s="102"/>
      <c r="D453" s="102"/>
      <c r="E453" s="103"/>
      <c r="F453" s="104"/>
      <c r="G453" s="105" t="str">
        <f t="shared" si="9"/>
        <v/>
      </c>
      <c r="H453" s="106"/>
      <c r="I453" s="106"/>
      <c r="J453" s="107"/>
    </row>
    <row r="454" spans="2:10" ht="16.5">
      <c r="B454" s="102"/>
      <c r="C454" s="102"/>
      <c r="D454" s="102"/>
      <c r="E454" s="103"/>
      <c r="F454" s="104"/>
      <c r="G454" s="105" t="str">
        <f t="shared" si="9"/>
        <v/>
      </c>
      <c r="H454" s="106"/>
      <c r="I454" s="108"/>
      <c r="J454" s="109"/>
    </row>
    <row r="455" spans="2:10" ht="16.5">
      <c r="B455" s="102"/>
      <c r="C455" s="102"/>
      <c r="D455" s="102"/>
      <c r="E455" s="103"/>
      <c r="F455" s="104"/>
      <c r="G455" s="105" t="str">
        <f t="shared" si="9"/>
        <v/>
      </c>
      <c r="H455" s="106"/>
      <c r="I455" s="106"/>
      <c r="J455" s="107"/>
    </row>
    <row r="456" spans="2:10" ht="16.5">
      <c r="B456" s="102"/>
      <c r="C456" s="102"/>
      <c r="D456" s="102"/>
      <c r="E456" s="103"/>
      <c r="F456" s="104"/>
      <c r="G456" s="105" t="str">
        <f t="shared" si="9"/>
        <v/>
      </c>
      <c r="H456" s="106"/>
      <c r="I456" s="108"/>
      <c r="J456" s="109"/>
    </row>
    <row r="457" spans="2:10" ht="16.5">
      <c r="B457" s="102"/>
      <c r="C457" s="102"/>
      <c r="D457" s="102"/>
      <c r="E457" s="103"/>
      <c r="F457" s="104"/>
      <c r="G457" s="105" t="str">
        <f t="shared" si="9"/>
        <v/>
      </c>
      <c r="H457" s="106"/>
      <c r="I457" s="106"/>
      <c r="J457" s="107"/>
    </row>
    <row r="458" spans="2:10" ht="16.5">
      <c r="B458" s="102"/>
      <c r="C458" s="102"/>
      <c r="D458" s="102"/>
      <c r="E458" s="103"/>
      <c r="F458" s="104"/>
      <c r="G458" s="105" t="str">
        <f t="shared" si="9"/>
        <v/>
      </c>
      <c r="H458" s="106"/>
      <c r="I458" s="108"/>
      <c r="J458" s="109"/>
    </row>
    <row r="459" spans="2:10" ht="16.5">
      <c r="B459" s="102"/>
      <c r="C459" s="102"/>
      <c r="D459" s="102"/>
      <c r="E459" s="103"/>
      <c r="F459" s="104"/>
      <c r="G459" s="105" t="str">
        <f t="shared" si="9"/>
        <v/>
      </c>
      <c r="H459" s="106"/>
      <c r="I459" s="106"/>
      <c r="J459" s="107"/>
    </row>
    <row r="460" spans="2:10" ht="16.5">
      <c r="B460" s="102"/>
      <c r="C460" s="102"/>
      <c r="D460" s="102"/>
      <c r="E460" s="103"/>
      <c r="F460" s="104"/>
      <c r="G460" s="105" t="str">
        <f t="shared" si="9"/>
        <v/>
      </c>
      <c r="H460" s="106"/>
      <c r="I460" s="108"/>
      <c r="J460" s="109"/>
    </row>
    <row r="461" spans="2:10" ht="16.5">
      <c r="B461" s="102"/>
      <c r="C461" s="102"/>
      <c r="D461" s="102"/>
      <c r="E461" s="103"/>
      <c r="F461" s="104"/>
      <c r="G461" s="105" t="str">
        <f t="shared" si="9"/>
        <v/>
      </c>
      <c r="H461" s="106"/>
      <c r="I461" s="106"/>
      <c r="J461" s="107"/>
    </row>
    <row r="462" spans="2:10" ht="16.5">
      <c r="B462" s="102"/>
      <c r="C462" s="102"/>
      <c r="D462" s="102"/>
      <c r="E462" s="103"/>
      <c r="F462" s="104"/>
      <c r="G462" s="105" t="str">
        <f t="shared" si="9"/>
        <v/>
      </c>
      <c r="H462" s="106"/>
      <c r="I462" s="108"/>
      <c r="J462" s="109"/>
    </row>
    <row r="463" spans="2:10" ht="16.5">
      <c r="B463" s="102"/>
      <c r="C463" s="102"/>
      <c r="D463" s="102"/>
      <c r="E463" s="103"/>
      <c r="F463" s="104"/>
      <c r="G463" s="105" t="str">
        <f t="shared" si="9"/>
        <v/>
      </c>
      <c r="H463" s="106"/>
      <c r="I463" s="106"/>
      <c r="J463" s="107"/>
    </row>
    <row r="464" spans="2:10" ht="16.5">
      <c r="B464" s="102"/>
      <c r="C464" s="102"/>
      <c r="D464" s="102"/>
      <c r="E464" s="103"/>
      <c r="F464" s="104"/>
      <c r="G464" s="105" t="str">
        <f t="shared" si="9"/>
        <v/>
      </c>
      <c r="H464" s="106"/>
      <c r="I464" s="108"/>
      <c r="J464" s="109"/>
    </row>
    <row r="465" spans="2:10" ht="16.5">
      <c r="B465" s="102"/>
      <c r="C465" s="102"/>
      <c r="D465" s="102"/>
      <c r="E465" s="103"/>
      <c r="F465" s="104"/>
      <c r="G465" s="105" t="str">
        <f t="shared" si="9"/>
        <v/>
      </c>
      <c r="H465" s="106"/>
      <c r="I465" s="106"/>
      <c r="J465" s="107"/>
    </row>
    <row r="466" spans="2:10" ht="16.5">
      <c r="B466" s="102"/>
      <c r="C466" s="102"/>
      <c r="D466" s="102"/>
      <c r="E466" s="103"/>
      <c r="F466" s="104"/>
      <c r="G466" s="105" t="str">
        <f t="shared" si="9"/>
        <v/>
      </c>
      <c r="H466" s="106"/>
      <c r="I466" s="108"/>
      <c r="J466" s="109"/>
    </row>
    <row r="467" spans="2:10" ht="16.5">
      <c r="B467" s="102"/>
      <c r="C467" s="102"/>
      <c r="D467" s="102"/>
      <c r="E467" s="103"/>
      <c r="F467" s="104"/>
      <c r="G467" s="105" t="str">
        <f t="shared" si="9"/>
        <v/>
      </c>
      <c r="H467" s="106"/>
      <c r="I467" s="106"/>
      <c r="J467" s="107"/>
    </row>
    <row r="468" spans="2:10" ht="16.5">
      <c r="B468" s="102"/>
      <c r="C468" s="102"/>
      <c r="D468" s="102"/>
      <c r="E468" s="103"/>
      <c r="F468" s="104"/>
      <c r="G468" s="105" t="str">
        <f t="shared" si="9"/>
        <v/>
      </c>
      <c r="H468" s="106"/>
      <c r="I468" s="108"/>
      <c r="J468" s="109"/>
    </row>
    <row r="469" spans="2:10" ht="16.5">
      <c r="B469" s="102"/>
      <c r="C469" s="102"/>
      <c r="D469" s="102"/>
      <c r="E469" s="103"/>
      <c r="F469" s="104"/>
      <c r="G469" s="105" t="str">
        <f t="shared" si="9"/>
        <v/>
      </c>
      <c r="H469" s="106"/>
      <c r="I469" s="106"/>
      <c r="J469" s="107"/>
    </row>
    <row r="470" spans="2:10" ht="16.5">
      <c r="B470" s="102"/>
      <c r="C470" s="102"/>
      <c r="D470" s="102"/>
      <c r="E470" s="103"/>
      <c r="F470" s="104"/>
      <c r="G470" s="105" t="str">
        <f t="shared" si="9"/>
        <v/>
      </c>
      <c r="H470" s="106"/>
      <c r="I470" s="108"/>
      <c r="J470" s="109"/>
    </row>
    <row r="471" spans="2:10" ht="16.5">
      <c r="B471" s="102"/>
      <c r="C471" s="102"/>
      <c r="D471" s="102"/>
      <c r="E471" s="103"/>
      <c r="F471" s="104"/>
      <c r="G471" s="105" t="str">
        <f t="shared" si="9"/>
        <v/>
      </c>
      <c r="H471" s="106"/>
      <c r="I471" s="106"/>
      <c r="J471" s="107"/>
    </row>
    <row r="472" spans="2:10" ht="16.5">
      <c r="B472" s="102"/>
      <c r="C472" s="102"/>
      <c r="D472" s="102"/>
      <c r="E472" s="103"/>
      <c r="F472" s="104"/>
      <c r="G472" s="105" t="str">
        <f t="shared" si="9"/>
        <v/>
      </c>
      <c r="H472" s="106"/>
      <c r="I472" s="108"/>
      <c r="J472" s="109"/>
    </row>
    <row r="473" spans="2:10" ht="16.5">
      <c r="B473" s="102"/>
      <c r="C473" s="102"/>
      <c r="D473" s="102"/>
      <c r="E473" s="103"/>
      <c r="F473" s="104"/>
      <c r="G473" s="105" t="str">
        <f t="shared" si="9"/>
        <v/>
      </c>
      <c r="H473" s="106"/>
      <c r="I473" s="106"/>
      <c r="J473" s="107"/>
    </row>
    <row r="474" spans="2:10" ht="16.5">
      <c r="B474" s="102"/>
      <c r="C474" s="102"/>
      <c r="D474" s="102"/>
      <c r="E474" s="103"/>
      <c r="F474" s="104"/>
      <c r="G474" s="105" t="str">
        <f t="shared" si="9"/>
        <v/>
      </c>
      <c r="H474" s="106"/>
      <c r="I474" s="108"/>
      <c r="J474" s="109"/>
    </row>
    <row r="475" spans="2:10" ht="16.5">
      <c r="B475" s="102"/>
      <c r="C475" s="102"/>
      <c r="D475" s="102"/>
      <c r="E475" s="103"/>
      <c r="F475" s="104"/>
      <c r="G475" s="105" t="str">
        <f t="shared" si="9"/>
        <v/>
      </c>
      <c r="H475" s="106"/>
      <c r="I475" s="106"/>
      <c r="J475" s="107"/>
    </row>
    <row r="476" spans="2:10" ht="16.5">
      <c r="B476" s="102"/>
      <c r="C476" s="102"/>
      <c r="D476" s="102"/>
      <c r="E476" s="103"/>
      <c r="F476" s="104"/>
      <c r="G476" s="105" t="str">
        <f t="shared" ref="G476:G507" si="10">IF(F476="","",VLOOKUP(F476,科目名稱,2,FALSE))</f>
        <v/>
      </c>
      <c r="H476" s="106"/>
      <c r="I476" s="108"/>
      <c r="J476" s="109"/>
    </row>
    <row r="477" spans="2:10" ht="16.5">
      <c r="B477" s="102"/>
      <c r="C477" s="102"/>
      <c r="D477" s="102"/>
      <c r="E477" s="103"/>
      <c r="F477" s="104"/>
      <c r="G477" s="105" t="str">
        <f t="shared" si="10"/>
        <v/>
      </c>
      <c r="H477" s="106"/>
      <c r="I477" s="106"/>
      <c r="J477" s="107"/>
    </row>
    <row r="478" spans="2:10" ht="16.5">
      <c r="B478" s="102"/>
      <c r="C478" s="102"/>
      <c r="D478" s="102"/>
      <c r="E478" s="103"/>
      <c r="F478" s="104"/>
      <c r="G478" s="105" t="str">
        <f t="shared" si="10"/>
        <v/>
      </c>
      <c r="H478" s="106"/>
      <c r="I478" s="108"/>
      <c r="J478" s="109"/>
    </row>
    <row r="479" spans="2:10" ht="16.5">
      <c r="B479" s="102"/>
      <c r="C479" s="102"/>
      <c r="D479" s="102"/>
      <c r="E479" s="103"/>
      <c r="F479" s="104"/>
      <c r="G479" s="105" t="str">
        <f t="shared" si="10"/>
        <v/>
      </c>
      <c r="H479" s="106"/>
      <c r="I479" s="106"/>
      <c r="J479" s="107"/>
    </row>
    <row r="480" spans="2:10" ht="16.5">
      <c r="B480" s="102"/>
      <c r="C480" s="102"/>
      <c r="D480" s="102"/>
      <c r="E480" s="103"/>
      <c r="F480" s="104"/>
      <c r="G480" s="105" t="str">
        <f t="shared" si="10"/>
        <v/>
      </c>
      <c r="H480" s="106"/>
      <c r="I480" s="108"/>
      <c r="J480" s="109"/>
    </row>
    <row r="481" spans="2:10" ht="16.5">
      <c r="B481" s="102"/>
      <c r="C481" s="102"/>
      <c r="D481" s="102"/>
      <c r="E481" s="103"/>
      <c r="F481" s="104"/>
      <c r="G481" s="105" t="str">
        <f t="shared" si="10"/>
        <v/>
      </c>
      <c r="H481" s="106"/>
      <c r="I481" s="106"/>
      <c r="J481" s="107"/>
    </row>
  </sheetData>
  <autoFilter ref="B5:J481" xr:uid="{00000000-0009-0000-0000-000001000000}">
    <sortState xmlns:xlrd2="http://schemas.microsoft.com/office/spreadsheetml/2017/richdata2" ref="B6:J481">
      <sortCondition ref="B5:B481"/>
    </sortState>
  </autoFilter>
  <mergeCells count="1">
    <mergeCell ref="C3:E3"/>
  </mergeCells>
  <phoneticPr fontId="9" type="noConversion"/>
  <printOptions horizontalCentered="1" verticalCentered="1" gridLines="1" gridLinesSet="0"/>
  <pageMargins left="0.39370078740157499" right="0.39370078740157499" top="0.98425196850393704" bottom="0.98425196850393704" header="0.68" footer="0.511811023622047"/>
  <pageSetup paperSize="9" scale="72" orientation="portrait" blackAndWhite="1" horizontalDpi="180" verticalDpi="300" r:id="rId1"/>
  <headerFooter alignWithMargins="0">
    <oddHeader>&amp;R&amp;D   &amp;T</oddHeader>
    <oddFooter>&amp;C第&amp;P頁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55"/>
  <sheetViews>
    <sheetView workbookViewId="0">
      <selection activeCell="J7" sqref="J7"/>
    </sheetView>
  </sheetViews>
  <sheetFormatPr defaultRowHeight="16.5"/>
  <cols>
    <col min="2" max="2" width="12.25" bestFit="1" customWidth="1"/>
    <col min="3" max="3" width="19" bestFit="1" customWidth="1"/>
    <col min="4" max="5" width="17.125" customWidth="1"/>
    <col min="6" max="7" width="17.125" bestFit="1" customWidth="1"/>
    <col min="9" max="9" width="17.125" bestFit="1" customWidth="1"/>
  </cols>
  <sheetData>
    <row r="1" spans="2:10" ht="18.75">
      <c r="B1" s="25" t="s">
        <v>220</v>
      </c>
      <c r="C1" s="24"/>
    </row>
    <row r="2" spans="2:10" ht="18.75">
      <c r="B2" s="26" t="s">
        <v>221</v>
      </c>
    </row>
    <row r="3" spans="2:10">
      <c r="B3" s="27" t="str">
        <f>IF(SUM(F:F)=SUM(G:G),"借貸平衡","借貸不平衡")</f>
        <v>借貸平衡</v>
      </c>
    </row>
    <row r="4" spans="2:10">
      <c r="B4" s="21" t="s">
        <v>95</v>
      </c>
      <c r="C4" t="s">
        <v>214</v>
      </c>
      <c r="I4" s="117" t="s">
        <v>98</v>
      </c>
      <c r="J4" s="118">
        <v>1110</v>
      </c>
    </row>
    <row r="5" spans="2:10" ht="17.25" thickBot="1">
      <c r="I5" s="117" t="s">
        <v>1</v>
      </c>
      <c r="J5" s="118" t="s">
        <v>4</v>
      </c>
    </row>
    <row r="6" spans="2:10" ht="17.25" hidden="1" thickBot="1">
      <c r="D6" s="21" t="s">
        <v>213</v>
      </c>
      <c r="I6" s="117" t="s">
        <v>215</v>
      </c>
      <c r="J6" s="118"/>
    </row>
    <row r="7" spans="2:10" ht="18" thickTop="1" thickBot="1">
      <c r="B7" s="35" t="s">
        <v>98</v>
      </c>
      <c r="C7" s="35" t="s">
        <v>1</v>
      </c>
      <c r="D7" s="36" t="s">
        <v>215</v>
      </c>
      <c r="E7" s="37" t="s">
        <v>216</v>
      </c>
      <c r="F7" s="37" t="s">
        <v>217</v>
      </c>
      <c r="G7" s="38" t="s">
        <v>218</v>
      </c>
      <c r="I7" s="117" t="s">
        <v>218</v>
      </c>
      <c r="J7" s="119">
        <f>GETPIVOTDATA("加總 - 貸方餘額",$B$6,"科目代號",J4,"科目名稱",J5)</f>
        <v>176770</v>
      </c>
    </row>
    <row r="8" spans="2:10" ht="18" thickTop="1" thickBot="1">
      <c r="B8" s="31">
        <v>1110</v>
      </c>
      <c r="C8" s="34" t="s">
        <v>4</v>
      </c>
      <c r="D8" s="28">
        <v>773476</v>
      </c>
      <c r="E8" s="29">
        <v>950246</v>
      </c>
      <c r="F8" s="29">
        <v>0</v>
      </c>
      <c r="G8" s="30">
        <v>176770</v>
      </c>
    </row>
    <row r="9" spans="2:10" ht="18" thickTop="1" thickBot="1">
      <c r="B9" s="32">
        <v>1120</v>
      </c>
      <c r="C9" s="34" t="s">
        <v>5</v>
      </c>
      <c r="D9" s="28">
        <v>3756342</v>
      </c>
      <c r="E9" s="29">
        <v>1644848</v>
      </c>
      <c r="F9" s="29">
        <v>2111494</v>
      </c>
      <c r="G9" s="30">
        <v>0</v>
      </c>
    </row>
    <row r="10" spans="2:10" ht="18" thickTop="1" thickBot="1">
      <c r="B10" s="32">
        <v>1150</v>
      </c>
      <c r="C10" s="34" t="s">
        <v>9</v>
      </c>
      <c r="D10" s="28">
        <v>2379374</v>
      </c>
      <c r="E10" s="29"/>
      <c r="F10" s="29">
        <v>2379374</v>
      </c>
      <c r="G10" s="30">
        <v>0</v>
      </c>
    </row>
    <row r="11" spans="2:10" ht="18" thickTop="1" thickBot="1">
      <c r="B11" s="32">
        <v>1210</v>
      </c>
      <c r="C11" s="34" t="s">
        <v>13</v>
      </c>
      <c r="D11" s="28">
        <v>31197</v>
      </c>
      <c r="E11" s="29">
        <v>31197</v>
      </c>
      <c r="F11" s="29">
        <v>0</v>
      </c>
      <c r="G11" s="30">
        <v>0</v>
      </c>
    </row>
    <row r="12" spans="2:10" ht="18" thickTop="1" thickBot="1">
      <c r="B12" s="32">
        <v>1430</v>
      </c>
      <c r="C12" s="34" t="s">
        <v>106</v>
      </c>
      <c r="D12" s="28">
        <v>254676</v>
      </c>
      <c r="E12" s="29"/>
      <c r="F12" s="29">
        <v>254676</v>
      </c>
      <c r="G12" s="30">
        <v>0</v>
      </c>
    </row>
    <row r="13" spans="2:10" ht="18" thickTop="1" thickBot="1">
      <c r="B13" s="32">
        <v>1435</v>
      </c>
      <c r="C13" s="34" t="s">
        <v>107</v>
      </c>
      <c r="D13" s="28"/>
      <c r="E13" s="29">
        <v>56778</v>
      </c>
      <c r="F13" s="29">
        <v>0</v>
      </c>
      <c r="G13" s="30">
        <v>56778</v>
      </c>
    </row>
    <row r="14" spans="2:10" ht="18" thickTop="1" thickBot="1">
      <c r="B14" s="32">
        <v>1450</v>
      </c>
      <c r="C14" s="34" t="s">
        <v>26</v>
      </c>
      <c r="D14" s="28">
        <v>1326190</v>
      </c>
      <c r="E14" s="29"/>
      <c r="F14" s="29">
        <v>1326190</v>
      </c>
      <c r="G14" s="30">
        <v>0</v>
      </c>
    </row>
    <row r="15" spans="2:10" ht="18" thickTop="1" thickBot="1">
      <c r="B15" s="32">
        <v>1455</v>
      </c>
      <c r="C15" s="34" t="s">
        <v>27</v>
      </c>
      <c r="D15" s="28"/>
      <c r="E15" s="29">
        <v>353202</v>
      </c>
      <c r="F15" s="29">
        <v>0</v>
      </c>
      <c r="G15" s="30">
        <v>353202</v>
      </c>
    </row>
    <row r="16" spans="2:10" ht="18" thickTop="1" thickBot="1">
      <c r="B16" s="32">
        <v>1470</v>
      </c>
      <c r="C16" s="34" t="s">
        <v>125</v>
      </c>
      <c r="D16" s="28">
        <v>33143</v>
      </c>
      <c r="E16" s="29"/>
      <c r="F16" s="29">
        <v>33143</v>
      </c>
      <c r="G16" s="30">
        <v>0</v>
      </c>
    </row>
    <row r="17" spans="2:7" ht="18" thickTop="1" thickBot="1">
      <c r="B17" s="32">
        <v>1560</v>
      </c>
      <c r="C17" s="34" t="s">
        <v>32</v>
      </c>
      <c r="D17" s="28">
        <v>1350</v>
      </c>
      <c r="E17" s="29"/>
      <c r="F17" s="29">
        <v>1350</v>
      </c>
      <c r="G17" s="30">
        <v>0</v>
      </c>
    </row>
    <row r="18" spans="2:7" ht="18" thickTop="1" thickBot="1">
      <c r="B18" s="32">
        <v>1610</v>
      </c>
      <c r="C18" s="34" t="s">
        <v>36</v>
      </c>
      <c r="D18" s="28">
        <v>2900</v>
      </c>
      <c r="E18" s="29"/>
      <c r="F18" s="29">
        <v>2900</v>
      </c>
      <c r="G18" s="30">
        <v>0</v>
      </c>
    </row>
    <row r="19" spans="2:7" ht="18" thickTop="1" thickBot="1">
      <c r="B19" s="32">
        <v>1670</v>
      </c>
      <c r="C19" s="34" t="s">
        <v>104</v>
      </c>
      <c r="D19" s="28">
        <v>65652</v>
      </c>
      <c r="E19" s="29">
        <v>65652</v>
      </c>
      <c r="F19" s="29">
        <v>0</v>
      </c>
      <c r="G19" s="30">
        <v>0</v>
      </c>
    </row>
    <row r="20" spans="2:7" ht="18" thickTop="1" thickBot="1">
      <c r="B20" s="32">
        <v>1680</v>
      </c>
      <c r="C20" s="34" t="s">
        <v>105</v>
      </c>
      <c r="D20" s="28">
        <v>24861</v>
      </c>
      <c r="E20" s="29">
        <v>6096</v>
      </c>
      <c r="F20" s="29">
        <v>18765</v>
      </c>
      <c r="G20" s="30">
        <v>0</v>
      </c>
    </row>
    <row r="21" spans="2:7" ht="18" thickTop="1" thickBot="1">
      <c r="B21" s="32">
        <v>2110</v>
      </c>
      <c r="C21" s="34" t="s">
        <v>108</v>
      </c>
      <c r="D21" s="28">
        <v>87399</v>
      </c>
      <c r="E21" s="29">
        <v>231973</v>
      </c>
      <c r="F21" s="29">
        <v>0</v>
      </c>
      <c r="G21" s="30">
        <v>144574</v>
      </c>
    </row>
    <row r="22" spans="2:7" ht="18" thickTop="1" thickBot="1">
      <c r="B22" s="32">
        <v>2150</v>
      </c>
      <c r="C22" s="34" t="s">
        <v>44</v>
      </c>
      <c r="D22" s="28">
        <v>78203</v>
      </c>
      <c r="E22" s="29">
        <v>78203</v>
      </c>
      <c r="F22" s="29">
        <v>0</v>
      </c>
      <c r="G22" s="30">
        <v>0</v>
      </c>
    </row>
    <row r="23" spans="2:7" ht="18" thickTop="1" thickBot="1">
      <c r="B23" s="32">
        <v>2185</v>
      </c>
      <c r="C23" s="34" t="s">
        <v>122</v>
      </c>
      <c r="D23" s="28">
        <v>133882</v>
      </c>
      <c r="E23" s="29">
        <v>69993</v>
      </c>
      <c r="F23" s="29">
        <v>63889</v>
      </c>
      <c r="G23" s="30">
        <v>0</v>
      </c>
    </row>
    <row r="24" spans="2:7" ht="18" thickTop="1" thickBot="1">
      <c r="B24" s="32">
        <v>2190</v>
      </c>
      <c r="C24" s="34" t="s">
        <v>46</v>
      </c>
      <c r="D24" s="28">
        <v>48018</v>
      </c>
      <c r="E24" s="29">
        <v>48018</v>
      </c>
      <c r="F24" s="29">
        <v>0</v>
      </c>
      <c r="G24" s="30">
        <v>0</v>
      </c>
    </row>
    <row r="25" spans="2:7" ht="18" thickTop="1" thickBot="1">
      <c r="B25" s="32">
        <v>2570</v>
      </c>
      <c r="C25" s="34" t="s">
        <v>109</v>
      </c>
      <c r="D25" s="28">
        <v>22517</v>
      </c>
      <c r="E25" s="29">
        <v>26636</v>
      </c>
      <c r="F25" s="29">
        <v>0</v>
      </c>
      <c r="G25" s="30">
        <v>4119</v>
      </c>
    </row>
    <row r="26" spans="2:7" ht="18" thickTop="1" thickBot="1">
      <c r="B26" s="32">
        <v>2580</v>
      </c>
      <c r="C26" s="34" t="s">
        <v>112</v>
      </c>
      <c r="D26" s="28">
        <v>76398</v>
      </c>
      <c r="E26" s="29">
        <v>270104</v>
      </c>
      <c r="F26" s="29">
        <v>0</v>
      </c>
      <c r="G26" s="30">
        <v>193706</v>
      </c>
    </row>
    <row r="27" spans="2:7" ht="18" thickTop="1" thickBot="1">
      <c r="B27" s="32">
        <v>3110</v>
      </c>
      <c r="C27" s="34" t="s">
        <v>54</v>
      </c>
      <c r="D27" s="28"/>
      <c r="E27" s="29">
        <v>1000000</v>
      </c>
      <c r="F27" s="29">
        <v>0</v>
      </c>
      <c r="G27" s="30">
        <v>1000000</v>
      </c>
    </row>
    <row r="28" spans="2:7" ht="18" thickTop="1" thickBot="1">
      <c r="B28" s="32">
        <v>3250</v>
      </c>
      <c r="C28" s="34" t="s">
        <v>111</v>
      </c>
      <c r="D28" s="28"/>
      <c r="E28" s="29">
        <v>375479</v>
      </c>
      <c r="F28" s="29">
        <v>0</v>
      </c>
      <c r="G28" s="30">
        <v>375479</v>
      </c>
    </row>
    <row r="29" spans="2:7" ht="18" thickTop="1" thickBot="1">
      <c r="B29" s="32">
        <v>3320</v>
      </c>
      <c r="C29" s="34" t="s">
        <v>110</v>
      </c>
      <c r="D29" s="28">
        <v>173400</v>
      </c>
      <c r="E29" s="29">
        <v>669228</v>
      </c>
      <c r="F29" s="29">
        <v>0</v>
      </c>
      <c r="G29" s="30">
        <v>495828</v>
      </c>
    </row>
    <row r="30" spans="2:7" ht="18" thickTop="1" thickBot="1">
      <c r="B30" s="32">
        <v>4110</v>
      </c>
      <c r="C30" s="34" t="s">
        <v>64</v>
      </c>
      <c r="D30" s="28"/>
      <c r="E30" s="29">
        <v>5402086</v>
      </c>
      <c r="F30" s="29">
        <v>0</v>
      </c>
      <c r="G30" s="30">
        <v>5402086</v>
      </c>
    </row>
    <row r="31" spans="2:7" ht="18" thickTop="1" thickBot="1">
      <c r="B31" s="32">
        <v>4130</v>
      </c>
      <c r="C31" s="34" t="s">
        <v>66</v>
      </c>
      <c r="D31" s="28">
        <v>6184</v>
      </c>
      <c r="E31" s="29"/>
      <c r="F31" s="29">
        <v>6184</v>
      </c>
      <c r="G31" s="30">
        <v>0</v>
      </c>
    </row>
    <row r="32" spans="2:7" ht="18" thickTop="1" thickBot="1">
      <c r="B32" s="32">
        <v>5110</v>
      </c>
      <c r="C32" s="34" t="s">
        <v>121</v>
      </c>
      <c r="D32" s="28">
        <v>525350</v>
      </c>
      <c r="E32" s="29"/>
      <c r="F32" s="29">
        <v>525350</v>
      </c>
      <c r="G32" s="30">
        <v>0</v>
      </c>
    </row>
    <row r="33" spans="2:7" ht="18" thickTop="1" thickBot="1">
      <c r="B33" s="32">
        <v>5120</v>
      </c>
      <c r="C33" s="34" t="s">
        <v>120</v>
      </c>
      <c r="D33" s="28">
        <v>2381</v>
      </c>
      <c r="E33" s="29"/>
      <c r="F33" s="29">
        <v>2381</v>
      </c>
      <c r="G33" s="30">
        <v>0</v>
      </c>
    </row>
    <row r="34" spans="2:7" ht="18" thickTop="1" thickBot="1">
      <c r="B34" s="32">
        <v>5130</v>
      </c>
      <c r="C34" s="34" t="s">
        <v>124</v>
      </c>
      <c r="D34" s="28">
        <v>14380</v>
      </c>
      <c r="E34" s="29"/>
      <c r="F34" s="29">
        <v>14380</v>
      </c>
      <c r="G34" s="30">
        <v>0</v>
      </c>
    </row>
    <row r="35" spans="2:7" ht="18" thickTop="1" thickBot="1">
      <c r="B35" s="32">
        <v>5150</v>
      </c>
      <c r="C35" s="34" t="s">
        <v>116</v>
      </c>
      <c r="D35" s="28">
        <v>12238</v>
      </c>
      <c r="E35" s="29"/>
      <c r="F35" s="29">
        <v>12238</v>
      </c>
      <c r="G35" s="30">
        <v>0</v>
      </c>
    </row>
    <row r="36" spans="2:7" ht="18" thickTop="1" thickBot="1">
      <c r="B36" s="32">
        <v>5160</v>
      </c>
      <c r="C36" s="34" t="s">
        <v>115</v>
      </c>
      <c r="D36" s="28">
        <v>19221</v>
      </c>
      <c r="E36" s="29"/>
      <c r="F36" s="29">
        <v>19221</v>
      </c>
      <c r="G36" s="30">
        <v>0</v>
      </c>
    </row>
    <row r="37" spans="2:7" ht="18" thickTop="1" thickBot="1">
      <c r="B37" s="32">
        <v>5170</v>
      </c>
      <c r="C37" s="34" t="s">
        <v>126</v>
      </c>
      <c r="D37" s="28">
        <v>7619</v>
      </c>
      <c r="E37" s="29"/>
      <c r="F37" s="29">
        <v>7619</v>
      </c>
      <c r="G37" s="30">
        <v>0</v>
      </c>
    </row>
    <row r="38" spans="2:7" ht="18" thickTop="1" thickBot="1">
      <c r="B38" s="32">
        <v>6210</v>
      </c>
      <c r="C38" s="34" t="s">
        <v>74</v>
      </c>
      <c r="D38" s="28">
        <v>1027000</v>
      </c>
      <c r="E38" s="29"/>
      <c r="F38" s="29">
        <v>1027000</v>
      </c>
      <c r="G38" s="30">
        <v>0</v>
      </c>
    </row>
    <row r="39" spans="2:7" ht="18" thickTop="1" thickBot="1">
      <c r="B39" s="32">
        <v>6230</v>
      </c>
      <c r="C39" s="34" t="s">
        <v>114</v>
      </c>
      <c r="D39" s="28">
        <v>2612</v>
      </c>
      <c r="E39" s="29"/>
      <c r="F39" s="29">
        <v>2612</v>
      </c>
      <c r="G39" s="30">
        <v>0</v>
      </c>
    </row>
    <row r="40" spans="2:7" ht="18" thickTop="1" thickBot="1">
      <c r="B40" s="32">
        <v>6240</v>
      </c>
      <c r="C40" s="34" t="s">
        <v>119</v>
      </c>
      <c r="D40" s="28">
        <v>44141</v>
      </c>
      <c r="E40" s="29"/>
      <c r="F40" s="29">
        <v>44141</v>
      </c>
      <c r="G40" s="30">
        <v>0</v>
      </c>
    </row>
    <row r="41" spans="2:7" ht="18" thickTop="1" thickBot="1">
      <c r="B41" s="32">
        <v>6250</v>
      </c>
      <c r="C41" s="34" t="s">
        <v>76</v>
      </c>
      <c r="D41" s="28">
        <v>143079</v>
      </c>
      <c r="E41" s="29"/>
      <c r="F41" s="29">
        <v>143079</v>
      </c>
      <c r="G41" s="30">
        <v>0</v>
      </c>
    </row>
    <row r="42" spans="2:7" ht="18" thickTop="1" thickBot="1">
      <c r="B42" s="32">
        <v>6260</v>
      </c>
      <c r="C42" s="34" t="s">
        <v>77</v>
      </c>
      <c r="D42" s="28">
        <v>49665</v>
      </c>
      <c r="E42" s="29"/>
      <c r="F42" s="29">
        <v>49665</v>
      </c>
      <c r="G42" s="30">
        <v>0</v>
      </c>
    </row>
    <row r="43" spans="2:7" ht="18" thickTop="1" thickBot="1">
      <c r="B43" s="32">
        <v>6270</v>
      </c>
      <c r="C43" s="34" t="s">
        <v>78</v>
      </c>
      <c r="D43" s="28">
        <v>4500</v>
      </c>
      <c r="E43" s="29"/>
      <c r="F43" s="29">
        <v>4500</v>
      </c>
      <c r="G43" s="30">
        <v>0</v>
      </c>
    </row>
    <row r="44" spans="2:7" ht="18" thickTop="1" thickBot="1">
      <c r="B44" s="32">
        <v>6280</v>
      </c>
      <c r="C44" s="34" t="s">
        <v>79</v>
      </c>
      <c r="D44" s="28">
        <v>2036</v>
      </c>
      <c r="E44" s="29"/>
      <c r="F44" s="29">
        <v>2036</v>
      </c>
      <c r="G44" s="30">
        <v>0</v>
      </c>
    </row>
    <row r="45" spans="2:7" ht="18" thickTop="1" thickBot="1">
      <c r="B45" s="32">
        <v>6285</v>
      </c>
      <c r="C45" s="34" t="s">
        <v>123</v>
      </c>
      <c r="D45" s="28">
        <v>28220</v>
      </c>
      <c r="E45" s="29"/>
      <c r="F45" s="29">
        <v>28220</v>
      </c>
      <c r="G45" s="30">
        <v>0</v>
      </c>
    </row>
    <row r="46" spans="2:7" ht="18" thickTop="1" thickBot="1">
      <c r="B46" s="32">
        <v>6290</v>
      </c>
      <c r="C46" s="34" t="s">
        <v>80</v>
      </c>
      <c r="D46" s="28">
        <v>66198</v>
      </c>
      <c r="E46" s="29"/>
      <c r="F46" s="29">
        <v>66198</v>
      </c>
      <c r="G46" s="30">
        <v>0</v>
      </c>
    </row>
    <row r="47" spans="2:7" ht="18" thickTop="1" thickBot="1">
      <c r="B47" s="32">
        <v>6320</v>
      </c>
      <c r="C47" s="34" t="s">
        <v>113</v>
      </c>
      <c r="D47" s="28">
        <v>27808</v>
      </c>
      <c r="E47" s="29"/>
      <c r="F47" s="29">
        <v>27808</v>
      </c>
      <c r="G47" s="30">
        <v>0</v>
      </c>
    </row>
    <row r="48" spans="2:7" ht="18" thickTop="1" thickBot="1">
      <c r="B48" s="32">
        <v>6340</v>
      </c>
      <c r="C48" s="34" t="s">
        <v>117</v>
      </c>
      <c r="D48" s="28">
        <v>300</v>
      </c>
      <c r="E48" s="29"/>
      <c r="F48" s="29">
        <v>300</v>
      </c>
      <c r="G48" s="30">
        <v>0</v>
      </c>
    </row>
    <row r="49" spans="2:7" ht="18" thickTop="1" thickBot="1">
      <c r="B49" s="32">
        <v>6350</v>
      </c>
      <c r="C49" s="34" t="s">
        <v>118</v>
      </c>
      <c r="D49" s="28">
        <v>1116</v>
      </c>
      <c r="E49" s="29"/>
      <c r="F49" s="29">
        <v>1116</v>
      </c>
      <c r="G49" s="30">
        <v>0</v>
      </c>
    </row>
    <row r="50" spans="2:7" ht="18" thickTop="1" thickBot="1">
      <c r="B50" s="32">
        <v>6370</v>
      </c>
      <c r="C50" s="34" t="s">
        <v>84</v>
      </c>
      <c r="D50" s="28">
        <v>5500</v>
      </c>
      <c r="E50" s="29"/>
      <c r="F50" s="29">
        <v>5500</v>
      </c>
      <c r="G50" s="30">
        <v>0</v>
      </c>
    </row>
    <row r="51" spans="2:7" ht="18" thickTop="1" thickBot="1">
      <c r="B51" s="32">
        <v>7210</v>
      </c>
      <c r="C51" s="34" t="s">
        <v>90</v>
      </c>
      <c r="D51" s="28">
        <v>21213</v>
      </c>
      <c r="E51" s="29"/>
      <c r="F51" s="29">
        <v>21213</v>
      </c>
      <c r="G51" s="30">
        <v>0</v>
      </c>
    </row>
    <row r="52" spans="2:7" ht="18" hidden="1" thickTop="1" thickBot="1">
      <c r="B52" s="33" t="s">
        <v>261</v>
      </c>
      <c r="C52" s="22" t="s">
        <v>261</v>
      </c>
      <c r="D52" s="23"/>
      <c r="E52" s="23"/>
      <c r="F52" s="23">
        <v>0</v>
      </c>
      <c r="G52" s="23">
        <v>0</v>
      </c>
    </row>
    <row r="53" spans="2:7" ht="17.25" thickTop="1">
      <c r="B53" s="22" t="s">
        <v>212</v>
      </c>
      <c r="D53" s="23">
        <v>11279739</v>
      </c>
      <c r="E53" s="23">
        <v>11279739</v>
      </c>
      <c r="F53" s="23">
        <v>0</v>
      </c>
      <c r="G53" s="23">
        <v>0</v>
      </c>
    </row>
    <row r="55" spans="2:7" ht="17.25" thickTop="1"/>
  </sheetData>
  <phoneticPr fontId="18" type="noConversion"/>
  <dataValidations count="2">
    <dataValidation type="list" allowBlank="1" showInputMessage="1" showErrorMessage="1" sqref="J4" xr:uid="{58143250-CB96-4C56-878B-F03B6F4F7A78}">
      <formula1>$B$8:$B$51</formula1>
    </dataValidation>
    <dataValidation type="list" allowBlank="1" showInputMessage="1" showErrorMessage="1" sqref="J5" xr:uid="{6314C75D-36E1-4345-ADED-56CC2F296703}">
      <formula1>$C$8:$C$51</formula1>
    </dataValidation>
  </dataValidations>
  <pageMargins left="0.7" right="0.7" top="0.75" bottom="0.75" header="0.3" footer="0.3"/>
  <pageSetup paperSize="9" orientation="portrait" horizontalDpi="180" verticalDpi="18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9"/>
  <sheetViews>
    <sheetView showGridLines="0" zoomScale="90" zoomScaleNormal="90" workbookViewId="0">
      <selection activeCell="C6" sqref="C6"/>
    </sheetView>
  </sheetViews>
  <sheetFormatPr defaultRowHeight="16.5"/>
  <cols>
    <col min="1" max="1" width="2.5" style="39" customWidth="1"/>
    <col min="2" max="2" width="20.375" style="39" customWidth="1"/>
    <col min="3" max="3" width="11.5" style="45" customWidth="1"/>
    <col min="4" max="4" width="13.375" style="45" customWidth="1"/>
    <col min="5" max="5" width="1.375" style="39" customWidth="1"/>
    <col min="6" max="7" width="13.375" style="45" customWidth="1"/>
    <col min="8" max="256" width="9" style="39"/>
    <col min="257" max="257" width="2.5" style="39" customWidth="1"/>
    <col min="258" max="258" width="20.375" style="39" customWidth="1"/>
    <col min="259" max="260" width="13.375" style="39" customWidth="1"/>
    <col min="261" max="261" width="1.375" style="39" customWidth="1"/>
    <col min="262" max="263" width="13.375" style="39" customWidth="1"/>
    <col min="264" max="512" width="9" style="39"/>
    <col min="513" max="513" width="2.5" style="39" customWidth="1"/>
    <col min="514" max="514" width="20.375" style="39" customWidth="1"/>
    <col min="515" max="516" width="13.375" style="39" customWidth="1"/>
    <col min="517" max="517" width="1.375" style="39" customWidth="1"/>
    <col min="518" max="519" width="13.375" style="39" customWidth="1"/>
    <col min="520" max="768" width="9" style="39"/>
    <col min="769" max="769" width="2.5" style="39" customWidth="1"/>
    <col min="770" max="770" width="20.375" style="39" customWidth="1"/>
    <col min="771" max="772" width="13.375" style="39" customWidth="1"/>
    <col min="773" max="773" width="1.375" style="39" customWidth="1"/>
    <col min="774" max="775" width="13.375" style="39" customWidth="1"/>
    <col min="776" max="1024" width="9" style="39"/>
    <col min="1025" max="1025" width="2.5" style="39" customWidth="1"/>
    <col min="1026" max="1026" width="20.375" style="39" customWidth="1"/>
    <col min="1027" max="1028" width="13.375" style="39" customWidth="1"/>
    <col min="1029" max="1029" width="1.375" style="39" customWidth="1"/>
    <col min="1030" max="1031" width="13.375" style="39" customWidth="1"/>
    <col min="1032" max="1280" width="9" style="39"/>
    <col min="1281" max="1281" width="2.5" style="39" customWidth="1"/>
    <col min="1282" max="1282" width="20.375" style="39" customWidth="1"/>
    <col min="1283" max="1284" width="13.375" style="39" customWidth="1"/>
    <col min="1285" max="1285" width="1.375" style="39" customWidth="1"/>
    <col min="1286" max="1287" width="13.375" style="39" customWidth="1"/>
    <col min="1288" max="1536" width="9" style="39"/>
    <col min="1537" max="1537" width="2.5" style="39" customWidth="1"/>
    <col min="1538" max="1538" width="20.375" style="39" customWidth="1"/>
    <col min="1539" max="1540" width="13.375" style="39" customWidth="1"/>
    <col min="1541" max="1541" width="1.375" style="39" customWidth="1"/>
    <col min="1542" max="1543" width="13.375" style="39" customWidth="1"/>
    <col min="1544" max="1792" width="9" style="39"/>
    <col min="1793" max="1793" width="2.5" style="39" customWidth="1"/>
    <col min="1794" max="1794" width="20.375" style="39" customWidth="1"/>
    <col min="1795" max="1796" width="13.375" style="39" customWidth="1"/>
    <col min="1797" max="1797" width="1.375" style="39" customWidth="1"/>
    <col min="1798" max="1799" width="13.375" style="39" customWidth="1"/>
    <col min="1800" max="2048" width="9" style="39"/>
    <col min="2049" max="2049" width="2.5" style="39" customWidth="1"/>
    <col min="2050" max="2050" width="20.375" style="39" customWidth="1"/>
    <col min="2051" max="2052" width="13.375" style="39" customWidth="1"/>
    <col min="2053" max="2053" width="1.375" style="39" customWidth="1"/>
    <col min="2054" max="2055" width="13.375" style="39" customWidth="1"/>
    <col min="2056" max="2304" width="9" style="39"/>
    <col min="2305" max="2305" width="2.5" style="39" customWidth="1"/>
    <col min="2306" max="2306" width="20.375" style="39" customWidth="1"/>
    <col min="2307" max="2308" width="13.375" style="39" customWidth="1"/>
    <col min="2309" max="2309" width="1.375" style="39" customWidth="1"/>
    <col min="2310" max="2311" width="13.375" style="39" customWidth="1"/>
    <col min="2312" max="2560" width="9" style="39"/>
    <col min="2561" max="2561" width="2.5" style="39" customWidth="1"/>
    <col min="2562" max="2562" width="20.375" style="39" customWidth="1"/>
    <col min="2563" max="2564" width="13.375" style="39" customWidth="1"/>
    <col min="2565" max="2565" width="1.375" style="39" customWidth="1"/>
    <col min="2566" max="2567" width="13.375" style="39" customWidth="1"/>
    <col min="2568" max="2816" width="9" style="39"/>
    <col min="2817" max="2817" width="2.5" style="39" customWidth="1"/>
    <col min="2818" max="2818" width="20.375" style="39" customWidth="1"/>
    <col min="2819" max="2820" width="13.375" style="39" customWidth="1"/>
    <col min="2821" max="2821" width="1.375" style="39" customWidth="1"/>
    <col min="2822" max="2823" width="13.375" style="39" customWidth="1"/>
    <col min="2824" max="3072" width="9" style="39"/>
    <col min="3073" max="3073" width="2.5" style="39" customWidth="1"/>
    <col min="3074" max="3074" width="20.375" style="39" customWidth="1"/>
    <col min="3075" max="3076" width="13.375" style="39" customWidth="1"/>
    <col min="3077" max="3077" width="1.375" style="39" customWidth="1"/>
    <col min="3078" max="3079" width="13.375" style="39" customWidth="1"/>
    <col min="3080" max="3328" width="9" style="39"/>
    <col min="3329" max="3329" width="2.5" style="39" customWidth="1"/>
    <col min="3330" max="3330" width="20.375" style="39" customWidth="1"/>
    <col min="3331" max="3332" width="13.375" style="39" customWidth="1"/>
    <col min="3333" max="3333" width="1.375" style="39" customWidth="1"/>
    <col min="3334" max="3335" width="13.375" style="39" customWidth="1"/>
    <col min="3336" max="3584" width="9" style="39"/>
    <col min="3585" max="3585" width="2.5" style="39" customWidth="1"/>
    <col min="3586" max="3586" width="20.375" style="39" customWidth="1"/>
    <col min="3587" max="3588" width="13.375" style="39" customWidth="1"/>
    <col min="3589" max="3589" width="1.375" style="39" customWidth="1"/>
    <col min="3590" max="3591" width="13.375" style="39" customWidth="1"/>
    <col min="3592" max="3840" width="9" style="39"/>
    <col min="3841" max="3841" width="2.5" style="39" customWidth="1"/>
    <col min="3842" max="3842" width="20.375" style="39" customWidth="1"/>
    <col min="3843" max="3844" width="13.375" style="39" customWidth="1"/>
    <col min="3845" max="3845" width="1.375" style="39" customWidth="1"/>
    <col min="3846" max="3847" width="13.375" style="39" customWidth="1"/>
    <col min="3848" max="4096" width="9" style="39"/>
    <col min="4097" max="4097" width="2.5" style="39" customWidth="1"/>
    <col min="4098" max="4098" width="20.375" style="39" customWidth="1"/>
    <col min="4099" max="4100" width="13.375" style="39" customWidth="1"/>
    <col min="4101" max="4101" width="1.375" style="39" customWidth="1"/>
    <col min="4102" max="4103" width="13.375" style="39" customWidth="1"/>
    <col min="4104" max="4352" width="9" style="39"/>
    <col min="4353" max="4353" width="2.5" style="39" customWidth="1"/>
    <col min="4354" max="4354" width="20.375" style="39" customWidth="1"/>
    <col min="4355" max="4356" width="13.375" style="39" customWidth="1"/>
    <col min="4357" max="4357" width="1.375" style="39" customWidth="1"/>
    <col min="4358" max="4359" width="13.375" style="39" customWidth="1"/>
    <col min="4360" max="4608" width="9" style="39"/>
    <col min="4609" max="4609" width="2.5" style="39" customWidth="1"/>
    <col min="4610" max="4610" width="20.375" style="39" customWidth="1"/>
    <col min="4611" max="4612" width="13.375" style="39" customWidth="1"/>
    <col min="4613" max="4613" width="1.375" style="39" customWidth="1"/>
    <col min="4614" max="4615" width="13.375" style="39" customWidth="1"/>
    <col min="4616" max="4864" width="9" style="39"/>
    <col min="4865" max="4865" width="2.5" style="39" customWidth="1"/>
    <col min="4866" max="4866" width="20.375" style="39" customWidth="1"/>
    <col min="4867" max="4868" width="13.375" style="39" customWidth="1"/>
    <col min="4869" max="4869" width="1.375" style="39" customWidth="1"/>
    <col min="4870" max="4871" width="13.375" style="39" customWidth="1"/>
    <col min="4872" max="5120" width="9" style="39"/>
    <col min="5121" max="5121" width="2.5" style="39" customWidth="1"/>
    <col min="5122" max="5122" width="20.375" style="39" customWidth="1"/>
    <col min="5123" max="5124" width="13.375" style="39" customWidth="1"/>
    <col min="5125" max="5125" width="1.375" style="39" customWidth="1"/>
    <col min="5126" max="5127" width="13.375" style="39" customWidth="1"/>
    <col min="5128" max="5376" width="9" style="39"/>
    <col min="5377" max="5377" width="2.5" style="39" customWidth="1"/>
    <col min="5378" max="5378" width="20.375" style="39" customWidth="1"/>
    <col min="5379" max="5380" width="13.375" style="39" customWidth="1"/>
    <col min="5381" max="5381" width="1.375" style="39" customWidth="1"/>
    <col min="5382" max="5383" width="13.375" style="39" customWidth="1"/>
    <col min="5384" max="5632" width="9" style="39"/>
    <col min="5633" max="5633" width="2.5" style="39" customWidth="1"/>
    <col min="5634" max="5634" width="20.375" style="39" customWidth="1"/>
    <col min="5635" max="5636" width="13.375" style="39" customWidth="1"/>
    <col min="5637" max="5637" width="1.375" style="39" customWidth="1"/>
    <col min="5638" max="5639" width="13.375" style="39" customWidth="1"/>
    <col min="5640" max="5888" width="9" style="39"/>
    <col min="5889" max="5889" width="2.5" style="39" customWidth="1"/>
    <col min="5890" max="5890" width="20.375" style="39" customWidth="1"/>
    <col min="5891" max="5892" width="13.375" style="39" customWidth="1"/>
    <col min="5893" max="5893" width="1.375" style="39" customWidth="1"/>
    <col min="5894" max="5895" width="13.375" style="39" customWidth="1"/>
    <col min="5896" max="6144" width="9" style="39"/>
    <col min="6145" max="6145" width="2.5" style="39" customWidth="1"/>
    <col min="6146" max="6146" width="20.375" style="39" customWidth="1"/>
    <col min="6147" max="6148" width="13.375" style="39" customWidth="1"/>
    <col min="6149" max="6149" width="1.375" style="39" customWidth="1"/>
    <col min="6150" max="6151" width="13.375" style="39" customWidth="1"/>
    <col min="6152" max="6400" width="9" style="39"/>
    <col min="6401" max="6401" width="2.5" style="39" customWidth="1"/>
    <col min="6402" max="6402" width="20.375" style="39" customWidth="1"/>
    <col min="6403" max="6404" width="13.375" style="39" customWidth="1"/>
    <col min="6405" max="6405" width="1.375" style="39" customWidth="1"/>
    <col min="6406" max="6407" width="13.375" style="39" customWidth="1"/>
    <col min="6408" max="6656" width="9" style="39"/>
    <col min="6657" max="6657" width="2.5" style="39" customWidth="1"/>
    <col min="6658" max="6658" width="20.375" style="39" customWidth="1"/>
    <col min="6659" max="6660" width="13.375" style="39" customWidth="1"/>
    <col min="6661" max="6661" width="1.375" style="39" customWidth="1"/>
    <col min="6662" max="6663" width="13.375" style="39" customWidth="1"/>
    <col min="6664" max="6912" width="9" style="39"/>
    <col min="6913" max="6913" width="2.5" style="39" customWidth="1"/>
    <col min="6914" max="6914" width="20.375" style="39" customWidth="1"/>
    <col min="6915" max="6916" width="13.375" style="39" customWidth="1"/>
    <col min="6917" max="6917" width="1.375" style="39" customWidth="1"/>
    <col min="6918" max="6919" width="13.375" style="39" customWidth="1"/>
    <col min="6920" max="7168" width="9" style="39"/>
    <col min="7169" max="7169" width="2.5" style="39" customWidth="1"/>
    <col min="7170" max="7170" width="20.375" style="39" customWidth="1"/>
    <col min="7171" max="7172" width="13.375" style="39" customWidth="1"/>
    <col min="7173" max="7173" width="1.375" style="39" customWidth="1"/>
    <col min="7174" max="7175" width="13.375" style="39" customWidth="1"/>
    <col min="7176" max="7424" width="9" style="39"/>
    <col min="7425" max="7425" width="2.5" style="39" customWidth="1"/>
    <col min="7426" max="7426" width="20.375" style="39" customWidth="1"/>
    <col min="7427" max="7428" width="13.375" style="39" customWidth="1"/>
    <col min="7429" max="7429" width="1.375" style="39" customWidth="1"/>
    <col min="7430" max="7431" width="13.375" style="39" customWidth="1"/>
    <col min="7432" max="7680" width="9" style="39"/>
    <col min="7681" max="7681" width="2.5" style="39" customWidth="1"/>
    <col min="7682" max="7682" width="20.375" style="39" customWidth="1"/>
    <col min="7683" max="7684" width="13.375" style="39" customWidth="1"/>
    <col min="7685" max="7685" width="1.375" style="39" customWidth="1"/>
    <col min="7686" max="7687" width="13.375" style="39" customWidth="1"/>
    <col min="7688" max="7936" width="9" style="39"/>
    <col min="7937" max="7937" width="2.5" style="39" customWidth="1"/>
    <col min="7938" max="7938" width="20.375" style="39" customWidth="1"/>
    <col min="7939" max="7940" width="13.375" style="39" customWidth="1"/>
    <col min="7941" max="7941" width="1.375" style="39" customWidth="1"/>
    <col min="7942" max="7943" width="13.375" style="39" customWidth="1"/>
    <col min="7944" max="8192" width="9" style="39"/>
    <col min="8193" max="8193" width="2.5" style="39" customWidth="1"/>
    <col min="8194" max="8194" width="20.375" style="39" customWidth="1"/>
    <col min="8195" max="8196" width="13.375" style="39" customWidth="1"/>
    <col min="8197" max="8197" width="1.375" style="39" customWidth="1"/>
    <col min="8198" max="8199" width="13.375" style="39" customWidth="1"/>
    <col min="8200" max="8448" width="9" style="39"/>
    <col min="8449" max="8449" width="2.5" style="39" customWidth="1"/>
    <col min="8450" max="8450" width="20.375" style="39" customWidth="1"/>
    <col min="8451" max="8452" width="13.375" style="39" customWidth="1"/>
    <col min="8453" max="8453" width="1.375" style="39" customWidth="1"/>
    <col min="8454" max="8455" width="13.375" style="39" customWidth="1"/>
    <col min="8456" max="8704" width="9" style="39"/>
    <col min="8705" max="8705" width="2.5" style="39" customWidth="1"/>
    <col min="8706" max="8706" width="20.375" style="39" customWidth="1"/>
    <col min="8707" max="8708" width="13.375" style="39" customWidth="1"/>
    <col min="8709" max="8709" width="1.375" style="39" customWidth="1"/>
    <col min="8710" max="8711" width="13.375" style="39" customWidth="1"/>
    <col min="8712" max="8960" width="9" style="39"/>
    <col min="8961" max="8961" width="2.5" style="39" customWidth="1"/>
    <col min="8962" max="8962" width="20.375" style="39" customWidth="1"/>
    <col min="8963" max="8964" width="13.375" style="39" customWidth="1"/>
    <col min="8965" max="8965" width="1.375" style="39" customWidth="1"/>
    <col min="8966" max="8967" width="13.375" style="39" customWidth="1"/>
    <col min="8968" max="9216" width="9" style="39"/>
    <col min="9217" max="9217" width="2.5" style="39" customWidth="1"/>
    <col min="9218" max="9218" width="20.375" style="39" customWidth="1"/>
    <col min="9219" max="9220" width="13.375" style="39" customWidth="1"/>
    <col min="9221" max="9221" width="1.375" style="39" customWidth="1"/>
    <col min="9222" max="9223" width="13.375" style="39" customWidth="1"/>
    <col min="9224" max="9472" width="9" style="39"/>
    <col min="9473" max="9473" width="2.5" style="39" customWidth="1"/>
    <col min="9474" max="9474" width="20.375" style="39" customWidth="1"/>
    <col min="9475" max="9476" width="13.375" style="39" customWidth="1"/>
    <col min="9477" max="9477" width="1.375" style="39" customWidth="1"/>
    <col min="9478" max="9479" width="13.375" style="39" customWidth="1"/>
    <col min="9480" max="9728" width="9" style="39"/>
    <col min="9729" max="9729" width="2.5" style="39" customWidth="1"/>
    <col min="9730" max="9730" width="20.375" style="39" customWidth="1"/>
    <col min="9731" max="9732" width="13.375" style="39" customWidth="1"/>
    <col min="9733" max="9733" width="1.375" style="39" customWidth="1"/>
    <col min="9734" max="9735" width="13.375" style="39" customWidth="1"/>
    <col min="9736" max="9984" width="9" style="39"/>
    <col min="9985" max="9985" width="2.5" style="39" customWidth="1"/>
    <col min="9986" max="9986" width="20.375" style="39" customWidth="1"/>
    <col min="9987" max="9988" width="13.375" style="39" customWidth="1"/>
    <col min="9989" max="9989" width="1.375" style="39" customWidth="1"/>
    <col min="9990" max="9991" width="13.375" style="39" customWidth="1"/>
    <col min="9992" max="10240" width="9" style="39"/>
    <col min="10241" max="10241" width="2.5" style="39" customWidth="1"/>
    <col min="10242" max="10242" width="20.375" style="39" customWidth="1"/>
    <col min="10243" max="10244" width="13.375" style="39" customWidth="1"/>
    <col min="10245" max="10245" width="1.375" style="39" customWidth="1"/>
    <col min="10246" max="10247" width="13.375" style="39" customWidth="1"/>
    <col min="10248" max="10496" width="9" style="39"/>
    <col min="10497" max="10497" width="2.5" style="39" customWidth="1"/>
    <col min="10498" max="10498" width="20.375" style="39" customWidth="1"/>
    <col min="10499" max="10500" width="13.375" style="39" customWidth="1"/>
    <col min="10501" max="10501" width="1.375" style="39" customWidth="1"/>
    <col min="10502" max="10503" width="13.375" style="39" customWidth="1"/>
    <col min="10504" max="10752" width="9" style="39"/>
    <col min="10753" max="10753" width="2.5" style="39" customWidth="1"/>
    <col min="10754" max="10754" width="20.375" style="39" customWidth="1"/>
    <col min="10755" max="10756" width="13.375" style="39" customWidth="1"/>
    <col min="10757" max="10757" width="1.375" style="39" customWidth="1"/>
    <col min="10758" max="10759" width="13.375" style="39" customWidth="1"/>
    <col min="10760" max="11008" width="9" style="39"/>
    <col min="11009" max="11009" width="2.5" style="39" customWidth="1"/>
    <col min="11010" max="11010" width="20.375" style="39" customWidth="1"/>
    <col min="11011" max="11012" width="13.375" style="39" customWidth="1"/>
    <col min="11013" max="11013" width="1.375" style="39" customWidth="1"/>
    <col min="11014" max="11015" width="13.375" style="39" customWidth="1"/>
    <col min="11016" max="11264" width="9" style="39"/>
    <col min="11265" max="11265" width="2.5" style="39" customWidth="1"/>
    <col min="11266" max="11266" width="20.375" style="39" customWidth="1"/>
    <col min="11267" max="11268" width="13.375" style="39" customWidth="1"/>
    <col min="11269" max="11269" width="1.375" style="39" customWidth="1"/>
    <col min="11270" max="11271" width="13.375" style="39" customWidth="1"/>
    <col min="11272" max="11520" width="9" style="39"/>
    <col min="11521" max="11521" width="2.5" style="39" customWidth="1"/>
    <col min="11522" max="11522" width="20.375" style="39" customWidth="1"/>
    <col min="11523" max="11524" width="13.375" style="39" customWidth="1"/>
    <col min="11525" max="11525" width="1.375" style="39" customWidth="1"/>
    <col min="11526" max="11527" width="13.375" style="39" customWidth="1"/>
    <col min="11528" max="11776" width="9" style="39"/>
    <col min="11777" max="11777" width="2.5" style="39" customWidth="1"/>
    <col min="11778" max="11778" width="20.375" style="39" customWidth="1"/>
    <col min="11779" max="11780" width="13.375" style="39" customWidth="1"/>
    <col min="11781" max="11781" width="1.375" style="39" customWidth="1"/>
    <col min="11782" max="11783" width="13.375" style="39" customWidth="1"/>
    <col min="11784" max="12032" width="9" style="39"/>
    <col min="12033" max="12033" width="2.5" style="39" customWidth="1"/>
    <col min="12034" max="12034" width="20.375" style="39" customWidth="1"/>
    <col min="12035" max="12036" width="13.375" style="39" customWidth="1"/>
    <col min="12037" max="12037" width="1.375" style="39" customWidth="1"/>
    <col min="12038" max="12039" width="13.375" style="39" customWidth="1"/>
    <col min="12040" max="12288" width="9" style="39"/>
    <col min="12289" max="12289" width="2.5" style="39" customWidth="1"/>
    <col min="12290" max="12290" width="20.375" style="39" customWidth="1"/>
    <col min="12291" max="12292" width="13.375" style="39" customWidth="1"/>
    <col min="12293" max="12293" width="1.375" style="39" customWidth="1"/>
    <col min="12294" max="12295" width="13.375" style="39" customWidth="1"/>
    <col min="12296" max="12544" width="9" style="39"/>
    <col min="12545" max="12545" width="2.5" style="39" customWidth="1"/>
    <col min="12546" max="12546" width="20.375" style="39" customWidth="1"/>
    <col min="12547" max="12548" width="13.375" style="39" customWidth="1"/>
    <col min="12549" max="12549" width="1.375" style="39" customWidth="1"/>
    <col min="12550" max="12551" width="13.375" style="39" customWidth="1"/>
    <col min="12552" max="12800" width="9" style="39"/>
    <col min="12801" max="12801" width="2.5" style="39" customWidth="1"/>
    <col min="12802" max="12802" width="20.375" style="39" customWidth="1"/>
    <col min="12803" max="12804" width="13.375" style="39" customWidth="1"/>
    <col min="12805" max="12805" width="1.375" style="39" customWidth="1"/>
    <col min="12806" max="12807" width="13.375" style="39" customWidth="1"/>
    <col min="12808" max="13056" width="9" style="39"/>
    <col min="13057" max="13057" width="2.5" style="39" customWidth="1"/>
    <col min="13058" max="13058" width="20.375" style="39" customWidth="1"/>
    <col min="13059" max="13060" width="13.375" style="39" customWidth="1"/>
    <col min="13061" max="13061" width="1.375" style="39" customWidth="1"/>
    <col min="13062" max="13063" width="13.375" style="39" customWidth="1"/>
    <col min="13064" max="13312" width="9" style="39"/>
    <col min="13313" max="13313" width="2.5" style="39" customWidth="1"/>
    <col min="13314" max="13314" width="20.375" style="39" customWidth="1"/>
    <col min="13315" max="13316" width="13.375" style="39" customWidth="1"/>
    <col min="13317" max="13317" width="1.375" style="39" customWidth="1"/>
    <col min="13318" max="13319" width="13.375" style="39" customWidth="1"/>
    <col min="13320" max="13568" width="9" style="39"/>
    <col min="13569" max="13569" width="2.5" style="39" customWidth="1"/>
    <col min="13570" max="13570" width="20.375" style="39" customWidth="1"/>
    <col min="13571" max="13572" width="13.375" style="39" customWidth="1"/>
    <col min="13573" max="13573" width="1.375" style="39" customWidth="1"/>
    <col min="13574" max="13575" width="13.375" style="39" customWidth="1"/>
    <col min="13576" max="13824" width="9" style="39"/>
    <col min="13825" max="13825" width="2.5" style="39" customWidth="1"/>
    <col min="13826" max="13826" width="20.375" style="39" customWidth="1"/>
    <col min="13827" max="13828" width="13.375" style="39" customWidth="1"/>
    <col min="13829" max="13829" width="1.375" style="39" customWidth="1"/>
    <col min="13830" max="13831" width="13.375" style="39" customWidth="1"/>
    <col min="13832" max="14080" width="9" style="39"/>
    <col min="14081" max="14081" width="2.5" style="39" customWidth="1"/>
    <col min="14082" max="14082" width="20.375" style="39" customWidth="1"/>
    <col min="14083" max="14084" width="13.375" style="39" customWidth="1"/>
    <col min="14085" max="14085" width="1.375" style="39" customWidth="1"/>
    <col min="14086" max="14087" width="13.375" style="39" customWidth="1"/>
    <col min="14088" max="14336" width="9" style="39"/>
    <col min="14337" max="14337" width="2.5" style="39" customWidth="1"/>
    <col min="14338" max="14338" width="20.375" style="39" customWidth="1"/>
    <col min="14339" max="14340" width="13.375" style="39" customWidth="1"/>
    <col min="14341" max="14341" width="1.375" style="39" customWidth="1"/>
    <col min="14342" max="14343" width="13.375" style="39" customWidth="1"/>
    <col min="14344" max="14592" width="9" style="39"/>
    <col min="14593" max="14593" width="2.5" style="39" customWidth="1"/>
    <col min="14594" max="14594" width="20.375" style="39" customWidth="1"/>
    <col min="14595" max="14596" width="13.375" style="39" customWidth="1"/>
    <col min="14597" max="14597" width="1.375" style="39" customWidth="1"/>
    <col min="14598" max="14599" width="13.375" style="39" customWidth="1"/>
    <col min="14600" max="14848" width="9" style="39"/>
    <col min="14849" max="14849" width="2.5" style="39" customWidth="1"/>
    <col min="14850" max="14850" width="20.375" style="39" customWidth="1"/>
    <col min="14851" max="14852" width="13.375" style="39" customWidth="1"/>
    <col min="14853" max="14853" width="1.375" style="39" customWidth="1"/>
    <col min="14854" max="14855" width="13.375" style="39" customWidth="1"/>
    <col min="14856" max="15104" width="9" style="39"/>
    <col min="15105" max="15105" width="2.5" style="39" customWidth="1"/>
    <col min="15106" max="15106" width="20.375" style="39" customWidth="1"/>
    <col min="15107" max="15108" width="13.375" style="39" customWidth="1"/>
    <col min="15109" max="15109" width="1.375" style="39" customWidth="1"/>
    <col min="15110" max="15111" width="13.375" style="39" customWidth="1"/>
    <col min="15112" max="15360" width="9" style="39"/>
    <col min="15361" max="15361" width="2.5" style="39" customWidth="1"/>
    <col min="15362" max="15362" width="20.375" style="39" customWidth="1"/>
    <col min="15363" max="15364" width="13.375" style="39" customWidth="1"/>
    <col min="15365" max="15365" width="1.375" style="39" customWidth="1"/>
    <col min="15366" max="15367" width="13.375" style="39" customWidth="1"/>
    <col min="15368" max="15616" width="9" style="39"/>
    <col min="15617" max="15617" width="2.5" style="39" customWidth="1"/>
    <col min="15618" max="15618" width="20.375" style="39" customWidth="1"/>
    <col min="15619" max="15620" width="13.375" style="39" customWidth="1"/>
    <col min="15621" max="15621" width="1.375" style="39" customWidth="1"/>
    <col min="15622" max="15623" width="13.375" style="39" customWidth="1"/>
    <col min="15624" max="15872" width="9" style="39"/>
    <col min="15873" max="15873" width="2.5" style="39" customWidth="1"/>
    <col min="15874" max="15874" width="20.375" style="39" customWidth="1"/>
    <col min="15875" max="15876" width="13.375" style="39" customWidth="1"/>
    <col min="15877" max="15877" width="1.375" style="39" customWidth="1"/>
    <col min="15878" max="15879" width="13.375" style="39" customWidth="1"/>
    <col min="15880" max="16128" width="9" style="39"/>
    <col min="16129" max="16129" width="2.5" style="39" customWidth="1"/>
    <col min="16130" max="16130" width="20.375" style="39" customWidth="1"/>
    <col min="16131" max="16132" width="13.375" style="39" customWidth="1"/>
    <col min="16133" max="16133" width="1.375" style="39" customWidth="1"/>
    <col min="16134" max="16135" width="13.375" style="39" customWidth="1"/>
    <col min="16136" max="16384" width="9" style="39"/>
  </cols>
  <sheetData>
    <row r="1" spans="1:7" ht="29.25" customHeight="1">
      <c r="A1" s="25" t="s">
        <v>219</v>
      </c>
      <c r="B1" s="25"/>
      <c r="C1" s="25"/>
      <c r="D1" s="25"/>
      <c r="E1" s="25"/>
      <c r="F1" s="25"/>
      <c r="G1" s="25"/>
    </row>
    <row r="2" spans="1:7" ht="22.5" customHeight="1">
      <c r="A2" s="61" t="s">
        <v>257</v>
      </c>
      <c r="B2" s="25"/>
      <c r="C2" s="25"/>
      <c r="D2" s="25"/>
      <c r="E2" s="25"/>
      <c r="F2" s="25"/>
      <c r="G2" s="25"/>
    </row>
    <row r="3" spans="1:7" ht="24" customHeight="1" thickBot="1">
      <c r="A3" s="121" t="s">
        <v>258</v>
      </c>
      <c r="B3" s="121"/>
      <c r="C3" s="121"/>
      <c r="D3" s="121"/>
      <c r="E3" s="121"/>
      <c r="F3" s="121"/>
      <c r="G3" s="121"/>
    </row>
    <row r="4" spans="1:7">
      <c r="C4" s="39"/>
      <c r="D4" s="39"/>
      <c r="F4" s="39"/>
      <c r="G4" s="39"/>
    </row>
    <row r="5" spans="1:7">
      <c r="C5" s="40" t="s">
        <v>256</v>
      </c>
      <c r="D5" s="41"/>
      <c r="F5" s="40" t="s">
        <v>255</v>
      </c>
      <c r="G5" s="41"/>
    </row>
    <row r="6" spans="1:7">
      <c r="A6" s="42" t="s">
        <v>260</v>
      </c>
      <c r="C6" s="62">
        <f>IF(ISNA(VLOOKUP(A6,累計試算表,4,FALSE)),0,IF(VLOOKUP(A6,累計試算表,4,FALSE)&lt;&gt;0,-VLOOKUP(A6,累計試算表,4,FALSE),VLOOKUP(A6,累計試算表,5,FALSE)))</f>
        <v>5402086</v>
      </c>
      <c r="D6" s="43"/>
      <c r="F6" s="44">
        <f>C6/$D$9</f>
        <v>1.0011460549135252</v>
      </c>
      <c r="G6" s="43"/>
    </row>
    <row r="7" spans="1:7">
      <c r="B7" s="39" t="s">
        <v>65</v>
      </c>
      <c r="C7" s="63">
        <f>IF(ISNA(VLOOKUP(B7,累計試算表,4,FALSE)),0,IF(VLOOKUP(B7,累計試算表,4,FALSE)&lt;&gt;0,VLOOKUP(B7,累計試算表,4,FALSE),-VLOOKUP(B7,累計試算表,5,FALSE)))</f>
        <v>0</v>
      </c>
      <c r="F7" s="46">
        <f>C7/$D$9</f>
        <v>0</v>
      </c>
    </row>
    <row r="8" spans="1:7">
      <c r="B8" s="39" t="s">
        <v>259</v>
      </c>
      <c r="C8" s="64">
        <f>IF(ISNA(VLOOKUP(B8,累計試算表,4,FALSE)),0,IF(VLOOKUP(B8,累計試算表,4,FALSE)&lt;&gt;0,VLOOKUP(B8,累計試算表,4,FALSE),-VLOOKUP(B8,累計試算表,5,FALSE)))</f>
        <v>6184</v>
      </c>
      <c r="F8" s="47">
        <f>C8/$D$9</f>
        <v>1.1460549135251159E-3</v>
      </c>
    </row>
    <row r="9" spans="1:7">
      <c r="A9" s="42" t="s">
        <v>254</v>
      </c>
      <c r="C9" s="48"/>
      <c r="D9" s="65">
        <f>C6-C7-C8</f>
        <v>5395902</v>
      </c>
      <c r="G9" s="49">
        <f>D9/$D$9</f>
        <v>1</v>
      </c>
    </row>
    <row r="10" spans="1:7">
      <c r="A10" s="42" t="s">
        <v>68</v>
      </c>
      <c r="D10" s="64">
        <f>C11+C12+C13+C14+C15+C16+C17+C18</f>
        <v>581189</v>
      </c>
      <c r="G10" s="50">
        <f>D10/$D$9</f>
        <v>0.10770933200788302</v>
      </c>
    </row>
    <row r="11" spans="1:7">
      <c r="B11" s="39" t="s">
        <v>253</v>
      </c>
      <c r="C11" s="66">
        <f t="shared" ref="C11:C18" si="0">IF(ISNA(VLOOKUP(B11,累計試算表,4,FALSE)),0,IF(VLOOKUP(B11,累計試算表,4,FALSE)&lt;&gt;0,VLOOKUP(B11,累計試算表,4,FALSE),-VLOOKUP(B11,累計試算表,5,FALSE)))</f>
        <v>525350</v>
      </c>
      <c r="F11" s="46">
        <f>C11/$D$9</f>
        <v>9.7360923159834994E-2</v>
      </c>
    </row>
    <row r="12" spans="1:7">
      <c r="B12" s="39" t="s">
        <v>252</v>
      </c>
      <c r="C12" s="67">
        <f t="shared" si="0"/>
        <v>2381</v>
      </c>
      <c r="F12" s="46">
        <f t="shared" ref="F12:F18" si="1">C12/$D$9</f>
        <v>4.4126079383947301E-4</v>
      </c>
    </row>
    <row r="13" spans="1:7">
      <c r="B13" s="39" t="s">
        <v>251</v>
      </c>
      <c r="C13" s="67">
        <f t="shared" si="0"/>
        <v>14380</v>
      </c>
      <c r="F13" s="46">
        <f t="shared" si="1"/>
        <v>2.6649853907650656E-3</v>
      </c>
    </row>
    <row r="14" spans="1:7">
      <c r="B14" s="39" t="s">
        <v>250</v>
      </c>
      <c r="C14" s="67">
        <f t="shared" si="0"/>
        <v>0</v>
      </c>
      <c r="F14" s="46">
        <f t="shared" si="1"/>
        <v>0</v>
      </c>
    </row>
    <row r="15" spans="1:7">
      <c r="B15" s="39" t="s">
        <v>249</v>
      </c>
      <c r="C15" s="67">
        <f t="shared" si="0"/>
        <v>12238</v>
      </c>
      <c r="F15" s="46">
        <f t="shared" si="1"/>
        <v>2.2680174695537464E-3</v>
      </c>
    </row>
    <row r="16" spans="1:7">
      <c r="B16" s="39" t="s">
        <v>248</v>
      </c>
      <c r="C16" s="67">
        <f t="shared" si="0"/>
        <v>19221</v>
      </c>
      <c r="F16" s="46">
        <f t="shared" si="1"/>
        <v>3.5621477187687991E-3</v>
      </c>
    </row>
    <row r="17" spans="1:7">
      <c r="B17" s="39" t="s">
        <v>247</v>
      </c>
      <c r="C17" s="67">
        <f t="shared" si="0"/>
        <v>7619</v>
      </c>
      <c r="F17" s="46">
        <f t="shared" si="1"/>
        <v>1.4119974751209345E-3</v>
      </c>
    </row>
    <row r="18" spans="1:7" ht="18.75">
      <c r="B18" s="39" t="s">
        <v>246</v>
      </c>
      <c r="C18" s="68">
        <f t="shared" si="0"/>
        <v>0</v>
      </c>
      <c r="F18" s="46">
        <f t="shared" si="1"/>
        <v>0</v>
      </c>
    </row>
    <row r="19" spans="1:7">
      <c r="A19" s="42" t="s">
        <v>245</v>
      </c>
      <c r="D19" s="65">
        <f>D9-D10</f>
        <v>4814713</v>
      </c>
      <c r="G19" s="49">
        <f>D19/$D$9</f>
        <v>0.89229066799211698</v>
      </c>
    </row>
    <row r="20" spans="1:7">
      <c r="A20" s="42" t="s">
        <v>73</v>
      </c>
    </row>
    <row r="21" spans="1:7">
      <c r="B21" s="39" t="s">
        <v>74</v>
      </c>
      <c r="C21" s="69">
        <f t="shared" ref="C21:C43" si="2">IF(ISNA(VLOOKUP(B21,累計試算表,4,FALSE)),0,IF(VLOOKUP(B21,累計試算表,4,FALSE)&lt;&gt;0,VLOOKUP(B21,累計試算表,4,FALSE),-VLOOKUP(B21,累計試算表,5,FALSE)))</f>
        <v>1027000</v>
      </c>
      <c r="F21" s="46">
        <f t="shared" ref="F21:F43" si="3">C21/$D$9</f>
        <v>0.19032962422223385</v>
      </c>
    </row>
    <row r="22" spans="1:7">
      <c r="B22" s="39" t="s">
        <v>75</v>
      </c>
      <c r="C22" s="67">
        <f t="shared" si="2"/>
        <v>0</v>
      </c>
      <c r="F22" s="46">
        <f t="shared" si="3"/>
        <v>0</v>
      </c>
    </row>
    <row r="23" spans="1:7">
      <c r="B23" s="39" t="s">
        <v>244</v>
      </c>
      <c r="C23" s="67">
        <f t="shared" si="2"/>
        <v>2612</v>
      </c>
      <c r="F23" s="46">
        <f t="shared" si="3"/>
        <v>4.8407105985245842E-4</v>
      </c>
    </row>
    <row r="24" spans="1:7">
      <c r="B24" s="51" t="s">
        <v>243</v>
      </c>
      <c r="C24" s="67">
        <f t="shared" si="2"/>
        <v>44141</v>
      </c>
      <c r="F24" s="46">
        <f t="shared" si="3"/>
        <v>8.1804673250181342E-3</v>
      </c>
    </row>
    <row r="25" spans="1:7">
      <c r="B25" s="39" t="s">
        <v>76</v>
      </c>
      <c r="C25" s="67">
        <f t="shared" si="2"/>
        <v>143079</v>
      </c>
      <c r="F25" s="46">
        <f t="shared" si="3"/>
        <v>2.6516233986458613E-2</v>
      </c>
    </row>
    <row r="26" spans="1:7">
      <c r="B26" s="39" t="s">
        <v>77</v>
      </c>
      <c r="C26" s="67">
        <f t="shared" si="2"/>
        <v>49665</v>
      </c>
      <c r="F26" s="46">
        <f t="shared" si="3"/>
        <v>9.204207192791863E-3</v>
      </c>
    </row>
    <row r="27" spans="1:7">
      <c r="B27" s="39" t="s">
        <v>78</v>
      </c>
      <c r="C27" s="67">
        <f t="shared" si="2"/>
        <v>4500</v>
      </c>
      <c r="F27" s="46">
        <f t="shared" si="3"/>
        <v>8.3396622103218334E-4</v>
      </c>
    </row>
    <row r="28" spans="1:7">
      <c r="B28" s="39" t="s">
        <v>79</v>
      </c>
      <c r="C28" s="67">
        <f t="shared" si="2"/>
        <v>2036</v>
      </c>
      <c r="F28" s="46">
        <f t="shared" si="3"/>
        <v>3.7732338356033892E-4</v>
      </c>
    </row>
    <row r="29" spans="1:7">
      <c r="B29" s="39" t="s">
        <v>80</v>
      </c>
      <c r="C29" s="67">
        <f t="shared" si="2"/>
        <v>66198</v>
      </c>
      <c r="F29" s="46">
        <f t="shared" si="3"/>
        <v>1.2268199088864104E-2</v>
      </c>
    </row>
    <row r="30" spans="1:7">
      <c r="B30" s="39" t="s">
        <v>81</v>
      </c>
      <c r="C30" s="67">
        <f t="shared" si="2"/>
        <v>0</v>
      </c>
      <c r="F30" s="46">
        <f t="shared" si="3"/>
        <v>0</v>
      </c>
    </row>
    <row r="31" spans="1:7">
      <c r="B31" s="39" t="s">
        <v>242</v>
      </c>
      <c r="C31" s="67">
        <f t="shared" si="2"/>
        <v>27808</v>
      </c>
      <c r="F31" s="46">
        <f t="shared" si="3"/>
        <v>5.1535405943251011E-3</v>
      </c>
    </row>
    <row r="32" spans="1:7">
      <c r="B32" s="39" t="s">
        <v>241</v>
      </c>
      <c r="C32" s="67">
        <f t="shared" si="2"/>
        <v>0</v>
      </c>
      <c r="F32" s="46">
        <f t="shared" si="3"/>
        <v>0</v>
      </c>
    </row>
    <row r="33" spans="1:7">
      <c r="B33" s="39" t="s">
        <v>240</v>
      </c>
      <c r="C33" s="67">
        <f t="shared" si="2"/>
        <v>300</v>
      </c>
      <c r="F33" s="46">
        <f t="shared" si="3"/>
        <v>5.5597748068812221E-5</v>
      </c>
    </row>
    <row r="34" spans="1:7">
      <c r="B34" s="39" t="s">
        <v>239</v>
      </c>
      <c r="C34" s="67">
        <f t="shared" si="2"/>
        <v>1116</v>
      </c>
      <c r="F34" s="46">
        <f t="shared" si="3"/>
        <v>2.0682362281598145E-4</v>
      </c>
    </row>
    <row r="35" spans="1:7">
      <c r="B35" s="39" t="s">
        <v>238</v>
      </c>
      <c r="C35" s="67">
        <f t="shared" si="2"/>
        <v>0</v>
      </c>
      <c r="F35" s="46">
        <f t="shared" si="3"/>
        <v>0</v>
      </c>
    </row>
    <row r="36" spans="1:7">
      <c r="B36" s="39" t="s">
        <v>237</v>
      </c>
      <c r="C36" s="67">
        <f t="shared" si="2"/>
        <v>5500</v>
      </c>
      <c r="F36" s="46">
        <f t="shared" si="3"/>
        <v>1.0192920479282241E-3</v>
      </c>
    </row>
    <row r="37" spans="1:7">
      <c r="B37" s="39" t="s">
        <v>236</v>
      </c>
      <c r="C37" s="67">
        <f t="shared" si="2"/>
        <v>0</v>
      </c>
      <c r="F37" s="46">
        <f t="shared" si="3"/>
        <v>0</v>
      </c>
    </row>
    <row r="38" spans="1:7">
      <c r="B38" s="39" t="s">
        <v>235</v>
      </c>
      <c r="C38" s="67">
        <f t="shared" si="2"/>
        <v>28220</v>
      </c>
      <c r="F38" s="46">
        <f t="shared" si="3"/>
        <v>5.2298948350062695E-3</v>
      </c>
    </row>
    <row r="39" spans="1:7">
      <c r="B39" s="39" t="s">
        <v>234</v>
      </c>
      <c r="C39" s="67">
        <f t="shared" si="2"/>
        <v>0</v>
      </c>
      <c r="F39" s="46">
        <f t="shared" si="3"/>
        <v>0</v>
      </c>
    </row>
    <row r="40" spans="1:7">
      <c r="B40" s="39" t="s">
        <v>82</v>
      </c>
      <c r="C40" s="67">
        <f t="shared" si="2"/>
        <v>0</v>
      </c>
      <c r="F40" s="46">
        <f t="shared" si="3"/>
        <v>0</v>
      </c>
    </row>
    <row r="41" spans="1:7">
      <c r="B41" s="39" t="s">
        <v>83</v>
      </c>
      <c r="C41" s="67">
        <f t="shared" si="2"/>
        <v>0</v>
      </c>
      <c r="F41" s="46">
        <f t="shared" si="3"/>
        <v>0</v>
      </c>
    </row>
    <row r="42" spans="1:7">
      <c r="B42" s="39" t="s">
        <v>188</v>
      </c>
      <c r="C42" s="67">
        <f t="shared" si="2"/>
        <v>0</v>
      </c>
      <c r="F42" s="46">
        <f t="shared" si="3"/>
        <v>0</v>
      </c>
    </row>
    <row r="43" spans="1:7">
      <c r="B43" s="39" t="s">
        <v>189</v>
      </c>
      <c r="C43" s="70">
        <f t="shared" si="2"/>
        <v>0</v>
      </c>
      <c r="F43" s="52">
        <f t="shared" si="3"/>
        <v>0</v>
      </c>
    </row>
    <row r="44" spans="1:7" ht="21">
      <c r="B44" s="42" t="s">
        <v>233</v>
      </c>
      <c r="D44" s="53">
        <f>SUM(C21:C43)</f>
        <v>1402175</v>
      </c>
      <c r="G44" s="54">
        <f>D44/$D$9</f>
        <v>0.2598592413279559</v>
      </c>
    </row>
    <row r="45" spans="1:7" ht="21">
      <c r="A45" s="42" t="s">
        <v>232</v>
      </c>
      <c r="C45" s="48"/>
      <c r="D45" s="53">
        <f>D19-D44</f>
        <v>3412538</v>
      </c>
      <c r="G45" s="54">
        <f>D45/$D$9</f>
        <v>0.63243142666416108</v>
      </c>
    </row>
    <row r="46" spans="1:7">
      <c r="A46" s="42" t="s">
        <v>231</v>
      </c>
    </row>
    <row r="47" spans="1:7">
      <c r="B47" s="39" t="s">
        <v>230</v>
      </c>
      <c r="C47" s="69">
        <f>IF(ISNA(VLOOKUP(B47,累計試算表,4,FALSE)),0,IF(VLOOKUP(B47,累計試算表,4,FALSE)&lt;&gt;0,-VLOOKUP(B47,累計試算表,4,FALSE),VLOOKUP(B47,累計試算表,5,FALSE)))</f>
        <v>0</v>
      </c>
      <c r="F47" s="46">
        <f>C47/$D$9</f>
        <v>0</v>
      </c>
    </row>
    <row r="48" spans="1:7">
      <c r="B48" s="39" t="s">
        <v>229</v>
      </c>
      <c r="C48" s="67">
        <f>IF(ISNA(VLOOKUP(B48,累計試算表,4,FALSE)),0,IF(VLOOKUP(B48,累計試算表,4,FALSE)&lt;&gt;0,-VLOOKUP(B48,累計試算表,4,FALSE),VLOOKUP(B48,累計試算表,5,FALSE)))</f>
        <v>0</v>
      </c>
      <c r="F48" s="46">
        <f>C48/$D$9</f>
        <v>0</v>
      </c>
    </row>
    <row r="49" spans="2:7">
      <c r="B49" s="39" t="s">
        <v>228</v>
      </c>
      <c r="C49" s="67">
        <f>IF(ISNA(VLOOKUP(B49,累計試算表,4,FALSE)),0,IF(VLOOKUP(B49,累計試算表,4,FALSE)&lt;&gt;0,-VLOOKUP(B49,累計試算表,4,FALSE),VLOOKUP(B49,累計試算表,5,FALSE)))</f>
        <v>0</v>
      </c>
      <c r="F49" s="46">
        <f>C49/$D$9</f>
        <v>0</v>
      </c>
    </row>
    <row r="50" spans="2:7">
      <c r="B50" s="39" t="s">
        <v>227</v>
      </c>
      <c r="C50" s="70">
        <f>IF(ISNA(VLOOKUP(B50,累計試算表,4,FALSE)),0,IF(VLOOKUP(B50,累計試算表,4,FALSE)&lt;&gt;0,-VLOOKUP(B50,累計試算表,4,FALSE),VLOOKUP(B50,累計試算表,5,FALSE)))</f>
        <v>0</v>
      </c>
      <c r="F50" s="52">
        <f>C50/$D$9</f>
        <v>0</v>
      </c>
    </row>
    <row r="51" spans="2:7">
      <c r="B51" s="42" t="s">
        <v>226</v>
      </c>
      <c r="D51" s="55">
        <f>SUM(C47:C50)</f>
        <v>0</v>
      </c>
      <c r="G51" s="56">
        <f>D51/$D$9</f>
        <v>0</v>
      </c>
    </row>
    <row r="52" spans="2:7">
      <c r="B52" s="42" t="s">
        <v>89</v>
      </c>
    </row>
    <row r="53" spans="2:7">
      <c r="B53" s="39" t="s">
        <v>90</v>
      </c>
      <c r="C53" s="69">
        <f>IF(ISNA(VLOOKUP(B53,累計試算表,4,FALSE)),0,IF(VLOOKUP(B53,累計試算表,4,FALSE)&lt;&gt;0,VLOOKUP(B53,累計試算表,4,FALSE),-VLOOKUP(B53,累計試算表,5,FALSE)))</f>
        <v>21213</v>
      </c>
      <c r="F53" s="46">
        <f>C53/$D$9</f>
        <v>3.931316765945712E-3</v>
      </c>
    </row>
    <row r="54" spans="2:7">
      <c r="B54" s="39" t="s">
        <v>192</v>
      </c>
      <c r="C54" s="67">
        <f>IF(ISNA(VLOOKUP(B54,累計試算表,4,FALSE)),0,IF(VLOOKUP(B54,累計試算表,4,FALSE)&lt;&gt;0,VLOOKUP(B54,累計試算表,4,FALSE),-VLOOKUP(B54,累計試算表,5,FALSE)))</f>
        <v>0</v>
      </c>
      <c r="F54" s="46">
        <f>C54/$D$9</f>
        <v>0</v>
      </c>
    </row>
    <row r="55" spans="2:7">
      <c r="B55" s="39" t="s">
        <v>91</v>
      </c>
      <c r="C55" s="70">
        <f>IF(ISNA(VLOOKUP(B55,累計試算表,4,FALSE)),0,IF(VLOOKUP(B55,累計試算表,4,FALSE)&lt;&gt;0,VLOOKUP(B55,累計試算表,4,FALSE),-VLOOKUP(B55,累計試算表,5,FALSE)))</f>
        <v>0</v>
      </c>
      <c r="F55" s="52">
        <f>C55/$D$9</f>
        <v>0</v>
      </c>
    </row>
    <row r="56" spans="2:7">
      <c r="B56" s="42" t="s">
        <v>225</v>
      </c>
      <c r="D56" s="57">
        <f>SUM(C53:C55)</f>
        <v>21213</v>
      </c>
      <c r="G56" s="56">
        <f>D56/$D$9</f>
        <v>3.931316765945712E-3</v>
      </c>
    </row>
    <row r="57" spans="2:7">
      <c r="B57" s="42" t="s">
        <v>224</v>
      </c>
      <c r="D57" s="65">
        <f>D45+D51-D56</f>
        <v>3391325</v>
      </c>
      <c r="G57" s="58">
        <f>D57/$D$9</f>
        <v>0.62850010989821536</v>
      </c>
    </row>
    <row r="58" spans="2:7">
      <c r="B58" s="42" t="s">
        <v>190</v>
      </c>
      <c r="D58" s="64">
        <f>IF(ISNA(VLOOKUP(C58,累計試算表,4,FALSE)),0,IF(VLOOKUP(C58,累計試算表,4,FALSE)&lt;&gt;0,VLOOKUP(C58,累計試算表,4,FALSE),-VLOOKUP(C58,累計試算表,5,FALSE)))</f>
        <v>0</v>
      </c>
      <c r="G58" s="50">
        <f>D58/$D$9</f>
        <v>0</v>
      </c>
    </row>
    <row r="59" spans="2:7">
      <c r="B59" s="42" t="s">
        <v>223</v>
      </c>
      <c r="C59" s="48"/>
      <c r="D59" s="59">
        <f>D57-D58</f>
        <v>3391325</v>
      </c>
      <c r="G59" s="60">
        <f>D59/$D$9</f>
        <v>0.62850010989821536</v>
      </c>
    </row>
  </sheetData>
  <mergeCells count="1">
    <mergeCell ref="A3:G3"/>
  </mergeCells>
  <phoneticPr fontId="18" type="noConversion"/>
  <printOptions horizontalCentered="1"/>
  <pageMargins left="0.74803149606299213" right="0.74803149606299213" top="0.54" bottom="0.8" header="0.3" footer="0.51181102362204722"/>
  <pageSetup paperSize="9" orientation="portrait" blackAndWhite="1" horizontalDpi="300" verticalDpi="300" r:id="rId1"/>
  <headerFooter alignWithMargins="0">
    <oddFooter>&amp;C&amp;"標楷體,標準"&amp;10第&amp;"Times New Roman,標準"&amp;P&amp;"標楷體,標準"頁&amp;R&amp;"標楷體,標準"&amp;10列印日期：&amp;"Times New Roman,標準"&amp;D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EDC0-75B8-41D6-97E5-EBB6C0BE4856}">
  <dimension ref="A1:J59"/>
  <sheetViews>
    <sheetView showGridLines="0" topLeftCell="A43" zoomScale="90" zoomScaleNormal="90" workbookViewId="0">
      <selection activeCell="D58" sqref="D58"/>
    </sheetView>
  </sheetViews>
  <sheetFormatPr defaultRowHeight="16.5"/>
  <cols>
    <col min="1" max="1" width="2.5" style="39" customWidth="1"/>
    <col min="2" max="2" width="20.375" style="39" customWidth="1"/>
    <col min="3" max="3" width="12.875" style="45" bestFit="1" customWidth="1"/>
    <col min="4" max="4" width="13.375" style="45" customWidth="1"/>
    <col min="5" max="5" width="1.375" style="39" customWidth="1"/>
    <col min="6" max="7" width="13.375" style="45" customWidth="1"/>
    <col min="8" max="256" width="9" style="39"/>
    <col min="257" max="257" width="2.5" style="39" customWidth="1"/>
    <col min="258" max="258" width="20.375" style="39" customWidth="1"/>
    <col min="259" max="260" width="13.375" style="39" customWidth="1"/>
    <col min="261" max="261" width="1.375" style="39" customWidth="1"/>
    <col min="262" max="263" width="13.375" style="39" customWidth="1"/>
    <col min="264" max="512" width="9" style="39"/>
    <col min="513" max="513" width="2.5" style="39" customWidth="1"/>
    <col min="514" max="514" width="20.375" style="39" customWidth="1"/>
    <col min="515" max="516" width="13.375" style="39" customWidth="1"/>
    <col min="517" max="517" width="1.375" style="39" customWidth="1"/>
    <col min="518" max="519" width="13.375" style="39" customWidth="1"/>
    <col min="520" max="768" width="9" style="39"/>
    <col min="769" max="769" width="2.5" style="39" customWidth="1"/>
    <col min="770" max="770" width="20.375" style="39" customWidth="1"/>
    <col min="771" max="772" width="13.375" style="39" customWidth="1"/>
    <col min="773" max="773" width="1.375" style="39" customWidth="1"/>
    <col min="774" max="775" width="13.375" style="39" customWidth="1"/>
    <col min="776" max="1024" width="9" style="39"/>
    <col min="1025" max="1025" width="2.5" style="39" customWidth="1"/>
    <col min="1026" max="1026" width="20.375" style="39" customWidth="1"/>
    <col min="1027" max="1028" width="13.375" style="39" customWidth="1"/>
    <col min="1029" max="1029" width="1.375" style="39" customWidth="1"/>
    <col min="1030" max="1031" width="13.375" style="39" customWidth="1"/>
    <col min="1032" max="1280" width="9" style="39"/>
    <col min="1281" max="1281" width="2.5" style="39" customWidth="1"/>
    <col min="1282" max="1282" width="20.375" style="39" customWidth="1"/>
    <col min="1283" max="1284" width="13.375" style="39" customWidth="1"/>
    <col min="1285" max="1285" width="1.375" style="39" customWidth="1"/>
    <col min="1286" max="1287" width="13.375" style="39" customWidth="1"/>
    <col min="1288" max="1536" width="9" style="39"/>
    <col min="1537" max="1537" width="2.5" style="39" customWidth="1"/>
    <col min="1538" max="1538" width="20.375" style="39" customWidth="1"/>
    <col min="1539" max="1540" width="13.375" style="39" customWidth="1"/>
    <col min="1541" max="1541" width="1.375" style="39" customWidth="1"/>
    <col min="1542" max="1543" width="13.375" style="39" customWidth="1"/>
    <col min="1544" max="1792" width="9" style="39"/>
    <col min="1793" max="1793" width="2.5" style="39" customWidth="1"/>
    <col min="1794" max="1794" width="20.375" style="39" customWidth="1"/>
    <col min="1795" max="1796" width="13.375" style="39" customWidth="1"/>
    <col min="1797" max="1797" width="1.375" style="39" customWidth="1"/>
    <col min="1798" max="1799" width="13.375" style="39" customWidth="1"/>
    <col min="1800" max="2048" width="9" style="39"/>
    <col min="2049" max="2049" width="2.5" style="39" customWidth="1"/>
    <col min="2050" max="2050" width="20.375" style="39" customWidth="1"/>
    <col min="2051" max="2052" width="13.375" style="39" customWidth="1"/>
    <col min="2053" max="2053" width="1.375" style="39" customWidth="1"/>
    <col min="2054" max="2055" width="13.375" style="39" customWidth="1"/>
    <col min="2056" max="2304" width="9" style="39"/>
    <col min="2305" max="2305" width="2.5" style="39" customWidth="1"/>
    <col min="2306" max="2306" width="20.375" style="39" customWidth="1"/>
    <col min="2307" max="2308" width="13.375" style="39" customWidth="1"/>
    <col min="2309" max="2309" width="1.375" style="39" customWidth="1"/>
    <col min="2310" max="2311" width="13.375" style="39" customWidth="1"/>
    <col min="2312" max="2560" width="9" style="39"/>
    <col min="2561" max="2561" width="2.5" style="39" customWidth="1"/>
    <col min="2562" max="2562" width="20.375" style="39" customWidth="1"/>
    <col min="2563" max="2564" width="13.375" style="39" customWidth="1"/>
    <col min="2565" max="2565" width="1.375" style="39" customWidth="1"/>
    <col min="2566" max="2567" width="13.375" style="39" customWidth="1"/>
    <col min="2568" max="2816" width="9" style="39"/>
    <col min="2817" max="2817" width="2.5" style="39" customWidth="1"/>
    <col min="2818" max="2818" width="20.375" style="39" customWidth="1"/>
    <col min="2819" max="2820" width="13.375" style="39" customWidth="1"/>
    <col min="2821" max="2821" width="1.375" style="39" customWidth="1"/>
    <col min="2822" max="2823" width="13.375" style="39" customWidth="1"/>
    <col min="2824" max="3072" width="9" style="39"/>
    <col min="3073" max="3073" width="2.5" style="39" customWidth="1"/>
    <col min="3074" max="3074" width="20.375" style="39" customWidth="1"/>
    <col min="3075" max="3076" width="13.375" style="39" customWidth="1"/>
    <col min="3077" max="3077" width="1.375" style="39" customWidth="1"/>
    <col min="3078" max="3079" width="13.375" style="39" customWidth="1"/>
    <col min="3080" max="3328" width="9" style="39"/>
    <col min="3329" max="3329" width="2.5" style="39" customWidth="1"/>
    <col min="3330" max="3330" width="20.375" style="39" customWidth="1"/>
    <col min="3331" max="3332" width="13.375" style="39" customWidth="1"/>
    <col min="3333" max="3333" width="1.375" style="39" customWidth="1"/>
    <col min="3334" max="3335" width="13.375" style="39" customWidth="1"/>
    <col min="3336" max="3584" width="9" style="39"/>
    <col min="3585" max="3585" width="2.5" style="39" customWidth="1"/>
    <col min="3586" max="3586" width="20.375" style="39" customWidth="1"/>
    <col min="3587" max="3588" width="13.375" style="39" customWidth="1"/>
    <col min="3589" max="3589" width="1.375" style="39" customWidth="1"/>
    <col min="3590" max="3591" width="13.375" style="39" customWidth="1"/>
    <col min="3592" max="3840" width="9" style="39"/>
    <col min="3841" max="3841" width="2.5" style="39" customWidth="1"/>
    <col min="3842" max="3842" width="20.375" style="39" customWidth="1"/>
    <col min="3843" max="3844" width="13.375" style="39" customWidth="1"/>
    <col min="3845" max="3845" width="1.375" style="39" customWidth="1"/>
    <col min="3846" max="3847" width="13.375" style="39" customWidth="1"/>
    <col min="3848" max="4096" width="9" style="39"/>
    <col min="4097" max="4097" width="2.5" style="39" customWidth="1"/>
    <col min="4098" max="4098" width="20.375" style="39" customWidth="1"/>
    <col min="4099" max="4100" width="13.375" style="39" customWidth="1"/>
    <col min="4101" max="4101" width="1.375" style="39" customWidth="1"/>
    <col min="4102" max="4103" width="13.375" style="39" customWidth="1"/>
    <col min="4104" max="4352" width="9" style="39"/>
    <col min="4353" max="4353" width="2.5" style="39" customWidth="1"/>
    <col min="4354" max="4354" width="20.375" style="39" customWidth="1"/>
    <col min="4355" max="4356" width="13.375" style="39" customWidth="1"/>
    <col min="4357" max="4357" width="1.375" style="39" customWidth="1"/>
    <col min="4358" max="4359" width="13.375" style="39" customWidth="1"/>
    <col min="4360" max="4608" width="9" style="39"/>
    <col min="4609" max="4609" width="2.5" style="39" customWidth="1"/>
    <col min="4610" max="4610" width="20.375" style="39" customWidth="1"/>
    <col min="4611" max="4612" width="13.375" style="39" customWidth="1"/>
    <col min="4613" max="4613" width="1.375" style="39" customWidth="1"/>
    <col min="4614" max="4615" width="13.375" style="39" customWidth="1"/>
    <col min="4616" max="4864" width="9" style="39"/>
    <col min="4865" max="4865" width="2.5" style="39" customWidth="1"/>
    <col min="4866" max="4866" width="20.375" style="39" customWidth="1"/>
    <col min="4867" max="4868" width="13.375" style="39" customWidth="1"/>
    <col min="4869" max="4869" width="1.375" style="39" customWidth="1"/>
    <col min="4870" max="4871" width="13.375" style="39" customWidth="1"/>
    <col min="4872" max="5120" width="9" style="39"/>
    <col min="5121" max="5121" width="2.5" style="39" customWidth="1"/>
    <col min="5122" max="5122" width="20.375" style="39" customWidth="1"/>
    <col min="5123" max="5124" width="13.375" style="39" customWidth="1"/>
    <col min="5125" max="5125" width="1.375" style="39" customWidth="1"/>
    <col min="5126" max="5127" width="13.375" style="39" customWidth="1"/>
    <col min="5128" max="5376" width="9" style="39"/>
    <col min="5377" max="5377" width="2.5" style="39" customWidth="1"/>
    <col min="5378" max="5378" width="20.375" style="39" customWidth="1"/>
    <col min="5379" max="5380" width="13.375" style="39" customWidth="1"/>
    <col min="5381" max="5381" width="1.375" style="39" customWidth="1"/>
    <col min="5382" max="5383" width="13.375" style="39" customWidth="1"/>
    <col min="5384" max="5632" width="9" style="39"/>
    <col min="5633" max="5633" width="2.5" style="39" customWidth="1"/>
    <col min="5634" max="5634" width="20.375" style="39" customWidth="1"/>
    <col min="5635" max="5636" width="13.375" style="39" customWidth="1"/>
    <col min="5637" max="5637" width="1.375" style="39" customWidth="1"/>
    <col min="5638" max="5639" width="13.375" style="39" customWidth="1"/>
    <col min="5640" max="5888" width="9" style="39"/>
    <col min="5889" max="5889" width="2.5" style="39" customWidth="1"/>
    <col min="5890" max="5890" width="20.375" style="39" customWidth="1"/>
    <col min="5891" max="5892" width="13.375" style="39" customWidth="1"/>
    <col min="5893" max="5893" width="1.375" style="39" customWidth="1"/>
    <col min="5894" max="5895" width="13.375" style="39" customWidth="1"/>
    <col min="5896" max="6144" width="9" style="39"/>
    <col min="6145" max="6145" width="2.5" style="39" customWidth="1"/>
    <col min="6146" max="6146" width="20.375" style="39" customWidth="1"/>
    <col min="6147" max="6148" width="13.375" style="39" customWidth="1"/>
    <col min="6149" max="6149" width="1.375" style="39" customWidth="1"/>
    <col min="6150" max="6151" width="13.375" style="39" customWidth="1"/>
    <col min="6152" max="6400" width="9" style="39"/>
    <col min="6401" max="6401" width="2.5" style="39" customWidth="1"/>
    <col min="6402" max="6402" width="20.375" style="39" customWidth="1"/>
    <col min="6403" max="6404" width="13.375" style="39" customWidth="1"/>
    <col min="6405" max="6405" width="1.375" style="39" customWidth="1"/>
    <col min="6406" max="6407" width="13.375" style="39" customWidth="1"/>
    <col min="6408" max="6656" width="9" style="39"/>
    <col min="6657" max="6657" width="2.5" style="39" customWidth="1"/>
    <col min="6658" max="6658" width="20.375" style="39" customWidth="1"/>
    <col min="6659" max="6660" width="13.375" style="39" customWidth="1"/>
    <col min="6661" max="6661" width="1.375" style="39" customWidth="1"/>
    <col min="6662" max="6663" width="13.375" style="39" customWidth="1"/>
    <col min="6664" max="6912" width="9" style="39"/>
    <col min="6913" max="6913" width="2.5" style="39" customWidth="1"/>
    <col min="6914" max="6914" width="20.375" style="39" customWidth="1"/>
    <col min="6915" max="6916" width="13.375" style="39" customWidth="1"/>
    <col min="6917" max="6917" width="1.375" style="39" customWidth="1"/>
    <col min="6918" max="6919" width="13.375" style="39" customWidth="1"/>
    <col min="6920" max="7168" width="9" style="39"/>
    <col min="7169" max="7169" width="2.5" style="39" customWidth="1"/>
    <col min="7170" max="7170" width="20.375" style="39" customWidth="1"/>
    <col min="7171" max="7172" width="13.375" style="39" customWidth="1"/>
    <col min="7173" max="7173" width="1.375" style="39" customWidth="1"/>
    <col min="7174" max="7175" width="13.375" style="39" customWidth="1"/>
    <col min="7176" max="7424" width="9" style="39"/>
    <col min="7425" max="7425" width="2.5" style="39" customWidth="1"/>
    <col min="7426" max="7426" width="20.375" style="39" customWidth="1"/>
    <col min="7427" max="7428" width="13.375" style="39" customWidth="1"/>
    <col min="7429" max="7429" width="1.375" style="39" customWidth="1"/>
    <col min="7430" max="7431" width="13.375" style="39" customWidth="1"/>
    <col min="7432" max="7680" width="9" style="39"/>
    <col min="7681" max="7681" width="2.5" style="39" customWidth="1"/>
    <col min="7682" max="7682" width="20.375" style="39" customWidth="1"/>
    <col min="7683" max="7684" width="13.375" style="39" customWidth="1"/>
    <col min="7685" max="7685" width="1.375" style="39" customWidth="1"/>
    <col min="7686" max="7687" width="13.375" style="39" customWidth="1"/>
    <col min="7688" max="7936" width="9" style="39"/>
    <col min="7937" max="7937" width="2.5" style="39" customWidth="1"/>
    <col min="7938" max="7938" width="20.375" style="39" customWidth="1"/>
    <col min="7939" max="7940" width="13.375" style="39" customWidth="1"/>
    <col min="7941" max="7941" width="1.375" style="39" customWidth="1"/>
    <col min="7942" max="7943" width="13.375" style="39" customWidth="1"/>
    <col min="7944" max="8192" width="9" style="39"/>
    <col min="8193" max="8193" width="2.5" style="39" customWidth="1"/>
    <col min="8194" max="8194" width="20.375" style="39" customWidth="1"/>
    <col min="8195" max="8196" width="13.375" style="39" customWidth="1"/>
    <col min="8197" max="8197" width="1.375" style="39" customWidth="1"/>
    <col min="8198" max="8199" width="13.375" style="39" customWidth="1"/>
    <col min="8200" max="8448" width="9" style="39"/>
    <col min="8449" max="8449" width="2.5" style="39" customWidth="1"/>
    <col min="8450" max="8450" width="20.375" style="39" customWidth="1"/>
    <col min="8451" max="8452" width="13.375" style="39" customWidth="1"/>
    <col min="8453" max="8453" width="1.375" style="39" customWidth="1"/>
    <col min="8454" max="8455" width="13.375" style="39" customWidth="1"/>
    <col min="8456" max="8704" width="9" style="39"/>
    <col min="8705" max="8705" width="2.5" style="39" customWidth="1"/>
    <col min="8706" max="8706" width="20.375" style="39" customWidth="1"/>
    <col min="8707" max="8708" width="13.375" style="39" customWidth="1"/>
    <col min="8709" max="8709" width="1.375" style="39" customWidth="1"/>
    <col min="8710" max="8711" width="13.375" style="39" customWidth="1"/>
    <col min="8712" max="8960" width="9" style="39"/>
    <col min="8961" max="8961" width="2.5" style="39" customWidth="1"/>
    <col min="8962" max="8962" width="20.375" style="39" customWidth="1"/>
    <col min="8963" max="8964" width="13.375" style="39" customWidth="1"/>
    <col min="8965" max="8965" width="1.375" style="39" customWidth="1"/>
    <col min="8966" max="8967" width="13.375" style="39" customWidth="1"/>
    <col min="8968" max="9216" width="9" style="39"/>
    <col min="9217" max="9217" width="2.5" style="39" customWidth="1"/>
    <col min="9218" max="9218" width="20.375" style="39" customWidth="1"/>
    <col min="9219" max="9220" width="13.375" style="39" customWidth="1"/>
    <col min="9221" max="9221" width="1.375" style="39" customWidth="1"/>
    <col min="9222" max="9223" width="13.375" style="39" customWidth="1"/>
    <col min="9224" max="9472" width="9" style="39"/>
    <col min="9473" max="9473" width="2.5" style="39" customWidth="1"/>
    <col min="9474" max="9474" width="20.375" style="39" customWidth="1"/>
    <col min="9475" max="9476" width="13.375" style="39" customWidth="1"/>
    <col min="9477" max="9477" width="1.375" style="39" customWidth="1"/>
    <col min="9478" max="9479" width="13.375" style="39" customWidth="1"/>
    <col min="9480" max="9728" width="9" style="39"/>
    <col min="9729" max="9729" width="2.5" style="39" customWidth="1"/>
    <col min="9730" max="9730" width="20.375" style="39" customWidth="1"/>
    <col min="9731" max="9732" width="13.375" style="39" customWidth="1"/>
    <col min="9733" max="9733" width="1.375" style="39" customWidth="1"/>
    <col min="9734" max="9735" width="13.375" style="39" customWidth="1"/>
    <col min="9736" max="9984" width="9" style="39"/>
    <col min="9985" max="9985" width="2.5" style="39" customWidth="1"/>
    <col min="9986" max="9986" width="20.375" style="39" customWidth="1"/>
    <col min="9987" max="9988" width="13.375" style="39" customWidth="1"/>
    <col min="9989" max="9989" width="1.375" style="39" customWidth="1"/>
    <col min="9990" max="9991" width="13.375" style="39" customWidth="1"/>
    <col min="9992" max="10240" width="9" style="39"/>
    <col min="10241" max="10241" width="2.5" style="39" customWidth="1"/>
    <col min="10242" max="10242" width="20.375" style="39" customWidth="1"/>
    <col min="10243" max="10244" width="13.375" style="39" customWidth="1"/>
    <col min="10245" max="10245" width="1.375" style="39" customWidth="1"/>
    <col min="10246" max="10247" width="13.375" style="39" customWidth="1"/>
    <col min="10248" max="10496" width="9" style="39"/>
    <col min="10497" max="10497" width="2.5" style="39" customWidth="1"/>
    <col min="10498" max="10498" width="20.375" style="39" customWidth="1"/>
    <col min="10499" max="10500" width="13.375" style="39" customWidth="1"/>
    <col min="10501" max="10501" width="1.375" style="39" customWidth="1"/>
    <col min="10502" max="10503" width="13.375" style="39" customWidth="1"/>
    <col min="10504" max="10752" width="9" style="39"/>
    <col min="10753" max="10753" width="2.5" style="39" customWidth="1"/>
    <col min="10754" max="10754" width="20.375" style="39" customWidth="1"/>
    <col min="10755" max="10756" width="13.375" style="39" customWidth="1"/>
    <col min="10757" max="10757" width="1.375" style="39" customWidth="1"/>
    <col min="10758" max="10759" width="13.375" style="39" customWidth="1"/>
    <col min="10760" max="11008" width="9" style="39"/>
    <col min="11009" max="11009" width="2.5" style="39" customWidth="1"/>
    <col min="11010" max="11010" width="20.375" style="39" customWidth="1"/>
    <col min="11011" max="11012" width="13.375" style="39" customWidth="1"/>
    <col min="11013" max="11013" width="1.375" style="39" customWidth="1"/>
    <col min="11014" max="11015" width="13.375" style="39" customWidth="1"/>
    <col min="11016" max="11264" width="9" style="39"/>
    <col min="11265" max="11265" width="2.5" style="39" customWidth="1"/>
    <col min="11266" max="11266" width="20.375" style="39" customWidth="1"/>
    <col min="11267" max="11268" width="13.375" style="39" customWidth="1"/>
    <col min="11269" max="11269" width="1.375" style="39" customWidth="1"/>
    <col min="11270" max="11271" width="13.375" style="39" customWidth="1"/>
    <col min="11272" max="11520" width="9" style="39"/>
    <col min="11521" max="11521" width="2.5" style="39" customWidth="1"/>
    <col min="11522" max="11522" width="20.375" style="39" customWidth="1"/>
    <col min="11523" max="11524" width="13.375" style="39" customWidth="1"/>
    <col min="11525" max="11525" width="1.375" style="39" customWidth="1"/>
    <col min="11526" max="11527" width="13.375" style="39" customWidth="1"/>
    <col min="11528" max="11776" width="9" style="39"/>
    <col min="11777" max="11777" width="2.5" style="39" customWidth="1"/>
    <col min="11778" max="11778" width="20.375" style="39" customWidth="1"/>
    <col min="11779" max="11780" width="13.375" style="39" customWidth="1"/>
    <col min="11781" max="11781" width="1.375" style="39" customWidth="1"/>
    <col min="11782" max="11783" width="13.375" style="39" customWidth="1"/>
    <col min="11784" max="12032" width="9" style="39"/>
    <col min="12033" max="12033" width="2.5" style="39" customWidth="1"/>
    <col min="12034" max="12034" width="20.375" style="39" customWidth="1"/>
    <col min="12035" max="12036" width="13.375" style="39" customWidth="1"/>
    <col min="12037" max="12037" width="1.375" style="39" customWidth="1"/>
    <col min="12038" max="12039" width="13.375" style="39" customWidth="1"/>
    <col min="12040" max="12288" width="9" style="39"/>
    <col min="12289" max="12289" width="2.5" style="39" customWidth="1"/>
    <col min="12290" max="12290" width="20.375" style="39" customWidth="1"/>
    <col min="12291" max="12292" width="13.375" style="39" customWidth="1"/>
    <col min="12293" max="12293" width="1.375" style="39" customWidth="1"/>
    <col min="12294" max="12295" width="13.375" style="39" customWidth="1"/>
    <col min="12296" max="12544" width="9" style="39"/>
    <col min="12545" max="12545" width="2.5" style="39" customWidth="1"/>
    <col min="12546" max="12546" width="20.375" style="39" customWidth="1"/>
    <col min="12547" max="12548" width="13.375" style="39" customWidth="1"/>
    <col min="12549" max="12549" width="1.375" style="39" customWidth="1"/>
    <col min="12550" max="12551" width="13.375" style="39" customWidth="1"/>
    <col min="12552" max="12800" width="9" style="39"/>
    <col min="12801" max="12801" width="2.5" style="39" customWidth="1"/>
    <col min="12802" max="12802" width="20.375" style="39" customWidth="1"/>
    <col min="12803" max="12804" width="13.375" style="39" customWidth="1"/>
    <col min="12805" max="12805" width="1.375" style="39" customWidth="1"/>
    <col min="12806" max="12807" width="13.375" style="39" customWidth="1"/>
    <col min="12808" max="13056" width="9" style="39"/>
    <col min="13057" max="13057" width="2.5" style="39" customWidth="1"/>
    <col min="13058" max="13058" width="20.375" style="39" customWidth="1"/>
    <col min="13059" max="13060" width="13.375" style="39" customWidth="1"/>
    <col min="13061" max="13061" width="1.375" style="39" customWidth="1"/>
    <col min="13062" max="13063" width="13.375" style="39" customWidth="1"/>
    <col min="13064" max="13312" width="9" style="39"/>
    <col min="13313" max="13313" width="2.5" style="39" customWidth="1"/>
    <col min="13314" max="13314" width="20.375" style="39" customWidth="1"/>
    <col min="13315" max="13316" width="13.375" style="39" customWidth="1"/>
    <col min="13317" max="13317" width="1.375" style="39" customWidth="1"/>
    <col min="13318" max="13319" width="13.375" style="39" customWidth="1"/>
    <col min="13320" max="13568" width="9" style="39"/>
    <col min="13569" max="13569" width="2.5" style="39" customWidth="1"/>
    <col min="13570" max="13570" width="20.375" style="39" customWidth="1"/>
    <col min="13571" max="13572" width="13.375" style="39" customWidth="1"/>
    <col min="13573" max="13573" width="1.375" style="39" customWidth="1"/>
    <col min="13574" max="13575" width="13.375" style="39" customWidth="1"/>
    <col min="13576" max="13824" width="9" style="39"/>
    <col min="13825" max="13825" width="2.5" style="39" customWidth="1"/>
    <col min="13826" max="13826" width="20.375" style="39" customWidth="1"/>
    <col min="13827" max="13828" width="13.375" style="39" customWidth="1"/>
    <col min="13829" max="13829" width="1.375" style="39" customWidth="1"/>
    <col min="13830" max="13831" width="13.375" style="39" customWidth="1"/>
    <col min="13832" max="14080" width="9" style="39"/>
    <col min="14081" max="14081" width="2.5" style="39" customWidth="1"/>
    <col min="14082" max="14082" width="20.375" style="39" customWidth="1"/>
    <col min="14083" max="14084" width="13.375" style="39" customWidth="1"/>
    <col min="14085" max="14085" width="1.375" style="39" customWidth="1"/>
    <col min="14086" max="14087" width="13.375" style="39" customWidth="1"/>
    <col min="14088" max="14336" width="9" style="39"/>
    <col min="14337" max="14337" width="2.5" style="39" customWidth="1"/>
    <col min="14338" max="14338" width="20.375" style="39" customWidth="1"/>
    <col min="14339" max="14340" width="13.375" style="39" customWidth="1"/>
    <col min="14341" max="14341" width="1.375" style="39" customWidth="1"/>
    <col min="14342" max="14343" width="13.375" style="39" customWidth="1"/>
    <col min="14344" max="14592" width="9" style="39"/>
    <col min="14593" max="14593" width="2.5" style="39" customWidth="1"/>
    <col min="14594" max="14594" width="20.375" style="39" customWidth="1"/>
    <col min="14595" max="14596" width="13.375" style="39" customWidth="1"/>
    <col min="14597" max="14597" width="1.375" style="39" customWidth="1"/>
    <col min="14598" max="14599" width="13.375" style="39" customWidth="1"/>
    <col min="14600" max="14848" width="9" style="39"/>
    <col min="14849" max="14849" width="2.5" style="39" customWidth="1"/>
    <col min="14850" max="14850" width="20.375" style="39" customWidth="1"/>
    <col min="14851" max="14852" width="13.375" style="39" customWidth="1"/>
    <col min="14853" max="14853" width="1.375" style="39" customWidth="1"/>
    <col min="14854" max="14855" width="13.375" style="39" customWidth="1"/>
    <col min="14856" max="15104" width="9" style="39"/>
    <col min="15105" max="15105" width="2.5" style="39" customWidth="1"/>
    <col min="15106" max="15106" width="20.375" style="39" customWidth="1"/>
    <col min="15107" max="15108" width="13.375" style="39" customWidth="1"/>
    <col min="15109" max="15109" width="1.375" style="39" customWidth="1"/>
    <col min="15110" max="15111" width="13.375" style="39" customWidth="1"/>
    <col min="15112" max="15360" width="9" style="39"/>
    <col min="15361" max="15361" width="2.5" style="39" customWidth="1"/>
    <col min="15362" max="15362" width="20.375" style="39" customWidth="1"/>
    <col min="15363" max="15364" width="13.375" style="39" customWidth="1"/>
    <col min="15365" max="15365" width="1.375" style="39" customWidth="1"/>
    <col min="15366" max="15367" width="13.375" style="39" customWidth="1"/>
    <col min="15368" max="15616" width="9" style="39"/>
    <col min="15617" max="15617" width="2.5" style="39" customWidth="1"/>
    <col min="15618" max="15618" width="20.375" style="39" customWidth="1"/>
    <col min="15619" max="15620" width="13.375" style="39" customWidth="1"/>
    <col min="15621" max="15621" width="1.375" style="39" customWidth="1"/>
    <col min="15622" max="15623" width="13.375" style="39" customWidth="1"/>
    <col min="15624" max="15872" width="9" style="39"/>
    <col min="15873" max="15873" width="2.5" style="39" customWidth="1"/>
    <col min="15874" max="15874" width="20.375" style="39" customWidth="1"/>
    <col min="15875" max="15876" width="13.375" style="39" customWidth="1"/>
    <col min="15877" max="15877" width="1.375" style="39" customWidth="1"/>
    <col min="15878" max="15879" width="13.375" style="39" customWidth="1"/>
    <col min="15880" max="16128" width="9" style="39"/>
    <col min="16129" max="16129" width="2.5" style="39" customWidth="1"/>
    <col min="16130" max="16130" width="20.375" style="39" customWidth="1"/>
    <col min="16131" max="16132" width="13.375" style="39" customWidth="1"/>
    <col min="16133" max="16133" width="1.375" style="39" customWidth="1"/>
    <col min="16134" max="16135" width="13.375" style="39" customWidth="1"/>
    <col min="16136" max="16384" width="9" style="39"/>
  </cols>
  <sheetData>
    <row r="1" spans="1:10" ht="29.25" customHeight="1">
      <c r="A1" s="25" t="s">
        <v>219</v>
      </c>
      <c r="B1" s="25"/>
      <c r="C1" s="25"/>
      <c r="D1" s="25"/>
      <c r="E1" s="25"/>
      <c r="F1" s="25"/>
      <c r="G1" s="25"/>
    </row>
    <row r="2" spans="1:10" ht="22.5" customHeight="1">
      <c r="A2" s="61" t="s">
        <v>257</v>
      </c>
      <c r="B2" s="25"/>
      <c r="C2" s="25"/>
      <c r="D2" s="25"/>
      <c r="E2" s="25"/>
      <c r="F2" s="25"/>
      <c r="G2" s="25"/>
    </row>
    <row r="3" spans="1:10" ht="24" customHeight="1" thickBot="1">
      <c r="A3" s="121" t="s">
        <v>258</v>
      </c>
      <c r="B3" s="121"/>
      <c r="C3" s="121"/>
      <c r="D3" s="121"/>
      <c r="E3" s="121"/>
      <c r="F3" s="121"/>
      <c r="G3" s="121"/>
    </row>
    <row r="4" spans="1:10">
      <c r="C4" s="39"/>
      <c r="D4" s="39"/>
      <c r="F4" s="39"/>
      <c r="G4" s="39"/>
    </row>
    <row r="5" spans="1:10">
      <c r="C5" s="40" t="s">
        <v>256</v>
      </c>
      <c r="D5" s="41"/>
      <c r="F5" s="40" t="s">
        <v>255</v>
      </c>
      <c r="G5" s="41"/>
    </row>
    <row r="6" spans="1:10">
      <c r="A6" s="42" t="s">
        <v>260</v>
      </c>
      <c r="C6" s="82">
        <f>IF(ISNA(VLOOKUP(IF(A6&lt;&gt;0,A6,B6),累計試算表,4,FALSE)),0,IF(VLOOKUP(IF(A6&lt;&gt;0,A6,B6),累計試算表,4,FALSE)&lt;&gt;0,-VLOOKUP(IF(A6&lt;&gt;0,A6,B6),累計試算表,4,FALSE),VLOOKUP(IF(A6&lt;&gt;0,A6,B6),累計試算表,5,FALSE)))</f>
        <v>5402086</v>
      </c>
      <c r="D6" s="43"/>
      <c r="F6" s="44">
        <f>C6/$D$9</f>
        <v>1.0011460549135252</v>
      </c>
      <c r="G6" s="43"/>
    </row>
    <row r="7" spans="1:10">
      <c r="B7" s="39" t="s">
        <v>65</v>
      </c>
      <c r="C7" s="63">
        <f>IF(ISNA(VLOOKUP(IF(A7&lt;&gt;0,A7,B7),累計試算表,4,FALSE)),0,IF(VLOOKUP(IF(A7&lt;&gt;0,A7,B7),累計試算表,4,FALSE)&lt;&gt;0,-VLOOKUP(IF(A7&lt;&gt;0,A7,B7),累計試算表,4,FALSE),VLOOKUP(IF(A7&lt;&gt;0,A7,B7),累計試算表,5,FALSE)))</f>
        <v>0</v>
      </c>
      <c r="F7" s="46">
        <f>C7/$D$9</f>
        <v>0</v>
      </c>
      <c r="J7" s="39">
        <f>IF(VLOOKUP(A6,累計試算表,4,FALSE)&lt;&gt;0,-VLOOKUP(A6,累計試算表,4,FALSE),VLOOKUP(A6,累計試算表,5,FALSE))</f>
        <v>5402086</v>
      </c>
    </row>
    <row r="8" spans="1:10">
      <c r="B8" s="39" t="s">
        <v>259</v>
      </c>
      <c r="C8" s="63">
        <f>IF(ISNA(VLOOKUP(IF(A8&lt;&gt;0,A8,B8),累計試算表,4,FALSE)),0,IF(VLOOKUP(IF(A8&lt;&gt;0,A8,B8),累計試算表,4,FALSE)&lt;&gt;0,-VLOOKUP(IF(A8&lt;&gt;0,A8,B8),累計試算表,4,FALSE),VLOOKUP(IF(A8&lt;&gt;0,A8,B8),累計試算表,5,FALSE)))</f>
        <v>-6184</v>
      </c>
      <c r="F8" s="47">
        <f>C8/$D$9</f>
        <v>-1.1460549135251159E-3</v>
      </c>
      <c r="J8" s="39">
        <f>VLOOKUP(A6,累計試算表,4,FALSE)</f>
        <v>0</v>
      </c>
    </row>
    <row r="9" spans="1:10">
      <c r="A9" s="42" t="s">
        <v>254</v>
      </c>
      <c r="C9" s="80"/>
      <c r="D9" s="81">
        <f>C6+C7+C8</f>
        <v>5395902</v>
      </c>
      <c r="G9" s="49">
        <f>D9/$D$9</f>
        <v>1</v>
      </c>
    </row>
    <row r="10" spans="1:10">
      <c r="A10" s="42" t="s">
        <v>68</v>
      </c>
      <c r="C10" s="80"/>
      <c r="D10" s="81">
        <f>C11+C12+C13+C14+C15+C16+C17+C18</f>
        <v>-581189</v>
      </c>
      <c r="G10" s="50">
        <f>D10/$D$9</f>
        <v>-0.10770933200788302</v>
      </c>
    </row>
    <row r="11" spans="1:10">
      <c r="B11" s="39" t="s">
        <v>253</v>
      </c>
      <c r="C11" s="81">
        <f t="shared" ref="C11:C18" si="0">IF(ISNA(VLOOKUP(IF(A11&lt;&gt;0,A11,B11),累計試算表,4,FALSE)),0,IF(VLOOKUP(IF(A11&lt;&gt;0,A11,B11),累計試算表,4,FALSE)&lt;&gt;0,-VLOOKUP(IF(A11&lt;&gt;0,A11,B11),累計試算表,4,FALSE),VLOOKUP(IF(A11&lt;&gt;0,A11,B11),累計試算表,5,FALSE)))</f>
        <v>-525350</v>
      </c>
      <c r="F11" s="46">
        <f>C11/$D$9</f>
        <v>-9.7360923159834994E-2</v>
      </c>
    </row>
    <row r="12" spans="1:10">
      <c r="B12" s="39" t="s">
        <v>252</v>
      </c>
      <c r="C12" s="63">
        <f t="shared" si="0"/>
        <v>-2381</v>
      </c>
      <c r="F12" s="46">
        <f t="shared" ref="F12:F18" si="1">C12/$D$9</f>
        <v>-4.4126079383947301E-4</v>
      </c>
    </row>
    <row r="13" spans="1:10">
      <c r="B13" s="39" t="s">
        <v>251</v>
      </c>
      <c r="C13" s="63">
        <f t="shared" si="0"/>
        <v>-14380</v>
      </c>
      <c r="F13" s="46">
        <f t="shared" si="1"/>
        <v>-2.6649853907650656E-3</v>
      </c>
    </row>
    <row r="14" spans="1:10">
      <c r="B14" s="39" t="s">
        <v>250</v>
      </c>
      <c r="C14" s="63">
        <f t="shared" si="0"/>
        <v>0</v>
      </c>
      <c r="F14" s="46">
        <f t="shared" si="1"/>
        <v>0</v>
      </c>
    </row>
    <row r="15" spans="1:10">
      <c r="B15" s="39" t="s">
        <v>249</v>
      </c>
      <c r="C15" s="63">
        <f t="shared" si="0"/>
        <v>-12238</v>
      </c>
      <c r="F15" s="46">
        <f t="shared" si="1"/>
        <v>-2.2680174695537464E-3</v>
      </c>
    </row>
    <row r="16" spans="1:10">
      <c r="B16" s="39" t="s">
        <v>248</v>
      </c>
      <c r="C16" s="63">
        <f t="shared" si="0"/>
        <v>-19221</v>
      </c>
      <c r="F16" s="46">
        <f t="shared" si="1"/>
        <v>-3.5621477187687991E-3</v>
      </c>
    </row>
    <row r="17" spans="1:7">
      <c r="B17" s="39" t="s">
        <v>247</v>
      </c>
      <c r="C17" s="63">
        <f t="shared" si="0"/>
        <v>-7619</v>
      </c>
      <c r="F17" s="46">
        <f t="shared" si="1"/>
        <v>-1.4119974751209345E-3</v>
      </c>
    </row>
    <row r="18" spans="1:7">
      <c r="B18" s="39" t="s">
        <v>246</v>
      </c>
      <c r="C18" s="63">
        <f t="shared" si="0"/>
        <v>0</v>
      </c>
      <c r="F18" s="46">
        <f t="shared" si="1"/>
        <v>0</v>
      </c>
    </row>
    <row r="19" spans="1:7">
      <c r="A19" s="42" t="s">
        <v>245</v>
      </c>
      <c r="D19" s="65">
        <f>D9+D10</f>
        <v>4814713</v>
      </c>
      <c r="G19" s="49">
        <f>D19/$D$9</f>
        <v>0.89229066799211698</v>
      </c>
    </row>
    <row r="20" spans="1:7">
      <c r="A20" s="42" t="s">
        <v>73</v>
      </c>
    </row>
    <row r="21" spans="1:7">
      <c r="B21" s="39" t="s">
        <v>74</v>
      </c>
      <c r="C21" s="83">
        <f t="shared" ref="C21:C43" si="2">IF(ISNA(VLOOKUP(IF(A21&lt;&gt;0,A21,B21),累計試算表,4,FALSE)),0,IF(VLOOKUP(IF(A21&lt;&gt;0,A21,B21),累計試算表,4,FALSE)&lt;&gt;0,-VLOOKUP(IF(A21&lt;&gt;0,A21,B21),累計試算表,4,FALSE),VLOOKUP(IF(A21&lt;&gt;0,A21,B21),累計試算表,5,FALSE)))</f>
        <v>-1027000</v>
      </c>
      <c r="F21" s="46">
        <f t="shared" ref="F21:F43" si="3">C21/$D$9</f>
        <v>-0.19032962422223385</v>
      </c>
    </row>
    <row r="22" spans="1:7">
      <c r="B22" s="39" t="s">
        <v>75</v>
      </c>
      <c r="C22" s="63">
        <f t="shared" si="2"/>
        <v>0</v>
      </c>
      <c r="F22" s="46">
        <f t="shared" si="3"/>
        <v>0</v>
      </c>
    </row>
    <row r="23" spans="1:7">
      <c r="B23" s="39" t="s">
        <v>244</v>
      </c>
      <c r="C23" s="63">
        <f t="shared" si="2"/>
        <v>-2612</v>
      </c>
      <c r="F23" s="46">
        <f t="shared" si="3"/>
        <v>-4.8407105985245842E-4</v>
      </c>
    </row>
    <row r="24" spans="1:7">
      <c r="B24" s="51" t="s">
        <v>243</v>
      </c>
      <c r="C24" s="63">
        <f t="shared" si="2"/>
        <v>-44141</v>
      </c>
      <c r="F24" s="46">
        <f t="shared" si="3"/>
        <v>-8.1804673250181342E-3</v>
      </c>
    </row>
    <row r="25" spans="1:7">
      <c r="B25" s="39" t="s">
        <v>76</v>
      </c>
      <c r="C25" s="63">
        <f t="shared" si="2"/>
        <v>-143079</v>
      </c>
      <c r="F25" s="46">
        <f t="shared" si="3"/>
        <v>-2.6516233986458613E-2</v>
      </c>
    </row>
    <row r="26" spans="1:7">
      <c r="B26" s="39" t="s">
        <v>77</v>
      </c>
      <c r="C26" s="63">
        <f t="shared" si="2"/>
        <v>-49665</v>
      </c>
      <c r="F26" s="46">
        <f t="shared" si="3"/>
        <v>-9.204207192791863E-3</v>
      </c>
    </row>
    <row r="27" spans="1:7">
      <c r="B27" s="39" t="s">
        <v>78</v>
      </c>
      <c r="C27" s="63">
        <f t="shared" si="2"/>
        <v>-4500</v>
      </c>
      <c r="F27" s="46">
        <f t="shared" si="3"/>
        <v>-8.3396622103218334E-4</v>
      </c>
    </row>
    <row r="28" spans="1:7">
      <c r="B28" s="39" t="s">
        <v>79</v>
      </c>
      <c r="C28" s="63">
        <f t="shared" si="2"/>
        <v>-2036</v>
      </c>
      <c r="F28" s="46">
        <f t="shared" si="3"/>
        <v>-3.7732338356033892E-4</v>
      </c>
    </row>
    <row r="29" spans="1:7">
      <c r="B29" s="39" t="s">
        <v>80</v>
      </c>
      <c r="C29" s="63">
        <f t="shared" si="2"/>
        <v>-66198</v>
      </c>
      <c r="F29" s="46">
        <f t="shared" si="3"/>
        <v>-1.2268199088864104E-2</v>
      </c>
    </row>
    <row r="30" spans="1:7">
      <c r="B30" s="39" t="s">
        <v>81</v>
      </c>
      <c r="C30" s="63">
        <f t="shared" si="2"/>
        <v>0</v>
      </c>
      <c r="F30" s="46">
        <f t="shared" si="3"/>
        <v>0</v>
      </c>
    </row>
    <row r="31" spans="1:7">
      <c r="B31" s="39" t="s">
        <v>242</v>
      </c>
      <c r="C31" s="63">
        <f t="shared" si="2"/>
        <v>-27808</v>
      </c>
      <c r="F31" s="46">
        <f t="shared" si="3"/>
        <v>-5.1535405943251011E-3</v>
      </c>
    </row>
    <row r="32" spans="1:7">
      <c r="B32" s="39" t="s">
        <v>241</v>
      </c>
      <c r="C32" s="63">
        <f t="shared" si="2"/>
        <v>0</v>
      </c>
      <c r="F32" s="46">
        <f t="shared" si="3"/>
        <v>0</v>
      </c>
    </row>
    <row r="33" spans="1:7">
      <c r="B33" s="39" t="s">
        <v>240</v>
      </c>
      <c r="C33" s="63">
        <f t="shared" si="2"/>
        <v>-300</v>
      </c>
      <c r="F33" s="46">
        <f t="shared" si="3"/>
        <v>-5.5597748068812221E-5</v>
      </c>
    </row>
    <row r="34" spans="1:7">
      <c r="B34" s="39" t="s">
        <v>239</v>
      </c>
      <c r="C34" s="63">
        <f t="shared" si="2"/>
        <v>-1116</v>
      </c>
      <c r="F34" s="46">
        <f t="shared" si="3"/>
        <v>-2.0682362281598145E-4</v>
      </c>
    </row>
    <row r="35" spans="1:7">
      <c r="B35" s="39" t="s">
        <v>238</v>
      </c>
      <c r="C35" s="63">
        <f t="shared" si="2"/>
        <v>0</v>
      </c>
      <c r="F35" s="46">
        <f t="shared" si="3"/>
        <v>0</v>
      </c>
    </row>
    <row r="36" spans="1:7">
      <c r="B36" s="39" t="s">
        <v>237</v>
      </c>
      <c r="C36" s="63">
        <f t="shared" si="2"/>
        <v>-5500</v>
      </c>
      <c r="F36" s="46">
        <f t="shared" si="3"/>
        <v>-1.0192920479282241E-3</v>
      </c>
    </row>
    <row r="37" spans="1:7">
      <c r="B37" s="39" t="s">
        <v>236</v>
      </c>
      <c r="C37" s="63">
        <f t="shared" si="2"/>
        <v>0</v>
      </c>
      <c r="F37" s="46">
        <f t="shared" si="3"/>
        <v>0</v>
      </c>
    </row>
    <row r="38" spans="1:7">
      <c r="B38" s="39" t="s">
        <v>235</v>
      </c>
      <c r="C38" s="63">
        <f t="shared" si="2"/>
        <v>-28220</v>
      </c>
      <c r="F38" s="46">
        <f t="shared" si="3"/>
        <v>-5.2298948350062695E-3</v>
      </c>
    </row>
    <row r="39" spans="1:7">
      <c r="B39" s="39" t="s">
        <v>234</v>
      </c>
      <c r="C39" s="63">
        <f t="shared" si="2"/>
        <v>0</v>
      </c>
      <c r="F39" s="46">
        <f t="shared" si="3"/>
        <v>0</v>
      </c>
    </row>
    <row r="40" spans="1:7">
      <c r="B40" s="39" t="s">
        <v>82</v>
      </c>
      <c r="C40" s="63">
        <f t="shared" si="2"/>
        <v>0</v>
      </c>
      <c r="F40" s="46">
        <f t="shared" si="3"/>
        <v>0</v>
      </c>
    </row>
    <row r="41" spans="1:7">
      <c r="B41" s="39" t="s">
        <v>83</v>
      </c>
      <c r="C41" s="63">
        <f t="shared" si="2"/>
        <v>0</v>
      </c>
      <c r="F41" s="46">
        <f t="shared" si="3"/>
        <v>0</v>
      </c>
    </row>
    <row r="42" spans="1:7">
      <c r="B42" s="39" t="s">
        <v>188</v>
      </c>
      <c r="C42" s="63">
        <f t="shared" si="2"/>
        <v>0</v>
      </c>
      <c r="F42" s="46">
        <f t="shared" si="3"/>
        <v>0</v>
      </c>
    </row>
    <row r="43" spans="1:7">
      <c r="B43" s="39" t="s">
        <v>189</v>
      </c>
      <c r="C43" s="63">
        <f t="shared" si="2"/>
        <v>0</v>
      </c>
      <c r="F43" s="52">
        <f t="shared" si="3"/>
        <v>0</v>
      </c>
    </row>
    <row r="44" spans="1:7" ht="21">
      <c r="B44" s="42" t="s">
        <v>233</v>
      </c>
      <c r="D44" s="53">
        <f>SUM(C21:C43)</f>
        <v>-1402175</v>
      </c>
      <c r="G44" s="54">
        <f>D44/$D$9</f>
        <v>-0.2598592413279559</v>
      </c>
    </row>
    <row r="45" spans="1:7" ht="21">
      <c r="A45" s="42" t="s">
        <v>232</v>
      </c>
      <c r="C45" s="48"/>
      <c r="D45" s="53">
        <f>D19+D44</f>
        <v>3412538</v>
      </c>
      <c r="G45" s="54">
        <f>D45/$D$9</f>
        <v>0.63243142666416108</v>
      </c>
    </row>
    <row r="46" spans="1:7">
      <c r="A46" s="42" t="s">
        <v>231</v>
      </c>
    </row>
    <row r="47" spans="1:7">
      <c r="B47" s="39" t="s">
        <v>230</v>
      </c>
      <c r="C47" s="83">
        <f>IF(ISNA(VLOOKUP(IF(A47&lt;&gt;0,A47,B47),累計試算表,4,FALSE)),0,IF(VLOOKUP(IF(A47&lt;&gt;0,A47,B47),累計試算表,4,FALSE)&lt;&gt;0,-VLOOKUP(IF(A47&lt;&gt;0,A47,B47),累計試算表,4,FALSE),VLOOKUP(IF(A47&lt;&gt;0,A47,B47),累計試算表,5,FALSE)))</f>
        <v>0</v>
      </c>
      <c r="F47" s="46">
        <f>C47/$D$9</f>
        <v>0</v>
      </c>
    </row>
    <row r="48" spans="1:7">
      <c r="B48" s="39" t="s">
        <v>229</v>
      </c>
      <c r="C48" s="63">
        <f>IF(ISNA(VLOOKUP(IF(A48&lt;&gt;0,A48,B48),累計試算表,4,FALSE)),0,IF(VLOOKUP(IF(A48&lt;&gt;0,A48,B48),累計試算表,4,FALSE)&lt;&gt;0,-VLOOKUP(IF(A48&lt;&gt;0,A48,B48),累計試算表,4,FALSE),VLOOKUP(IF(A48&lt;&gt;0,A48,B48),累計試算表,5,FALSE)))</f>
        <v>0</v>
      </c>
      <c r="F48" s="46">
        <f>C48/$D$9</f>
        <v>0</v>
      </c>
    </row>
    <row r="49" spans="2:7">
      <c r="B49" s="39" t="s">
        <v>228</v>
      </c>
      <c r="C49" s="63">
        <f>IF(ISNA(VLOOKUP(IF(A49&lt;&gt;0,A49,B49),累計試算表,4,FALSE)),0,IF(VLOOKUP(IF(A49&lt;&gt;0,A49,B49),累計試算表,4,FALSE)&lt;&gt;0,-VLOOKUP(IF(A49&lt;&gt;0,A49,B49),累計試算表,4,FALSE),VLOOKUP(IF(A49&lt;&gt;0,A49,B49),累計試算表,5,FALSE)))</f>
        <v>0</v>
      </c>
      <c r="F49" s="46">
        <f>C49/$D$9</f>
        <v>0</v>
      </c>
    </row>
    <row r="50" spans="2:7">
      <c r="B50" s="39" t="s">
        <v>227</v>
      </c>
      <c r="C50" s="63">
        <f>IF(ISNA(VLOOKUP(IF(A50&lt;&gt;0,A50,B50),累計試算表,4,FALSE)),0,IF(VLOOKUP(IF(A50&lt;&gt;0,A50,B50),累計試算表,4,FALSE)&lt;&gt;0,-VLOOKUP(IF(A50&lt;&gt;0,A50,B50),累計試算表,4,FALSE),VLOOKUP(IF(A50&lt;&gt;0,A50,B50),累計試算表,5,FALSE)))</f>
        <v>0</v>
      </c>
      <c r="F50" s="52">
        <f>C50/$D$9</f>
        <v>0</v>
      </c>
    </row>
    <row r="51" spans="2:7">
      <c r="B51" s="42" t="s">
        <v>226</v>
      </c>
      <c r="D51" s="55">
        <f>SUM(C47:C50)</f>
        <v>0</v>
      </c>
      <c r="G51" s="56">
        <f>D51/$D$9</f>
        <v>0</v>
      </c>
    </row>
    <row r="52" spans="2:7">
      <c r="B52" s="42" t="s">
        <v>89</v>
      </c>
    </row>
    <row r="53" spans="2:7">
      <c r="B53" s="39" t="s">
        <v>90</v>
      </c>
      <c r="C53" s="83">
        <f>IF(ISNA(VLOOKUP(IF(A53&lt;&gt;0,A53,B53),累計試算表,4,FALSE)),0,IF(VLOOKUP(IF(A53&lt;&gt;0,A53,B53),累計試算表,4,FALSE)&lt;&gt;0,-VLOOKUP(IF(A53&lt;&gt;0,A53,B53),累計試算表,4,FALSE),VLOOKUP(IF(A53&lt;&gt;0,A53,B53),累計試算表,5,FALSE)))</f>
        <v>-21213</v>
      </c>
      <c r="F53" s="46">
        <f>C53/$D$9</f>
        <v>-3.931316765945712E-3</v>
      </c>
    </row>
    <row r="54" spans="2:7">
      <c r="B54" s="39" t="s">
        <v>192</v>
      </c>
      <c r="C54" s="63">
        <f>IF(ISNA(VLOOKUP(IF(A54&lt;&gt;0,A54,B54),累計試算表,4,FALSE)),0,IF(VLOOKUP(IF(A54&lt;&gt;0,A54,B54),累計試算表,4,FALSE)&lt;&gt;0,-VLOOKUP(IF(A54&lt;&gt;0,A54,B54),累計試算表,4,FALSE),VLOOKUP(IF(A54&lt;&gt;0,A54,B54),累計試算表,5,FALSE)))</f>
        <v>0</v>
      </c>
      <c r="F54" s="46">
        <f>C54/$D$9</f>
        <v>0</v>
      </c>
    </row>
    <row r="55" spans="2:7">
      <c r="B55" s="39" t="s">
        <v>91</v>
      </c>
      <c r="C55" s="63">
        <f>IF(ISNA(VLOOKUP(IF(A55&lt;&gt;0,A55,B55),累計試算表,4,FALSE)),0,IF(VLOOKUP(IF(A55&lt;&gt;0,A55,B55),累計試算表,4,FALSE)&lt;&gt;0,-VLOOKUP(IF(A55&lt;&gt;0,A55,B55),累計試算表,4,FALSE),VLOOKUP(IF(A55&lt;&gt;0,A55,B55),累計試算表,5,FALSE)))</f>
        <v>0</v>
      </c>
      <c r="F55" s="52">
        <f>C55/$D$9</f>
        <v>0</v>
      </c>
    </row>
    <row r="56" spans="2:7">
      <c r="B56" s="42" t="s">
        <v>225</v>
      </c>
      <c r="D56" s="57">
        <f>SUM(C53:C55)</f>
        <v>-21213</v>
      </c>
      <c r="G56" s="56">
        <f>D56/$D$9</f>
        <v>-3.931316765945712E-3</v>
      </c>
    </row>
    <row r="57" spans="2:7">
      <c r="B57" s="42" t="s">
        <v>224</v>
      </c>
      <c r="D57" s="65">
        <f>D45+D5+D56</f>
        <v>3391325</v>
      </c>
      <c r="G57" s="58">
        <f>D57/$D$9</f>
        <v>0.62850010989821536</v>
      </c>
    </row>
    <row r="58" spans="2:7">
      <c r="B58" s="42" t="s">
        <v>190</v>
      </c>
      <c r="D58" s="64">
        <f>IF(ISNA(VLOOKUP(C58,累計試算表,4,FALSE)),0,IF(VLOOKUP(C58,累計試算表,4,FALSE)&lt;&gt;0,VLOOKUP(C58,累計試算表,4,FALSE),-VLOOKUP(C58,累計試算表,5,FALSE)))</f>
        <v>0</v>
      </c>
      <c r="G58" s="50">
        <f>D58/$D$9</f>
        <v>0</v>
      </c>
    </row>
    <row r="59" spans="2:7">
      <c r="B59" s="42" t="s">
        <v>223</v>
      </c>
      <c r="C59" s="48"/>
      <c r="D59" s="59">
        <f>D57-D58</f>
        <v>3391325</v>
      </c>
      <c r="G59" s="60">
        <f>D59/$D$9</f>
        <v>0.62850010989821536</v>
      </c>
    </row>
  </sheetData>
  <mergeCells count="1">
    <mergeCell ref="A3:G3"/>
  </mergeCells>
  <phoneticPr fontId="18" type="noConversion"/>
  <printOptions horizontalCentered="1"/>
  <pageMargins left="0.74803149606299213" right="0.74803149606299213" top="0.54" bottom="0.8" header="0.3" footer="0.51181102362204722"/>
  <pageSetup paperSize="9" orientation="portrait" blackAndWhite="1" horizontalDpi="300" verticalDpi="300" r:id="rId1"/>
  <headerFooter alignWithMargins="0">
    <oddFooter>&amp;C&amp;"標楷體,標準"&amp;10第&amp;"Times New Roman,標準"&amp;P&amp;"標楷體,標準"頁&amp;R&amp;"標楷體,標準"&amp;10列印日期：&amp;"Times New Roman,標準"&amp;D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3"/>
  <sheetViews>
    <sheetView workbookViewId="0">
      <selection activeCell="E4" sqref="E4"/>
    </sheetView>
  </sheetViews>
  <sheetFormatPr defaultRowHeight="16.5"/>
  <cols>
    <col min="2" max="2" width="12.25" customWidth="1"/>
    <col min="3" max="3" width="19" bestFit="1" customWidth="1"/>
    <col min="4" max="7" width="17.125" customWidth="1"/>
  </cols>
  <sheetData>
    <row r="1" spans="2:7" ht="18.75">
      <c r="B1" s="25" t="s">
        <v>220</v>
      </c>
      <c r="C1" s="24"/>
    </row>
    <row r="2" spans="2:7" ht="18.75">
      <c r="B2" s="26" t="s">
        <v>222</v>
      </c>
    </row>
    <row r="3" spans="2:7" ht="12" customHeight="1">
      <c r="B3" s="27" t="str">
        <f>IF(SUM(F:F)=SUM(G:G),"借貸平衡","借貸不平衡")</f>
        <v>借貸平衡</v>
      </c>
    </row>
    <row r="4" spans="2:7">
      <c r="B4" s="21" t="s">
        <v>95</v>
      </c>
      <c r="C4" t="s">
        <v>214</v>
      </c>
    </row>
    <row r="5" spans="2:7" ht="18" customHeight="1" thickBot="1"/>
    <row r="6" spans="2:7" ht="6.75" hidden="1" customHeight="1" thickBot="1">
      <c r="D6" s="21" t="s">
        <v>213</v>
      </c>
    </row>
    <row r="7" spans="2:7" ht="18" thickTop="1" thickBot="1">
      <c r="B7" s="35" t="s">
        <v>98</v>
      </c>
      <c r="C7" s="35" t="s">
        <v>1</v>
      </c>
      <c r="D7" s="36" t="s">
        <v>215</v>
      </c>
      <c r="E7" s="37" t="s">
        <v>216</v>
      </c>
      <c r="F7" s="37" t="s">
        <v>217</v>
      </c>
      <c r="G7" s="38" t="s">
        <v>218</v>
      </c>
    </row>
    <row r="8" spans="2:7" ht="18" thickTop="1" thickBot="1">
      <c r="B8" s="31">
        <v>1110</v>
      </c>
      <c r="C8" s="34" t="s">
        <v>4</v>
      </c>
      <c r="D8" s="28">
        <v>773476</v>
      </c>
      <c r="E8" s="29">
        <v>950246</v>
      </c>
      <c r="F8" s="29">
        <v>0</v>
      </c>
      <c r="G8" s="30">
        <v>176770</v>
      </c>
    </row>
    <row r="9" spans="2:7" ht="18" thickTop="1" thickBot="1">
      <c r="B9" s="32">
        <v>1120</v>
      </c>
      <c r="C9" s="34" t="s">
        <v>5</v>
      </c>
      <c r="D9" s="28">
        <v>3756342</v>
      </c>
      <c r="E9" s="29">
        <v>1644848</v>
      </c>
      <c r="F9" s="29">
        <v>2111494</v>
      </c>
      <c r="G9" s="30">
        <v>0</v>
      </c>
    </row>
    <row r="10" spans="2:7" ht="18" thickTop="1" thickBot="1">
      <c r="B10" s="32">
        <v>1150</v>
      </c>
      <c r="C10" s="34" t="s">
        <v>9</v>
      </c>
      <c r="D10" s="28">
        <v>2379374</v>
      </c>
      <c r="E10" s="29"/>
      <c r="F10" s="29">
        <v>2379374</v>
      </c>
      <c r="G10" s="30">
        <v>0</v>
      </c>
    </row>
    <row r="11" spans="2:7" ht="18" thickTop="1" thickBot="1">
      <c r="B11" s="32">
        <v>1210</v>
      </c>
      <c r="C11" s="34" t="s">
        <v>13</v>
      </c>
      <c r="D11" s="28">
        <v>31197</v>
      </c>
      <c r="E11" s="29">
        <v>31197</v>
      </c>
      <c r="F11" s="29">
        <v>0</v>
      </c>
      <c r="G11" s="30">
        <v>0</v>
      </c>
    </row>
    <row r="12" spans="2:7" ht="18" thickTop="1" thickBot="1">
      <c r="B12" s="32">
        <v>1430</v>
      </c>
      <c r="C12" s="34" t="s">
        <v>106</v>
      </c>
      <c r="D12" s="28">
        <v>254676</v>
      </c>
      <c r="E12" s="29"/>
      <c r="F12" s="29">
        <v>254676</v>
      </c>
      <c r="G12" s="30">
        <v>0</v>
      </c>
    </row>
    <row r="13" spans="2:7" ht="18" thickTop="1" thickBot="1">
      <c r="B13" s="32">
        <v>1435</v>
      </c>
      <c r="C13" s="34" t="s">
        <v>107</v>
      </c>
      <c r="D13" s="28"/>
      <c r="E13" s="29">
        <v>56778</v>
      </c>
      <c r="F13" s="29">
        <v>0</v>
      </c>
      <c r="G13" s="30">
        <v>56778</v>
      </c>
    </row>
    <row r="14" spans="2:7" ht="18" thickTop="1" thickBot="1">
      <c r="B14" s="32">
        <v>1450</v>
      </c>
      <c r="C14" s="34" t="s">
        <v>26</v>
      </c>
      <c r="D14" s="28">
        <v>1326190</v>
      </c>
      <c r="E14" s="29"/>
      <c r="F14" s="29">
        <v>1326190</v>
      </c>
      <c r="G14" s="30">
        <v>0</v>
      </c>
    </row>
    <row r="15" spans="2:7" ht="18" thickTop="1" thickBot="1">
      <c r="B15" s="32">
        <v>1455</v>
      </c>
      <c r="C15" s="34" t="s">
        <v>27</v>
      </c>
      <c r="D15" s="28"/>
      <c r="E15" s="29">
        <v>353202</v>
      </c>
      <c r="F15" s="29">
        <v>0</v>
      </c>
      <c r="G15" s="30">
        <v>353202</v>
      </c>
    </row>
    <row r="16" spans="2:7" ht="18" thickTop="1" thickBot="1">
      <c r="B16" s="32">
        <v>1470</v>
      </c>
      <c r="C16" s="34" t="s">
        <v>125</v>
      </c>
      <c r="D16" s="28">
        <v>33143</v>
      </c>
      <c r="E16" s="29"/>
      <c r="F16" s="29">
        <v>33143</v>
      </c>
      <c r="G16" s="30">
        <v>0</v>
      </c>
    </row>
    <row r="17" spans="2:7" ht="18" thickTop="1" thickBot="1">
      <c r="B17" s="32">
        <v>1560</v>
      </c>
      <c r="C17" s="34" t="s">
        <v>32</v>
      </c>
      <c r="D17" s="28">
        <v>1350</v>
      </c>
      <c r="E17" s="29"/>
      <c r="F17" s="29">
        <v>1350</v>
      </c>
      <c r="G17" s="30">
        <v>0</v>
      </c>
    </row>
    <row r="18" spans="2:7" ht="18" thickTop="1" thickBot="1">
      <c r="B18" s="32">
        <v>1610</v>
      </c>
      <c r="C18" s="34" t="s">
        <v>36</v>
      </c>
      <c r="D18" s="28">
        <v>2900</v>
      </c>
      <c r="E18" s="29"/>
      <c r="F18" s="29">
        <v>2900</v>
      </c>
      <c r="G18" s="30">
        <v>0</v>
      </c>
    </row>
    <row r="19" spans="2:7" ht="18" thickTop="1" thickBot="1">
      <c r="B19" s="32">
        <v>1670</v>
      </c>
      <c r="C19" s="34" t="s">
        <v>104</v>
      </c>
      <c r="D19" s="28">
        <v>65652</v>
      </c>
      <c r="E19" s="29">
        <v>65652</v>
      </c>
      <c r="F19" s="29">
        <v>0</v>
      </c>
      <c r="G19" s="30">
        <v>0</v>
      </c>
    </row>
    <row r="20" spans="2:7" ht="18" thickTop="1" thickBot="1">
      <c r="B20" s="32">
        <v>1680</v>
      </c>
      <c r="C20" s="34" t="s">
        <v>105</v>
      </c>
      <c r="D20" s="28">
        <v>24861</v>
      </c>
      <c r="E20" s="29">
        <v>6096</v>
      </c>
      <c r="F20" s="29">
        <v>18765</v>
      </c>
      <c r="G20" s="30">
        <v>0</v>
      </c>
    </row>
    <row r="21" spans="2:7" ht="18" thickTop="1" thickBot="1">
      <c r="B21" s="32">
        <v>2110</v>
      </c>
      <c r="C21" s="34" t="s">
        <v>108</v>
      </c>
      <c r="D21" s="28">
        <v>87399</v>
      </c>
      <c r="E21" s="29">
        <v>231973</v>
      </c>
      <c r="F21" s="29">
        <v>0</v>
      </c>
      <c r="G21" s="30">
        <v>144574</v>
      </c>
    </row>
    <row r="22" spans="2:7" ht="18" thickTop="1" thickBot="1">
      <c r="B22" s="32">
        <v>2150</v>
      </c>
      <c r="C22" s="34" t="s">
        <v>44</v>
      </c>
      <c r="D22" s="28">
        <v>78203</v>
      </c>
      <c r="E22" s="29">
        <v>78203</v>
      </c>
      <c r="F22" s="29">
        <v>0</v>
      </c>
      <c r="G22" s="30">
        <v>0</v>
      </c>
    </row>
    <row r="23" spans="2:7" ht="18" thickTop="1" thickBot="1">
      <c r="B23" s="32">
        <v>2185</v>
      </c>
      <c r="C23" s="34" t="s">
        <v>122</v>
      </c>
      <c r="D23" s="28">
        <v>133882</v>
      </c>
      <c r="E23" s="29">
        <v>69993</v>
      </c>
      <c r="F23" s="29">
        <v>63889</v>
      </c>
      <c r="G23" s="30">
        <v>0</v>
      </c>
    </row>
    <row r="24" spans="2:7" ht="18" thickTop="1" thickBot="1">
      <c r="B24" s="32">
        <v>2190</v>
      </c>
      <c r="C24" s="34" t="s">
        <v>46</v>
      </c>
      <c r="D24" s="28">
        <v>48018</v>
      </c>
      <c r="E24" s="29">
        <v>48018</v>
      </c>
      <c r="F24" s="29">
        <v>0</v>
      </c>
      <c r="G24" s="30">
        <v>0</v>
      </c>
    </row>
    <row r="25" spans="2:7" ht="18" thickTop="1" thickBot="1">
      <c r="B25" s="32">
        <v>2570</v>
      </c>
      <c r="C25" s="34" t="s">
        <v>109</v>
      </c>
      <c r="D25" s="28">
        <v>22517</v>
      </c>
      <c r="E25" s="29">
        <v>26636</v>
      </c>
      <c r="F25" s="29">
        <v>0</v>
      </c>
      <c r="G25" s="30">
        <v>4119</v>
      </c>
    </row>
    <row r="26" spans="2:7" ht="18" thickTop="1" thickBot="1">
      <c r="B26" s="32">
        <v>2580</v>
      </c>
      <c r="C26" s="34" t="s">
        <v>112</v>
      </c>
      <c r="D26" s="28">
        <v>76398</v>
      </c>
      <c r="E26" s="29">
        <v>270104</v>
      </c>
      <c r="F26" s="29">
        <v>0</v>
      </c>
      <c r="G26" s="30">
        <v>193706</v>
      </c>
    </row>
    <row r="27" spans="2:7" ht="18" thickTop="1" thickBot="1">
      <c r="B27" s="32">
        <v>3110</v>
      </c>
      <c r="C27" s="34" t="s">
        <v>54</v>
      </c>
      <c r="D27" s="28"/>
      <c r="E27" s="29">
        <v>1000000</v>
      </c>
      <c r="F27" s="29">
        <v>0</v>
      </c>
      <c r="G27" s="30">
        <v>1000000</v>
      </c>
    </row>
    <row r="28" spans="2:7" ht="18" thickTop="1" thickBot="1">
      <c r="B28" s="32">
        <v>3250</v>
      </c>
      <c r="C28" s="34" t="s">
        <v>111</v>
      </c>
      <c r="D28" s="28"/>
      <c r="E28" s="29">
        <v>375479</v>
      </c>
      <c r="F28" s="29">
        <v>0</v>
      </c>
      <c r="G28" s="30">
        <v>375479</v>
      </c>
    </row>
    <row r="29" spans="2:7" ht="18" thickTop="1" thickBot="1">
      <c r="B29" s="32">
        <v>3320</v>
      </c>
      <c r="C29" s="34" t="s">
        <v>110</v>
      </c>
      <c r="D29" s="28">
        <v>173400</v>
      </c>
      <c r="E29" s="29">
        <v>669228</v>
      </c>
      <c r="F29" s="29">
        <v>0</v>
      </c>
      <c r="G29" s="30">
        <v>495828</v>
      </c>
    </row>
    <row r="30" spans="2:7" ht="18" thickTop="1" thickBot="1">
      <c r="B30" s="32">
        <v>4110</v>
      </c>
      <c r="C30" s="34" t="s">
        <v>64</v>
      </c>
      <c r="D30" s="28"/>
      <c r="E30" s="29">
        <v>5402086</v>
      </c>
      <c r="F30" s="29">
        <v>0</v>
      </c>
      <c r="G30" s="30">
        <v>5402086</v>
      </c>
    </row>
    <row r="31" spans="2:7" ht="18" thickTop="1" thickBot="1">
      <c r="B31" s="32">
        <v>4130</v>
      </c>
      <c r="C31" s="34" t="s">
        <v>66</v>
      </c>
      <c r="D31" s="28">
        <v>6184</v>
      </c>
      <c r="E31" s="29"/>
      <c r="F31" s="29">
        <v>6184</v>
      </c>
      <c r="G31" s="30">
        <v>0</v>
      </c>
    </row>
    <row r="32" spans="2:7" ht="18" thickTop="1" thickBot="1">
      <c r="B32" s="32">
        <v>5110</v>
      </c>
      <c r="C32" s="34" t="s">
        <v>121</v>
      </c>
      <c r="D32" s="28">
        <v>525350</v>
      </c>
      <c r="E32" s="29"/>
      <c r="F32" s="29">
        <v>525350</v>
      </c>
      <c r="G32" s="30">
        <v>0</v>
      </c>
    </row>
    <row r="33" spans="2:7" ht="18" thickTop="1" thickBot="1">
      <c r="B33" s="32">
        <v>5120</v>
      </c>
      <c r="C33" s="34" t="s">
        <v>120</v>
      </c>
      <c r="D33" s="28">
        <v>2381</v>
      </c>
      <c r="E33" s="29"/>
      <c r="F33" s="29">
        <v>2381</v>
      </c>
      <c r="G33" s="30">
        <v>0</v>
      </c>
    </row>
    <row r="34" spans="2:7" ht="18" thickTop="1" thickBot="1">
      <c r="B34" s="32">
        <v>5130</v>
      </c>
      <c r="C34" s="34" t="s">
        <v>124</v>
      </c>
      <c r="D34" s="28">
        <v>14380</v>
      </c>
      <c r="E34" s="29"/>
      <c r="F34" s="29">
        <v>14380</v>
      </c>
      <c r="G34" s="30">
        <v>0</v>
      </c>
    </row>
    <row r="35" spans="2:7" ht="18" thickTop="1" thickBot="1">
      <c r="B35" s="32">
        <v>5150</v>
      </c>
      <c r="C35" s="34" t="s">
        <v>116</v>
      </c>
      <c r="D35" s="28">
        <v>12238</v>
      </c>
      <c r="E35" s="29"/>
      <c r="F35" s="29">
        <v>12238</v>
      </c>
      <c r="G35" s="30">
        <v>0</v>
      </c>
    </row>
    <row r="36" spans="2:7" ht="18" thickTop="1" thickBot="1">
      <c r="B36" s="32">
        <v>5160</v>
      </c>
      <c r="C36" s="34" t="s">
        <v>115</v>
      </c>
      <c r="D36" s="28">
        <v>19221</v>
      </c>
      <c r="E36" s="29"/>
      <c r="F36" s="29">
        <v>19221</v>
      </c>
      <c r="G36" s="30">
        <v>0</v>
      </c>
    </row>
    <row r="37" spans="2:7" ht="18" thickTop="1" thickBot="1">
      <c r="B37" s="32">
        <v>5170</v>
      </c>
      <c r="C37" s="34" t="s">
        <v>126</v>
      </c>
      <c r="D37" s="28">
        <v>7619</v>
      </c>
      <c r="E37" s="29"/>
      <c r="F37" s="29">
        <v>7619</v>
      </c>
      <c r="G37" s="30">
        <v>0</v>
      </c>
    </row>
    <row r="38" spans="2:7" ht="18" thickTop="1" thickBot="1">
      <c r="B38" s="32">
        <v>6210</v>
      </c>
      <c r="C38" s="34" t="s">
        <v>74</v>
      </c>
      <c r="D38" s="28">
        <v>1027000</v>
      </c>
      <c r="E38" s="29"/>
      <c r="F38" s="29">
        <v>1027000</v>
      </c>
      <c r="G38" s="30">
        <v>0</v>
      </c>
    </row>
    <row r="39" spans="2:7" ht="18" thickTop="1" thickBot="1">
      <c r="B39" s="32">
        <v>6230</v>
      </c>
      <c r="C39" s="34" t="s">
        <v>114</v>
      </c>
      <c r="D39" s="28">
        <v>2612</v>
      </c>
      <c r="E39" s="29"/>
      <c r="F39" s="29">
        <v>2612</v>
      </c>
      <c r="G39" s="30">
        <v>0</v>
      </c>
    </row>
    <row r="40" spans="2:7" ht="18" thickTop="1" thickBot="1">
      <c r="B40" s="32">
        <v>6240</v>
      </c>
      <c r="C40" s="34" t="s">
        <v>119</v>
      </c>
      <c r="D40" s="28">
        <v>44141</v>
      </c>
      <c r="E40" s="29"/>
      <c r="F40" s="29">
        <v>44141</v>
      </c>
      <c r="G40" s="30">
        <v>0</v>
      </c>
    </row>
    <row r="41" spans="2:7" ht="18" thickTop="1" thickBot="1">
      <c r="B41" s="32">
        <v>6250</v>
      </c>
      <c r="C41" s="34" t="s">
        <v>76</v>
      </c>
      <c r="D41" s="28">
        <v>143079</v>
      </c>
      <c r="E41" s="29"/>
      <c r="F41" s="29">
        <v>143079</v>
      </c>
      <c r="G41" s="30">
        <v>0</v>
      </c>
    </row>
    <row r="42" spans="2:7" ht="18" thickTop="1" thickBot="1">
      <c r="B42" s="32">
        <v>6260</v>
      </c>
      <c r="C42" s="34" t="s">
        <v>77</v>
      </c>
      <c r="D42" s="28">
        <v>49665</v>
      </c>
      <c r="E42" s="29"/>
      <c r="F42" s="29">
        <v>49665</v>
      </c>
      <c r="G42" s="30">
        <v>0</v>
      </c>
    </row>
    <row r="43" spans="2:7" ht="18" thickTop="1" thickBot="1">
      <c r="B43" s="32">
        <v>6270</v>
      </c>
      <c r="C43" s="34" t="s">
        <v>78</v>
      </c>
      <c r="D43" s="28">
        <v>4500</v>
      </c>
      <c r="E43" s="29"/>
      <c r="F43" s="29">
        <v>4500</v>
      </c>
      <c r="G43" s="30">
        <v>0</v>
      </c>
    </row>
    <row r="44" spans="2:7" ht="18" thickTop="1" thickBot="1">
      <c r="B44" s="32">
        <v>6280</v>
      </c>
      <c r="C44" s="34" t="s">
        <v>79</v>
      </c>
      <c r="D44" s="28">
        <v>2036</v>
      </c>
      <c r="E44" s="29"/>
      <c r="F44" s="29">
        <v>2036</v>
      </c>
      <c r="G44" s="30">
        <v>0</v>
      </c>
    </row>
    <row r="45" spans="2:7" ht="18" thickTop="1" thickBot="1">
      <c r="B45" s="32">
        <v>6285</v>
      </c>
      <c r="C45" s="34" t="s">
        <v>123</v>
      </c>
      <c r="D45" s="28">
        <v>28220</v>
      </c>
      <c r="E45" s="29"/>
      <c r="F45" s="29">
        <v>28220</v>
      </c>
      <c r="G45" s="30">
        <v>0</v>
      </c>
    </row>
    <row r="46" spans="2:7" ht="18" thickTop="1" thickBot="1">
      <c r="B46" s="32">
        <v>6290</v>
      </c>
      <c r="C46" s="34" t="s">
        <v>80</v>
      </c>
      <c r="D46" s="28">
        <v>66198</v>
      </c>
      <c r="E46" s="29"/>
      <c r="F46" s="29">
        <v>66198</v>
      </c>
      <c r="G46" s="30">
        <v>0</v>
      </c>
    </row>
    <row r="47" spans="2:7" ht="18" thickTop="1" thickBot="1">
      <c r="B47" s="32">
        <v>6320</v>
      </c>
      <c r="C47" s="34" t="s">
        <v>113</v>
      </c>
      <c r="D47" s="28">
        <v>27808</v>
      </c>
      <c r="E47" s="29"/>
      <c r="F47" s="29">
        <v>27808</v>
      </c>
      <c r="G47" s="30">
        <v>0</v>
      </c>
    </row>
    <row r="48" spans="2:7" ht="18" thickTop="1" thickBot="1">
      <c r="B48" s="32">
        <v>6340</v>
      </c>
      <c r="C48" s="34" t="s">
        <v>117</v>
      </c>
      <c r="D48" s="28">
        <v>300</v>
      </c>
      <c r="E48" s="29"/>
      <c r="F48" s="29">
        <v>300</v>
      </c>
      <c r="G48" s="30">
        <v>0</v>
      </c>
    </row>
    <row r="49" spans="2:7" ht="18" thickTop="1" thickBot="1">
      <c r="B49" s="32">
        <v>6350</v>
      </c>
      <c r="C49" s="34" t="s">
        <v>118</v>
      </c>
      <c r="D49" s="28">
        <v>1116</v>
      </c>
      <c r="E49" s="29"/>
      <c r="F49" s="29">
        <v>1116</v>
      </c>
      <c r="G49" s="30">
        <v>0</v>
      </c>
    </row>
    <row r="50" spans="2:7" ht="18" thickTop="1" thickBot="1">
      <c r="B50" s="32">
        <v>6370</v>
      </c>
      <c r="C50" s="34" t="s">
        <v>84</v>
      </c>
      <c r="D50" s="28">
        <v>5500</v>
      </c>
      <c r="E50" s="29"/>
      <c r="F50" s="29">
        <v>5500</v>
      </c>
      <c r="G50" s="30">
        <v>0</v>
      </c>
    </row>
    <row r="51" spans="2:7" ht="18" thickTop="1" thickBot="1">
      <c r="B51" s="33">
        <v>7210</v>
      </c>
      <c r="C51" s="34" t="s">
        <v>90</v>
      </c>
      <c r="D51" s="28">
        <v>21213</v>
      </c>
      <c r="E51" s="29"/>
      <c r="F51" s="29">
        <v>21213</v>
      </c>
      <c r="G51" s="30">
        <v>0</v>
      </c>
    </row>
    <row r="52" spans="2:7" hidden="1">
      <c r="B52" s="22" t="s">
        <v>212</v>
      </c>
      <c r="D52" s="23">
        <v>11279739</v>
      </c>
      <c r="E52" s="23">
        <v>11279739</v>
      </c>
      <c r="F52" s="23">
        <v>0</v>
      </c>
      <c r="G52" s="23">
        <v>0</v>
      </c>
    </row>
    <row r="53" spans="2:7" ht="17.25" thickTop="1"/>
  </sheetData>
  <phoneticPr fontId="18" type="noConversion"/>
  <pageMargins left="0.7" right="0.7" top="0.75" bottom="0.75" header="0.3" footer="0.3"/>
  <pageSetup paperSize="9" orientation="portrait" horizontalDpi="180" verticalDpi="18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9"/>
  <sheetViews>
    <sheetView showGridLines="0" zoomScale="90" zoomScaleNormal="90" workbookViewId="0">
      <selection activeCell="C8" sqref="C8"/>
    </sheetView>
  </sheetViews>
  <sheetFormatPr defaultRowHeight="16.5"/>
  <cols>
    <col min="1" max="1" width="4.625" style="39" customWidth="1"/>
    <col min="2" max="2" width="20.375" style="39" customWidth="1"/>
    <col min="3" max="4" width="13.375" style="45" customWidth="1"/>
    <col min="5" max="5" width="1.375" style="39" customWidth="1"/>
    <col min="6" max="7" width="13.375" style="45" customWidth="1"/>
    <col min="8" max="256" width="9" style="39"/>
    <col min="257" max="257" width="2.5" style="39" customWidth="1"/>
    <col min="258" max="258" width="20.375" style="39" customWidth="1"/>
    <col min="259" max="260" width="13.375" style="39" customWidth="1"/>
    <col min="261" max="261" width="1.375" style="39" customWidth="1"/>
    <col min="262" max="263" width="13.375" style="39" customWidth="1"/>
    <col min="264" max="512" width="9" style="39"/>
    <col min="513" max="513" width="2.5" style="39" customWidth="1"/>
    <col min="514" max="514" width="20.375" style="39" customWidth="1"/>
    <col min="515" max="516" width="13.375" style="39" customWidth="1"/>
    <col min="517" max="517" width="1.375" style="39" customWidth="1"/>
    <col min="518" max="519" width="13.375" style="39" customWidth="1"/>
    <col min="520" max="768" width="9" style="39"/>
    <col min="769" max="769" width="2.5" style="39" customWidth="1"/>
    <col min="770" max="770" width="20.375" style="39" customWidth="1"/>
    <col min="771" max="772" width="13.375" style="39" customWidth="1"/>
    <col min="773" max="773" width="1.375" style="39" customWidth="1"/>
    <col min="774" max="775" width="13.375" style="39" customWidth="1"/>
    <col min="776" max="1024" width="9" style="39"/>
    <col min="1025" max="1025" width="2.5" style="39" customWidth="1"/>
    <col min="1026" max="1026" width="20.375" style="39" customWidth="1"/>
    <col min="1027" max="1028" width="13.375" style="39" customWidth="1"/>
    <col min="1029" max="1029" width="1.375" style="39" customWidth="1"/>
    <col min="1030" max="1031" width="13.375" style="39" customWidth="1"/>
    <col min="1032" max="1280" width="9" style="39"/>
    <col min="1281" max="1281" width="2.5" style="39" customWidth="1"/>
    <col min="1282" max="1282" width="20.375" style="39" customWidth="1"/>
    <col min="1283" max="1284" width="13.375" style="39" customWidth="1"/>
    <col min="1285" max="1285" width="1.375" style="39" customWidth="1"/>
    <col min="1286" max="1287" width="13.375" style="39" customWidth="1"/>
    <col min="1288" max="1536" width="9" style="39"/>
    <col min="1537" max="1537" width="2.5" style="39" customWidth="1"/>
    <col min="1538" max="1538" width="20.375" style="39" customWidth="1"/>
    <col min="1539" max="1540" width="13.375" style="39" customWidth="1"/>
    <col min="1541" max="1541" width="1.375" style="39" customWidth="1"/>
    <col min="1542" max="1543" width="13.375" style="39" customWidth="1"/>
    <col min="1544" max="1792" width="9" style="39"/>
    <col min="1793" max="1793" width="2.5" style="39" customWidth="1"/>
    <col min="1794" max="1794" width="20.375" style="39" customWidth="1"/>
    <col min="1795" max="1796" width="13.375" style="39" customWidth="1"/>
    <col min="1797" max="1797" width="1.375" style="39" customWidth="1"/>
    <col min="1798" max="1799" width="13.375" style="39" customWidth="1"/>
    <col min="1800" max="2048" width="9" style="39"/>
    <col min="2049" max="2049" width="2.5" style="39" customWidth="1"/>
    <col min="2050" max="2050" width="20.375" style="39" customWidth="1"/>
    <col min="2051" max="2052" width="13.375" style="39" customWidth="1"/>
    <col min="2053" max="2053" width="1.375" style="39" customWidth="1"/>
    <col min="2054" max="2055" width="13.375" style="39" customWidth="1"/>
    <col min="2056" max="2304" width="9" style="39"/>
    <col min="2305" max="2305" width="2.5" style="39" customWidth="1"/>
    <col min="2306" max="2306" width="20.375" style="39" customWidth="1"/>
    <col min="2307" max="2308" width="13.375" style="39" customWidth="1"/>
    <col min="2309" max="2309" width="1.375" style="39" customWidth="1"/>
    <col min="2310" max="2311" width="13.375" style="39" customWidth="1"/>
    <col min="2312" max="2560" width="9" style="39"/>
    <col min="2561" max="2561" width="2.5" style="39" customWidth="1"/>
    <col min="2562" max="2562" width="20.375" style="39" customWidth="1"/>
    <col min="2563" max="2564" width="13.375" style="39" customWidth="1"/>
    <col min="2565" max="2565" width="1.375" style="39" customWidth="1"/>
    <col min="2566" max="2567" width="13.375" style="39" customWidth="1"/>
    <col min="2568" max="2816" width="9" style="39"/>
    <col min="2817" max="2817" width="2.5" style="39" customWidth="1"/>
    <col min="2818" max="2818" width="20.375" style="39" customWidth="1"/>
    <col min="2819" max="2820" width="13.375" style="39" customWidth="1"/>
    <col min="2821" max="2821" width="1.375" style="39" customWidth="1"/>
    <col min="2822" max="2823" width="13.375" style="39" customWidth="1"/>
    <col min="2824" max="3072" width="9" style="39"/>
    <col min="3073" max="3073" width="2.5" style="39" customWidth="1"/>
    <col min="3074" max="3074" width="20.375" style="39" customWidth="1"/>
    <col min="3075" max="3076" width="13.375" style="39" customWidth="1"/>
    <col min="3077" max="3077" width="1.375" style="39" customWidth="1"/>
    <col min="3078" max="3079" width="13.375" style="39" customWidth="1"/>
    <col min="3080" max="3328" width="9" style="39"/>
    <col min="3329" max="3329" width="2.5" style="39" customWidth="1"/>
    <col min="3330" max="3330" width="20.375" style="39" customWidth="1"/>
    <col min="3331" max="3332" width="13.375" style="39" customWidth="1"/>
    <col min="3333" max="3333" width="1.375" style="39" customWidth="1"/>
    <col min="3334" max="3335" width="13.375" style="39" customWidth="1"/>
    <col min="3336" max="3584" width="9" style="39"/>
    <col min="3585" max="3585" width="2.5" style="39" customWidth="1"/>
    <col min="3586" max="3586" width="20.375" style="39" customWidth="1"/>
    <col min="3587" max="3588" width="13.375" style="39" customWidth="1"/>
    <col min="3589" max="3589" width="1.375" style="39" customWidth="1"/>
    <col min="3590" max="3591" width="13.375" style="39" customWidth="1"/>
    <col min="3592" max="3840" width="9" style="39"/>
    <col min="3841" max="3841" width="2.5" style="39" customWidth="1"/>
    <col min="3842" max="3842" width="20.375" style="39" customWidth="1"/>
    <col min="3843" max="3844" width="13.375" style="39" customWidth="1"/>
    <col min="3845" max="3845" width="1.375" style="39" customWidth="1"/>
    <col min="3846" max="3847" width="13.375" style="39" customWidth="1"/>
    <col min="3848" max="4096" width="9" style="39"/>
    <col min="4097" max="4097" width="2.5" style="39" customWidth="1"/>
    <col min="4098" max="4098" width="20.375" style="39" customWidth="1"/>
    <col min="4099" max="4100" width="13.375" style="39" customWidth="1"/>
    <col min="4101" max="4101" width="1.375" style="39" customWidth="1"/>
    <col min="4102" max="4103" width="13.375" style="39" customWidth="1"/>
    <col min="4104" max="4352" width="9" style="39"/>
    <col min="4353" max="4353" width="2.5" style="39" customWidth="1"/>
    <col min="4354" max="4354" width="20.375" style="39" customWidth="1"/>
    <col min="4355" max="4356" width="13.375" style="39" customWidth="1"/>
    <col min="4357" max="4357" width="1.375" style="39" customWidth="1"/>
    <col min="4358" max="4359" width="13.375" style="39" customWidth="1"/>
    <col min="4360" max="4608" width="9" style="39"/>
    <col min="4609" max="4609" width="2.5" style="39" customWidth="1"/>
    <col min="4610" max="4610" width="20.375" style="39" customWidth="1"/>
    <col min="4611" max="4612" width="13.375" style="39" customWidth="1"/>
    <col min="4613" max="4613" width="1.375" style="39" customWidth="1"/>
    <col min="4614" max="4615" width="13.375" style="39" customWidth="1"/>
    <col min="4616" max="4864" width="9" style="39"/>
    <col min="4865" max="4865" width="2.5" style="39" customWidth="1"/>
    <col min="4866" max="4866" width="20.375" style="39" customWidth="1"/>
    <col min="4867" max="4868" width="13.375" style="39" customWidth="1"/>
    <col min="4869" max="4869" width="1.375" style="39" customWidth="1"/>
    <col min="4870" max="4871" width="13.375" style="39" customWidth="1"/>
    <col min="4872" max="5120" width="9" style="39"/>
    <col min="5121" max="5121" width="2.5" style="39" customWidth="1"/>
    <col min="5122" max="5122" width="20.375" style="39" customWidth="1"/>
    <col min="5123" max="5124" width="13.375" style="39" customWidth="1"/>
    <col min="5125" max="5125" width="1.375" style="39" customWidth="1"/>
    <col min="5126" max="5127" width="13.375" style="39" customWidth="1"/>
    <col min="5128" max="5376" width="9" style="39"/>
    <col min="5377" max="5377" width="2.5" style="39" customWidth="1"/>
    <col min="5378" max="5378" width="20.375" style="39" customWidth="1"/>
    <col min="5379" max="5380" width="13.375" style="39" customWidth="1"/>
    <col min="5381" max="5381" width="1.375" style="39" customWidth="1"/>
    <col min="5382" max="5383" width="13.375" style="39" customWidth="1"/>
    <col min="5384" max="5632" width="9" style="39"/>
    <col min="5633" max="5633" width="2.5" style="39" customWidth="1"/>
    <col min="5634" max="5634" width="20.375" style="39" customWidth="1"/>
    <col min="5635" max="5636" width="13.375" style="39" customWidth="1"/>
    <col min="5637" max="5637" width="1.375" style="39" customWidth="1"/>
    <col min="5638" max="5639" width="13.375" style="39" customWidth="1"/>
    <col min="5640" max="5888" width="9" style="39"/>
    <col min="5889" max="5889" width="2.5" style="39" customWidth="1"/>
    <col min="5890" max="5890" width="20.375" style="39" customWidth="1"/>
    <col min="5891" max="5892" width="13.375" style="39" customWidth="1"/>
    <col min="5893" max="5893" width="1.375" style="39" customWidth="1"/>
    <col min="5894" max="5895" width="13.375" style="39" customWidth="1"/>
    <col min="5896" max="6144" width="9" style="39"/>
    <col min="6145" max="6145" width="2.5" style="39" customWidth="1"/>
    <col min="6146" max="6146" width="20.375" style="39" customWidth="1"/>
    <col min="6147" max="6148" width="13.375" style="39" customWidth="1"/>
    <col min="6149" max="6149" width="1.375" style="39" customWidth="1"/>
    <col min="6150" max="6151" width="13.375" style="39" customWidth="1"/>
    <col min="6152" max="6400" width="9" style="39"/>
    <col min="6401" max="6401" width="2.5" style="39" customWidth="1"/>
    <col min="6402" max="6402" width="20.375" style="39" customWidth="1"/>
    <col min="6403" max="6404" width="13.375" style="39" customWidth="1"/>
    <col min="6405" max="6405" width="1.375" style="39" customWidth="1"/>
    <col min="6406" max="6407" width="13.375" style="39" customWidth="1"/>
    <col min="6408" max="6656" width="9" style="39"/>
    <col min="6657" max="6657" width="2.5" style="39" customWidth="1"/>
    <col min="6658" max="6658" width="20.375" style="39" customWidth="1"/>
    <col min="6659" max="6660" width="13.375" style="39" customWidth="1"/>
    <col min="6661" max="6661" width="1.375" style="39" customWidth="1"/>
    <col min="6662" max="6663" width="13.375" style="39" customWidth="1"/>
    <col min="6664" max="6912" width="9" style="39"/>
    <col min="6913" max="6913" width="2.5" style="39" customWidth="1"/>
    <col min="6914" max="6914" width="20.375" style="39" customWidth="1"/>
    <col min="6915" max="6916" width="13.375" style="39" customWidth="1"/>
    <col min="6917" max="6917" width="1.375" style="39" customWidth="1"/>
    <col min="6918" max="6919" width="13.375" style="39" customWidth="1"/>
    <col min="6920" max="7168" width="9" style="39"/>
    <col min="7169" max="7169" width="2.5" style="39" customWidth="1"/>
    <col min="7170" max="7170" width="20.375" style="39" customWidth="1"/>
    <col min="7171" max="7172" width="13.375" style="39" customWidth="1"/>
    <col min="7173" max="7173" width="1.375" style="39" customWidth="1"/>
    <col min="7174" max="7175" width="13.375" style="39" customWidth="1"/>
    <col min="7176" max="7424" width="9" style="39"/>
    <col min="7425" max="7425" width="2.5" style="39" customWidth="1"/>
    <col min="7426" max="7426" width="20.375" style="39" customWidth="1"/>
    <col min="7427" max="7428" width="13.375" style="39" customWidth="1"/>
    <col min="7429" max="7429" width="1.375" style="39" customWidth="1"/>
    <col min="7430" max="7431" width="13.375" style="39" customWidth="1"/>
    <col min="7432" max="7680" width="9" style="39"/>
    <col min="7681" max="7681" width="2.5" style="39" customWidth="1"/>
    <col min="7682" max="7682" width="20.375" style="39" customWidth="1"/>
    <col min="7683" max="7684" width="13.375" style="39" customWidth="1"/>
    <col min="7685" max="7685" width="1.375" style="39" customWidth="1"/>
    <col min="7686" max="7687" width="13.375" style="39" customWidth="1"/>
    <col min="7688" max="7936" width="9" style="39"/>
    <col min="7937" max="7937" width="2.5" style="39" customWidth="1"/>
    <col min="7938" max="7938" width="20.375" style="39" customWidth="1"/>
    <col min="7939" max="7940" width="13.375" style="39" customWidth="1"/>
    <col min="7941" max="7941" width="1.375" style="39" customWidth="1"/>
    <col min="7942" max="7943" width="13.375" style="39" customWidth="1"/>
    <col min="7944" max="8192" width="9" style="39"/>
    <col min="8193" max="8193" width="2.5" style="39" customWidth="1"/>
    <col min="8194" max="8194" width="20.375" style="39" customWidth="1"/>
    <col min="8195" max="8196" width="13.375" style="39" customWidth="1"/>
    <col min="8197" max="8197" width="1.375" style="39" customWidth="1"/>
    <col min="8198" max="8199" width="13.375" style="39" customWidth="1"/>
    <col min="8200" max="8448" width="9" style="39"/>
    <col min="8449" max="8449" width="2.5" style="39" customWidth="1"/>
    <col min="8450" max="8450" width="20.375" style="39" customWidth="1"/>
    <col min="8451" max="8452" width="13.375" style="39" customWidth="1"/>
    <col min="8453" max="8453" width="1.375" style="39" customWidth="1"/>
    <col min="8454" max="8455" width="13.375" style="39" customWidth="1"/>
    <col min="8456" max="8704" width="9" style="39"/>
    <col min="8705" max="8705" width="2.5" style="39" customWidth="1"/>
    <col min="8706" max="8706" width="20.375" style="39" customWidth="1"/>
    <col min="8707" max="8708" width="13.375" style="39" customWidth="1"/>
    <col min="8709" max="8709" width="1.375" style="39" customWidth="1"/>
    <col min="8710" max="8711" width="13.375" style="39" customWidth="1"/>
    <col min="8712" max="8960" width="9" style="39"/>
    <col min="8961" max="8961" width="2.5" style="39" customWidth="1"/>
    <col min="8962" max="8962" width="20.375" style="39" customWidth="1"/>
    <col min="8963" max="8964" width="13.375" style="39" customWidth="1"/>
    <col min="8965" max="8965" width="1.375" style="39" customWidth="1"/>
    <col min="8966" max="8967" width="13.375" style="39" customWidth="1"/>
    <col min="8968" max="9216" width="9" style="39"/>
    <col min="9217" max="9217" width="2.5" style="39" customWidth="1"/>
    <col min="9218" max="9218" width="20.375" style="39" customWidth="1"/>
    <col min="9219" max="9220" width="13.375" style="39" customWidth="1"/>
    <col min="9221" max="9221" width="1.375" style="39" customWidth="1"/>
    <col min="9222" max="9223" width="13.375" style="39" customWidth="1"/>
    <col min="9224" max="9472" width="9" style="39"/>
    <col min="9473" max="9473" width="2.5" style="39" customWidth="1"/>
    <col min="9474" max="9474" width="20.375" style="39" customWidth="1"/>
    <col min="9475" max="9476" width="13.375" style="39" customWidth="1"/>
    <col min="9477" max="9477" width="1.375" style="39" customWidth="1"/>
    <col min="9478" max="9479" width="13.375" style="39" customWidth="1"/>
    <col min="9480" max="9728" width="9" style="39"/>
    <col min="9729" max="9729" width="2.5" style="39" customWidth="1"/>
    <col min="9730" max="9730" width="20.375" style="39" customWidth="1"/>
    <col min="9731" max="9732" width="13.375" style="39" customWidth="1"/>
    <col min="9733" max="9733" width="1.375" style="39" customWidth="1"/>
    <col min="9734" max="9735" width="13.375" style="39" customWidth="1"/>
    <col min="9736" max="9984" width="9" style="39"/>
    <col min="9985" max="9985" width="2.5" style="39" customWidth="1"/>
    <col min="9986" max="9986" width="20.375" style="39" customWidth="1"/>
    <col min="9987" max="9988" width="13.375" style="39" customWidth="1"/>
    <col min="9989" max="9989" width="1.375" style="39" customWidth="1"/>
    <col min="9990" max="9991" width="13.375" style="39" customWidth="1"/>
    <col min="9992" max="10240" width="9" style="39"/>
    <col min="10241" max="10241" width="2.5" style="39" customWidth="1"/>
    <col min="10242" max="10242" width="20.375" style="39" customWidth="1"/>
    <col min="10243" max="10244" width="13.375" style="39" customWidth="1"/>
    <col min="10245" max="10245" width="1.375" style="39" customWidth="1"/>
    <col min="10246" max="10247" width="13.375" style="39" customWidth="1"/>
    <col min="10248" max="10496" width="9" style="39"/>
    <col min="10497" max="10497" width="2.5" style="39" customWidth="1"/>
    <col min="10498" max="10498" width="20.375" style="39" customWidth="1"/>
    <col min="10499" max="10500" width="13.375" style="39" customWidth="1"/>
    <col min="10501" max="10501" width="1.375" style="39" customWidth="1"/>
    <col min="10502" max="10503" width="13.375" style="39" customWidth="1"/>
    <col min="10504" max="10752" width="9" style="39"/>
    <col min="10753" max="10753" width="2.5" style="39" customWidth="1"/>
    <col min="10754" max="10754" width="20.375" style="39" customWidth="1"/>
    <col min="10755" max="10756" width="13.375" style="39" customWidth="1"/>
    <col min="10757" max="10757" width="1.375" style="39" customWidth="1"/>
    <col min="10758" max="10759" width="13.375" style="39" customWidth="1"/>
    <col min="10760" max="11008" width="9" style="39"/>
    <col min="11009" max="11009" width="2.5" style="39" customWidth="1"/>
    <col min="11010" max="11010" width="20.375" style="39" customWidth="1"/>
    <col min="11011" max="11012" width="13.375" style="39" customWidth="1"/>
    <col min="11013" max="11013" width="1.375" style="39" customWidth="1"/>
    <col min="11014" max="11015" width="13.375" style="39" customWidth="1"/>
    <col min="11016" max="11264" width="9" style="39"/>
    <col min="11265" max="11265" width="2.5" style="39" customWidth="1"/>
    <col min="11266" max="11266" width="20.375" style="39" customWidth="1"/>
    <col min="11267" max="11268" width="13.375" style="39" customWidth="1"/>
    <col min="11269" max="11269" width="1.375" style="39" customWidth="1"/>
    <col min="11270" max="11271" width="13.375" style="39" customWidth="1"/>
    <col min="11272" max="11520" width="9" style="39"/>
    <col min="11521" max="11521" width="2.5" style="39" customWidth="1"/>
    <col min="11522" max="11522" width="20.375" style="39" customWidth="1"/>
    <col min="11523" max="11524" width="13.375" style="39" customWidth="1"/>
    <col min="11525" max="11525" width="1.375" style="39" customWidth="1"/>
    <col min="11526" max="11527" width="13.375" style="39" customWidth="1"/>
    <col min="11528" max="11776" width="9" style="39"/>
    <col min="11777" max="11777" width="2.5" style="39" customWidth="1"/>
    <col min="11778" max="11778" width="20.375" style="39" customWidth="1"/>
    <col min="11779" max="11780" width="13.375" style="39" customWidth="1"/>
    <col min="11781" max="11781" width="1.375" style="39" customWidth="1"/>
    <col min="11782" max="11783" width="13.375" style="39" customWidth="1"/>
    <col min="11784" max="12032" width="9" style="39"/>
    <col min="12033" max="12033" width="2.5" style="39" customWidth="1"/>
    <col min="12034" max="12034" width="20.375" style="39" customWidth="1"/>
    <col min="12035" max="12036" width="13.375" style="39" customWidth="1"/>
    <col min="12037" max="12037" width="1.375" style="39" customWidth="1"/>
    <col min="12038" max="12039" width="13.375" style="39" customWidth="1"/>
    <col min="12040" max="12288" width="9" style="39"/>
    <col min="12289" max="12289" width="2.5" style="39" customWidth="1"/>
    <col min="12290" max="12290" width="20.375" style="39" customWidth="1"/>
    <col min="12291" max="12292" width="13.375" style="39" customWidth="1"/>
    <col min="12293" max="12293" width="1.375" style="39" customWidth="1"/>
    <col min="12294" max="12295" width="13.375" style="39" customWidth="1"/>
    <col min="12296" max="12544" width="9" style="39"/>
    <col min="12545" max="12545" width="2.5" style="39" customWidth="1"/>
    <col min="12546" max="12546" width="20.375" style="39" customWidth="1"/>
    <col min="12547" max="12548" width="13.375" style="39" customWidth="1"/>
    <col min="12549" max="12549" width="1.375" style="39" customWidth="1"/>
    <col min="12550" max="12551" width="13.375" style="39" customWidth="1"/>
    <col min="12552" max="12800" width="9" style="39"/>
    <col min="12801" max="12801" width="2.5" style="39" customWidth="1"/>
    <col min="12802" max="12802" width="20.375" style="39" customWidth="1"/>
    <col min="12803" max="12804" width="13.375" style="39" customWidth="1"/>
    <col min="12805" max="12805" width="1.375" style="39" customWidth="1"/>
    <col min="12806" max="12807" width="13.375" style="39" customWidth="1"/>
    <col min="12808" max="13056" width="9" style="39"/>
    <col min="13057" max="13057" width="2.5" style="39" customWidth="1"/>
    <col min="13058" max="13058" width="20.375" style="39" customWidth="1"/>
    <col min="13059" max="13060" width="13.375" style="39" customWidth="1"/>
    <col min="13061" max="13061" width="1.375" style="39" customWidth="1"/>
    <col min="13062" max="13063" width="13.375" style="39" customWidth="1"/>
    <col min="13064" max="13312" width="9" style="39"/>
    <col min="13313" max="13313" width="2.5" style="39" customWidth="1"/>
    <col min="13314" max="13314" width="20.375" style="39" customWidth="1"/>
    <col min="13315" max="13316" width="13.375" style="39" customWidth="1"/>
    <col min="13317" max="13317" width="1.375" style="39" customWidth="1"/>
    <col min="13318" max="13319" width="13.375" style="39" customWidth="1"/>
    <col min="13320" max="13568" width="9" style="39"/>
    <col min="13569" max="13569" width="2.5" style="39" customWidth="1"/>
    <col min="13570" max="13570" width="20.375" style="39" customWidth="1"/>
    <col min="13571" max="13572" width="13.375" style="39" customWidth="1"/>
    <col min="13573" max="13573" width="1.375" style="39" customWidth="1"/>
    <col min="13574" max="13575" width="13.375" style="39" customWidth="1"/>
    <col min="13576" max="13824" width="9" style="39"/>
    <col min="13825" max="13825" width="2.5" style="39" customWidth="1"/>
    <col min="13826" max="13826" width="20.375" style="39" customWidth="1"/>
    <col min="13827" max="13828" width="13.375" style="39" customWidth="1"/>
    <col min="13829" max="13829" width="1.375" style="39" customWidth="1"/>
    <col min="13830" max="13831" width="13.375" style="39" customWidth="1"/>
    <col min="13832" max="14080" width="9" style="39"/>
    <col min="14081" max="14081" width="2.5" style="39" customWidth="1"/>
    <col min="14082" max="14082" width="20.375" style="39" customWidth="1"/>
    <col min="14083" max="14084" width="13.375" style="39" customWidth="1"/>
    <col min="14085" max="14085" width="1.375" style="39" customWidth="1"/>
    <col min="14086" max="14087" width="13.375" style="39" customWidth="1"/>
    <col min="14088" max="14336" width="9" style="39"/>
    <col min="14337" max="14337" width="2.5" style="39" customWidth="1"/>
    <col min="14338" max="14338" width="20.375" style="39" customWidth="1"/>
    <col min="14339" max="14340" width="13.375" style="39" customWidth="1"/>
    <col min="14341" max="14341" width="1.375" style="39" customWidth="1"/>
    <col min="14342" max="14343" width="13.375" style="39" customWidth="1"/>
    <col min="14344" max="14592" width="9" style="39"/>
    <col min="14593" max="14593" width="2.5" style="39" customWidth="1"/>
    <col min="14594" max="14594" width="20.375" style="39" customWidth="1"/>
    <col min="14595" max="14596" width="13.375" style="39" customWidth="1"/>
    <col min="14597" max="14597" width="1.375" style="39" customWidth="1"/>
    <col min="14598" max="14599" width="13.375" style="39" customWidth="1"/>
    <col min="14600" max="14848" width="9" style="39"/>
    <col min="14849" max="14849" width="2.5" style="39" customWidth="1"/>
    <col min="14850" max="14850" width="20.375" style="39" customWidth="1"/>
    <col min="14851" max="14852" width="13.375" style="39" customWidth="1"/>
    <col min="14853" max="14853" width="1.375" style="39" customWidth="1"/>
    <col min="14854" max="14855" width="13.375" style="39" customWidth="1"/>
    <col min="14856" max="15104" width="9" style="39"/>
    <col min="15105" max="15105" width="2.5" style="39" customWidth="1"/>
    <col min="15106" max="15106" width="20.375" style="39" customWidth="1"/>
    <col min="15107" max="15108" width="13.375" style="39" customWidth="1"/>
    <col min="15109" max="15109" width="1.375" style="39" customWidth="1"/>
    <col min="15110" max="15111" width="13.375" style="39" customWidth="1"/>
    <col min="15112" max="15360" width="9" style="39"/>
    <col min="15361" max="15361" width="2.5" style="39" customWidth="1"/>
    <col min="15362" max="15362" width="20.375" style="39" customWidth="1"/>
    <col min="15363" max="15364" width="13.375" style="39" customWidth="1"/>
    <col min="15365" max="15365" width="1.375" style="39" customWidth="1"/>
    <col min="15366" max="15367" width="13.375" style="39" customWidth="1"/>
    <col min="15368" max="15616" width="9" style="39"/>
    <col min="15617" max="15617" width="2.5" style="39" customWidth="1"/>
    <col min="15618" max="15618" width="20.375" style="39" customWidth="1"/>
    <col min="15619" max="15620" width="13.375" style="39" customWidth="1"/>
    <col min="15621" max="15621" width="1.375" style="39" customWidth="1"/>
    <col min="15622" max="15623" width="13.375" style="39" customWidth="1"/>
    <col min="15624" max="15872" width="9" style="39"/>
    <col min="15873" max="15873" width="2.5" style="39" customWidth="1"/>
    <col min="15874" max="15874" width="20.375" style="39" customWidth="1"/>
    <col min="15875" max="15876" width="13.375" style="39" customWidth="1"/>
    <col min="15877" max="15877" width="1.375" style="39" customWidth="1"/>
    <col min="15878" max="15879" width="13.375" style="39" customWidth="1"/>
    <col min="15880" max="16128" width="9" style="39"/>
    <col min="16129" max="16129" width="2.5" style="39" customWidth="1"/>
    <col min="16130" max="16130" width="20.375" style="39" customWidth="1"/>
    <col min="16131" max="16132" width="13.375" style="39" customWidth="1"/>
    <col min="16133" max="16133" width="1.375" style="39" customWidth="1"/>
    <col min="16134" max="16135" width="13.375" style="39" customWidth="1"/>
    <col min="16136" max="16384" width="9" style="39"/>
  </cols>
  <sheetData>
    <row r="1" spans="1:7" ht="29.25" customHeight="1">
      <c r="A1" s="25" t="s">
        <v>219</v>
      </c>
      <c r="B1" s="25"/>
      <c r="C1" s="25"/>
      <c r="D1" s="25"/>
      <c r="E1" s="25"/>
      <c r="F1" s="25"/>
      <c r="G1" s="25"/>
    </row>
    <row r="2" spans="1:7" ht="22.5" customHeight="1">
      <c r="A2" s="61" t="s">
        <v>257</v>
      </c>
      <c r="B2" s="25"/>
      <c r="C2" s="25"/>
      <c r="D2" s="25"/>
      <c r="E2" s="25"/>
      <c r="F2" s="25"/>
      <c r="G2" s="25"/>
    </row>
    <row r="3" spans="1:7" ht="24" customHeight="1" thickBot="1">
      <c r="A3" s="121" t="str">
        <f>各月份試算表!C4 &amp; "月份"</f>
        <v>(全部)月份</v>
      </c>
      <c r="B3" s="121"/>
      <c r="C3" s="121"/>
      <c r="D3" s="121"/>
      <c r="E3" s="121"/>
      <c r="F3" s="121"/>
      <c r="G3" s="121"/>
    </row>
    <row r="4" spans="1:7">
      <c r="C4" s="39"/>
      <c r="D4" s="39"/>
      <c r="F4" s="39"/>
      <c r="G4" s="39"/>
    </row>
    <row r="5" spans="1:7">
      <c r="C5" s="40" t="s">
        <v>256</v>
      </c>
      <c r="D5" s="41"/>
      <c r="F5" s="40" t="s">
        <v>255</v>
      </c>
      <c r="G5" s="41"/>
    </row>
    <row r="6" spans="1:7">
      <c r="A6" s="42" t="s">
        <v>64</v>
      </c>
      <c r="C6" s="71">
        <f>IF(ISNA(VLOOKUP(A6,各月份試算表,4,FALSE)),0,IF(VLOOKUP(A6,各月份試算表,4,FALSE)&lt;&gt;0,-VLOOKUP(A6,各月份試算表,4,FALSE),VLOOKUP(A6,各月份試算表,5,FALSE)))</f>
        <v>5402086</v>
      </c>
      <c r="D6" s="43"/>
      <c r="F6" s="44">
        <f>C6/$D$9</f>
        <v>1.0011460549135252</v>
      </c>
      <c r="G6" s="43"/>
    </row>
    <row r="7" spans="1:7">
      <c r="B7" s="39" t="s">
        <v>65</v>
      </c>
      <c r="C7" s="72">
        <f>IF(ISNA(VLOOKUP(B7,各月份試算表,4,FALSE)),0,IF(VLOOKUP(B7,各月份試算表,4,FALSE)&lt;&gt;0,VLOOKUP(B7,各月份試算表,4,FALSE),-VLOOKUP(B7,各月份試算表,5,FALSE)))</f>
        <v>0</v>
      </c>
      <c r="F7" s="46">
        <f>C7/$D$9</f>
        <v>0</v>
      </c>
    </row>
    <row r="8" spans="1:7">
      <c r="B8" s="39" t="s">
        <v>66</v>
      </c>
      <c r="C8" s="73">
        <f>IF(ISNA(VLOOKUP(B8,各月份試算表,4,FALSE)),0,IF(VLOOKUP(B8,各月份試算表,4,FALSE)&lt;&gt;0,VLOOKUP(B8,各月份試算表,4,FALSE),-VLOOKUP(B8,各月份試算表,5,FALSE)))</f>
        <v>6184</v>
      </c>
      <c r="F8" s="47">
        <f>C8/$D$9</f>
        <v>1.1460549135251159E-3</v>
      </c>
    </row>
    <row r="9" spans="1:7">
      <c r="A9" s="42" t="s">
        <v>254</v>
      </c>
      <c r="C9" s="48"/>
      <c r="D9" s="74">
        <f>C6-C7-C8</f>
        <v>5395902</v>
      </c>
      <c r="G9" s="49">
        <f>D9/$D$9</f>
        <v>1</v>
      </c>
    </row>
    <row r="10" spans="1:7">
      <c r="A10" s="42" t="s">
        <v>68</v>
      </c>
      <c r="D10" s="73">
        <f>C11+C12+C13+C14+C15+C16+C17+C18</f>
        <v>581189</v>
      </c>
      <c r="G10" s="50">
        <f>D10/$D$9</f>
        <v>0.10770933200788302</v>
      </c>
    </row>
    <row r="11" spans="1:7">
      <c r="B11" s="39" t="s">
        <v>253</v>
      </c>
      <c r="C11" s="75">
        <f t="shared" ref="C11:C18" si="0">IF(ISNA(VLOOKUP(B11,各月份試算表,4,FALSE)),0,IF(VLOOKUP(B11,各月份試算表,4,FALSE)&lt;&gt;0,VLOOKUP(B11,各月份試算表,4,FALSE),-VLOOKUP(B11,各月份試算表,5,FALSE)))</f>
        <v>525350</v>
      </c>
      <c r="F11" s="46">
        <f t="shared" ref="F11:F18" si="1">C11/$D$9</f>
        <v>9.7360923159834994E-2</v>
      </c>
    </row>
    <row r="12" spans="1:7">
      <c r="B12" s="39" t="s">
        <v>252</v>
      </c>
      <c r="C12" s="76">
        <f t="shared" si="0"/>
        <v>2381</v>
      </c>
      <c r="F12" s="46">
        <f t="shared" si="1"/>
        <v>4.4126079383947301E-4</v>
      </c>
    </row>
    <row r="13" spans="1:7">
      <c r="B13" s="39" t="s">
        <v>251</v>
      </c>
      <c r="C13" s="76">
        <f t="shared" si="0"/>
        <v>14380</v>
      </c>
      <c r="F13" s="46">
        <f t="shared" si="1"/>
        <v>2.6649853907650656E-3</v>
      </c>
    </row>
    <row r="14" spans="1:7">
      <c r="B14" s="39" t="s">
        <v>250</v>
      </c>
      <c r="C14" s="76">
        <f t="shared" si="0"/>
        <v>0</v>
      </c>
      <c r="F14" s="46">
        <f t="shared" si="1"/>
        <v>0</v>
      </c>
    </row>
    <row r="15" spans="1:7">
      <c r="B15" s="39" t="s">
        <v>249</v>
      </c>
      <c r="C15" s="76">
        <f t="shared" si="0"/>
        <v>12238</v>
      </c>
      <c r="F15" s="46">
        <f t="shared" si="1"/>
        <v>2.2680174695537464E-3</v>
      </c>
    </row>
    <row r="16" spans="1:7">
      <c r="B16" s="39" t="s">
        <v>248</v>
      </c>
      <c r="C16" s="76">
        <f t="shared" si="0"/>
        <v>19221</v>
      </c>
      <c r="F16" s="46">
        <f t="shared" si="1"/>
        <v>3.5621477187687991E-3</v>
      </c>
    </row>
    <row r="17" spans="1:7">
      <c r="B17" s="39" t="s">
        <v>247</v>
      </c>
      <c r="C17" s="76">
        <f t="shared" si="0"/>
        <v>7619</v>
      </c>
      <c r="F17" s="46">
        <f t="shared" si="1"/>
        <v>1.4119974751209345E-3</v>
      </c>
    </row>
    <row r="18" spans="1:7" ht="18.75">
      <c r="B18" s="39" t="s">
        <v>246</v>
      </c>
      <c r="C18" s="77">
        <f t="shared" si="0"/>
        <v>0</v>
      </c>
      <c r="F18" s="46">
        <f t="shared" si="1"/>
        <v>0</v>
      </c>
    </row>
    <row r="19" spans="1:7">
      <c r="A19" s="42" t="s">
        <v>245</v>
      </c>
      <c r="D19" s="74">
        <f>D9-D10</f>
        <v>4814713</v>
      </c>
      <c r="G19" s="49">
        <f>D19/$D$9</f>
        <v>0.89229066799211698</v>
      </c>
    </row>
    <row r="20" spans="1:7">
      <c r="A20" s="42" t="s">
        <v>73</v>
      </c>
    </row>
    <row r="21" spans="1:7">
      <c r="B21" s="39" t="s">
        <v>74</v>
      </c>
      <c r="C21" s="78">
        <f t="shared" ref="C21:C43" si="2">IF(ISNA(VLOOKUP(B21,各月份試算表,4,FALSE)),0,IF(VLOOKUP(B21,各月份試算表,4,FALSE)&lt;&gt;0,VLOOKUP(B21,各月份試算表,4,FALSE),-VLOOKUP(B21,各月份試算表,5,FALSE)))</f>
        <v>1027000</v>
      </c>
      <c r="F21" s="46">
        <f t="shared" ref="F21:F43" si="3">C21/$D$9</f>
        <v>0.19032962422223385</v>
      </c>
    </row>
    <row r="22" spans="1:7">
      <c r="B22" s="39" t="s">
        <v>75</v>
      </c>
      <c r="C22" s="76">
        <f t="shared" si="2"/>
        <v>0</v>
      </c>
      <c r="F22" s="46">
        <f t="shared" si="3"/>
        <v>0</v>
      </c>
    </row>
    <row r="23" spans="1:7">
      <c r="B23" s="39" t="s">
        <v>244</v>
      </c>
      <c r="C23" s="76">
        <f t="shared" si="2"/>
        <v>2612</v>
      </c>
      <c r="F23" s="46">
        <f t="shared" si="3"/>
        <v>4.8407105985245842E-4</v>
      </c>
    </row>
    <row r="24" spans="1:7">
      <c r="B24" s="51" t="s">
        <v>243</v>
      </c>
      <c r="C24" s="76">
        <f t="shared" si="2"/>
        <v>44141</v>
      </c>
      <c r="F24" s="46">
        <f t="shared" si="3"/>
        <v>8.1804673250181342E-3</v>
      </c>
    </row>
    <row r="25" spans="1:7">
      <c r="B25" s="39" t="s">
        <v>76</v>
      </c>
      <c r="C25" s="76">
        <f t="shared" si="2"/>
        <v>143079</v>
      </c>
      <c r="F25" s="46">
        <f t="shared" si="3"/>
        <v>2.6516233986458613E-2</v>
      </c>
    </row>
    <row r="26" spans="1:7">
      <c r="B26" s="39" t="s">
        <v>77</v>
      </c>
      <c r="C26" s="76">
        <f t="shared" si="2"/>
        <v>49665</v>
      </c>
      <c r="F26" s="46">
        <f t="shared" si="3"/>
        <v>9.204207192791863E-3</v>
      </c>
    </row>
    <row r="27" spans="1:7">
      <c r="B27" s="39" t="s">
        <v>78</v>
      </c>
      <c r="C27" s="76">
        <f t="shared" si="2"/>
        <v>4500</v>
      </c>
      <c r="F27" s="46">
        <f t="shared" si="3"/>
        <v>8.3396622103218334E-4</v>
      </c>
    </row>
    <row r="28" spans="1:7">
      <c r="B28" s="39" t="s">
        <v>79</v>
      </c>
      <c r="C28" s="76">
        <f t="shared" si="2"/>
        <v>2036</v>
      </c>
      <c r="F28" s="46">
        <f t="shared" si="3"/>
        <v>3.7732338356033892E-4</v>
      </c>
    </row>
    <row r="29" spans="1:7">
      <c r="B29" s="39" t="s">
        <v>80</v>
      </c>
      <c r="C29" s="76">
        <f t="shared" si="2"/>
        <v>66198</v>
      </c>
      <c r="F29" s="46">
        <f t="shared" si="3"/>
        <v>1.2268199088864104E-2</v>
      </c>
    </row>
    <row r="30" spans="1:7">
      <c r="B30" s="39" t="s">
        <v>81</v>
      </c>
      <c r="C30" s="76">
        <f t="shared" si="2"/>
        <v>0</v>
      </c>
      <c r="F30" s="46">
        <f t="shared" si="3"/>
        <v>0</v>
      </c>
    </row>
    <row r="31" spans="1:7">
      <c r="B31" s="39" t="s">
        <v>242</v>
      </c>
      <c r="C31" s="76">
        <f t="shared" si="2"/>
        <v>27808</v>
      </c>
      <c r="F31" s="46">
        <f t="shared" si="3"/>
        <v>5.1535405943251011E-3</v>
      </c>
    </row>
    <row r="32" spans="1:7">
      <c r="B32" s="39" t="s">
        <v>241</v>
      </c>
      <c r="C32" s="76">
        <f t="shared" si="2"/>
        <v>0</v>
      </c>
      <c r="F32" s="46">
        <f t="shared" si="3"/>
        <v>0</v>
      </c>
    </row>
    <row r="33" spans="1:7">
      <c r="B33" s="39" t="s">
        <v>240</v>
      </c>
      <c r="C33" s="76">
        <f t="shared" si="2"/>
        <v>300</v>
      </c>
      <c r="F33" s="46">
        <f t="shared" si="3"/>
        <v>5.5597748068812221E-5</v>
      </c>
    </row>
    <row r="34" spans="1:7">
      <c r="B34" s="39" t="s">
        <v>239</v>
      </c>
      <c r="C34" s="76">
        <f t="shared" si="2"/>
        <v>1116</v>
      </c>
      <c r="F34" s="46">
        <f t="shared" si="3"/>
        <v>2.0682362281598145E-4</v>
      </c>
    </row>
    <row r="35" spans="1:7">
      <c r="B35" s="39" t="s">
        <v>238</v>
      </c>
      <c r="C35" s="76">
        <f t="shared" si="2"/>
        <v>0</v>
      </c>
      <c r="F35" s="46">
        <f t="shared" si="3"/>
        <v>0</v>
      </c>
    </row>
    <row r="36" spans="1:7">
      <c r="B36" s="39" t="s">
        <v>237</v>
      </c>
      <c r="C36" s="76">
        <f t="shared" si="2"/>
        <v>5500</v>
      </c>
      <c r="F36" s="46">
        <f t="shared" si="3"/>
        <v>1.0192920479282241E-3</v>
      </c>
    </row>
    <row r="37" spans="1:7">
      <c r="B37" s="39" t="s">
        <v>236</v>
      </c>
      <c r="C37" s="76">
        <f t="shared" si="2"/>
        <v>0</v>
      </c>
      <c r="F37" s="46">
        <f t="shared" si="3"/>
        <v>0</v>
      </c>
    </row>
    <row r="38" spans="1:7">
      <c r="B38" s="39" t="s">
        <v>235</v>
      </c>
      <c r="C38" s="76">
        <f t="shared" si="2"/>
        <v>28220</v>
      </c>
      <c r="F38" s="46">
        <f t="shared" si="3"/>
        <v>5.2298948350062695E-3</v>
      </c>
    </row>
    <row r="39" spans="1:7">
      <c r="B39" s="39" t="s">
        <v>234</v>
      </c>
      <c r="C39" s="76">
        <f t="shared" si="2"/>
        <v>0</v>
      </c>
      <c r="F39" s="46">
        <f t="shared" si="3"/>
        <v>0</v>
      </c>
    </row>
    <row r="40" spans="1:7">
      <c r="B40" s="39" t="s">
        <v>82</v>
      </c>
      <c r="C40" s="76">
        <f t="shared" si="2"/>
        <v>0</v>
      </c>
      <c r="F40" s="46">
        <f t="shared" si="3"/>
        <v>0</v>
      </c>
    </row>
    <row r="41" spans="1:7">
      <c r="B41" s="39" t="s">
        <v>83</v>
      </c>
      <c r="C41" s="76">
        <f t="shared" si="2"/>
        <v>0</v>
      </c>
      <c r="F41" s="46">
        <f t="shared" si="3"/>
        <v>0</v>
      </c>
    </row>
    <row r="42" spans="1:7">
      <c r="B42" s="39" t="s">
        <v>188</v>
      </c>
      <c r="C42" s="76">
        <f t="shared" si="2"/>
        <v>0</v>
      </c>
      <c r="F42" s="46">
        <f t="shared" si="3"/>
        <v>0</v>
      </c>
    </row>
    <row r="43" spans="1:7">
      <c r="B43" s="39" t="s">
        <v>189</v>
      </c>
      <c r="C43" s="79">
        <f t="shared" si="2"/>
        <v>0</v>
      </c>
      <c r="F43" s="52">
        <f t="shared" si="3"/>
        <v>0</v>
      </c>
    </row>
    <row r="44" spans="1:7" ht="21">
      <c r="B44" s="42" t="s">
        <v>233</v>
      </c>
      <c r="D44" s="53">
        <f>SUM(C21:C43)</f>
        <v>1402175</v>
      </c>
      <c r="G44" s="54">
        <f>D44/$D$9</f>
        <v>0.2598592413279559</v>
      </c>
    </row>
    <row r="45" spans="1:7" ht="21">
      <c r="A45" s="42" t="s">
        <v>232</v>
      </c>
      <c r="C45" s="48"/>
      <c r="D45" s="53">
        <f>D19-D44</f>
        <v>3412538</v>
      </c>
      <c r="G45" s="54">
        <f>D45/$D$9</f>
        <v>0.63243142666416108</v>
      </c>
    </row>
    <row r="46" spans="1:7">
      <c r="A46" s="42" t="s">
        <v>231</v>
      </c>
    </row>
    <row r="47" spans="1:7">
      <c r="B47" s="39" t="s">
        <v>230</v>
      </c>
      <c r="C47" s="78">
        <f>IF(ISNA(VLOOKUP(B47,各月份試算表,4,FALSE)),0,IF(VLOOKUP(B47,各月份試算表,4,FALSE)&lt;&gt;0,-VLOOKUP(B47,各月份試算表,4,FALSE),VLOOKUP(B47,各月份試算表,5,FALSE)))</f>
        <v>0</v>
      </c>
      <c r="F47" s="46">
        <f>C47/$D$9</f>
        <v>0</v>
      </c>
    </row>
    <row r="48" spans="1:7">
      <c r="B48" s="39" t="s">
        <v>229</v>
      </c>
      <c r="C48" s="76">
        <f>IF(ISNA(VLOOKUP(B48,各月份試算表,4,FALSE)),0,IF(VLOOKUP(B48,各月份試算表,4,FALSE)&lt;&gt;0,-VLOOKUP(B48,各月份試算表,4,FALSE),VLOOKUP(B48,各月份試算表,5,FALSE)))</f>
        <v>0</v>
      </c>
      <c r="F48" s="46">
        <f>C48/$D$9</f>
        <v>0</v>
      </c>
    </row>
    <row r="49" spans="2:7">
      <c r="B49" s="39" t="s">
        <v>228</v>
      </c>
      <c r="C49" s="76">
        <f>IF(ISNA(VLOOKUP(B49,各月份試算表,4,FALSE)),0,IF(VLOOKUP(B49,各月份試算表,4,FALSE)&lt;&gt;0,-VLOOKUP(B49,各月份試算表,4,FALSE),VLOOKUP(B49,各月份試算表,5,FALSE)))</f>
        <v>0</v>
      </c>
      <c r="F49" s="46">
        <f>C49/$D$9</f>
        <v>0</v>
      </c>
    </row>
    <row r="50" spans="2:7">
      <c r="B50" s="39" t="s">
        <v>227</v>
      </c>
      <c r="C50" s="79">
        <f>IF(ISNA(VLOOKUP(B50,各月份試算表,4,FALSE)),0,IF(VLOOKUP(B50,各月份試算表,4,FALSE)&lt;&gt;0,-VLOOKUP(B50,各月份試算表,4,FALSE),VLOOKUP(B50,各月份試算表,5,FALSE)))</f>
        <v>0</v>
      </c>
      <c r="F50" s="52">
        <f>C50/$D$9</f>
        <v>0</v>
      </c>
    </row>
    <row r="51" spans="2:7">
      <c r="B51" s="42" t="s">
        <v>226</v>
      </c>
      <c r="D51" s="55">
        <f>SUM(C47:C50)</f>
        <v>0</v>
      </c>
      <c r="G51" s="56">
        <f>D51/$D$9</f>
        <v>0</v>
      </c>
    </row>
    <row r="52" spans="2:7">
      <c r="B52" s="42" t="s">
        <v>89</v>
      </c>
    </row>
    <row r="53" spans="2:7">
      <c r="B53" s="39" t="s">
        <v>90</v>
      </c>
      <c r="C53" s="78">
        <f>IF(ISNA(VLOOKUP(B53,各月份試算表,4,FALSE)),0,IF(VLOOKUP(B53,各月份試算表,4,FALSE)&lt;&gt;0,VLOOKUP(B53,各月份試算表,4,FALSE),-VLOOKUP(B53,各月份試算表,5,FALSE)))</f>
        <v>21213</v>
      </c>
      <c r="F53" s="46">
        <f>C53/$D$9</f>
        <v>3.931316765945712E-3</v>
      </c>
    </row>
    <row r="54" spans="2:7">
      <c r="B54" s="39" t="s">
        <v>192</v>
      </c>
      <c r="C54" s="76">
        <f>IF(ISNA(VLOOKUP(B54,各月份試算表,4,FALSE)),0,IF(VLOOKUP(B54,各月份試算表,4,FALSE)&lt;&gt;0,VLOOKUP(B54,各月份試算表,4,FALSE),-VLOOKUP(B54,各月份試算表,5,FALSE)))</f>
        <v>0</v>
      </c>
      <c r="F54" s="46">
        <f>C54/$D$9</f>
        <v>0</v>
      </c>
    </row>
    <row r="55" spans="2:7">
      <c r="B55" s="39" t="s">
        <v>91</v>
      </c>
      <c r="C55" s="79">
        <f>IF(ISNA(VLOOKUP(B55,各月份試算表,4,FALSE)),0,IF(VLOOKUP(B55,各月份試算表,4,FALSE)&lt;&gt;0,VLOOKUP(B55,各月份試算表,4,FALSE),-VLOOKUP(B55,各月份試算表,5,FALSE)))</f>
        <v>0</v>
      </c>
      <c r="F55" s="52">
        <f>C55/$D$9</f>
        <v>0</v>
      </c>
    </row>
    <row r="56" spans="2:7">
      <c r="B56" s="42" t="s">
        <v>225</v>
      </c>
      <c r="D56" s="57">
        <f>SUM(C53:C55)</f>
        <v>21213</v>
      </c>
      <c r="G56" s="56">
        <f>D56/$D$9</f>
        <v>3.931316765945712E-3</v>
      </c>
    </row>
    <row r="57" spans="2:7">
      <c r="B57" s="42" t="s">
        <v>224</v>
      </c>
      <c r="D57" s="74">
        <f>D45+D51-D56</f>
        <v>3391325</v>
      </c>
      <c r="G57" s="58">
        <f>D57/$D$9</f>
        <v>0.62850010989821536</v>
      </c>
    </row>
    <row r="58" spans="2:7">
      <c r="B58" s="42" t="s">
        <v>190</v>
      </c>
      <c r="D58" s="73">
        <f>IF(ISNA(VLOOKUP(C58,各月份試算表,4,FALSE)),0,IF(VLOOKUP(C58,各月份試算表,4,FALSE)&lt;&gt;0,VLOOKUP(C58,各月份試算表,4,FALSE),-VLOOKUP(C58,各月份試算表,5,FALSE)))</f>
        <v>0</v>
      </c>
      <c r="G58" s="50">
        <f>D58/$D$9</f>
        <v>0</v>
      </c>
    </row>
    <row r="59" spans="2:7">
      <c r="B59" s="42" t="s">
        <v>223</v>
      </c>
      <c r="C59" s="48"/>
      <c r="D59" s="59">
        <f>D57-D58</f>
        <v>3391325</v>
      </c>
      <c r="G59" s="60">
        <f>D59/$D$9</f>
        <v>0.62850010989821536</v>
      </c>
    </row>
  </sheetData>
  <mergeCells count="1">
    <mergeCell ref="A3:G3"/>
  </mergeCells>
  <phoneticPr fontId="18" type="noConversion"/>
  <printOptions horizontalCentered="1"/>
  <pageMargins left="0.74803149606299213" right="0.74803149606299213" top="0.54" bottom="0.8" header="0.3" footer="0.51181102362204722"/>
  <pageSetup paperSize="9" orientation="portrait" blackAndWhite="1" horizontalDpi="300" verticalDpi="300" r:id="rId1"/>
  <headerFooter alignWithMargins="0">
    <oddFooter>&amp;C&amp;"標楷體,標準"&amp;10第&amp;"Times New Roman,標準"&amp;P&amp;"標楷體,標準"頁&amp;R&amp;"標楷體,標準"&amp;10列印日期：&amp;"Times New Roman,標準"&amp;D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5</vt:i4>
      </vt:variant>
    </vt:vector>
  </HeadingPairs>
  <TitlesOfParts>
    <vt:vector size="12" baseType="lpstr">
      <vt:lpstr>會計科目</vt:lpstr>
      <vt:lpstr>日記簿</vt:lpstr>
      <vt:lpstr>累計試算表</vt:lpstr>
      <vt:lpstr>累計損益表</vt:lpstr>
      <vt:lpstr>累計損益表-修</vt:lpstr>
      <vt:lpstr>各月份試算表</vt:lpstr>
      <vt:lpstr>各月份損益表 </vt:lpstr>
      <vt:lpstr>日記帳</vt:lpstr>
      <vt:lpstr>各月份試算表</vt:lpstr>
      <vt:lpstr>會計科目!科目代號</vt:lpstr>
      <vt:lpstr>科目名稱</vt:lpstr>
      <vt:lpstr>累計試算表</vt:lpstr>
    </vt:vector>
  </TitlesOfParts>
  <Company>zct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蘇孟緯</cp:lastModifiedBy>
  <cp:lastPrinted>2007-02-09T15:16:17Z</cp:lastPrinted>
  <dcterms:created xsi:type="dcterms:W3CDTF">2002-10-27T13:40:00Z</dcterms:created>
  <dcterms:modified xsi:type="dcterms:W3CDTF">2022-10-24T05:13:04Z</dcterms:modified>
</cp:coreProperties>
</file>