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E:\_107\高佳林實業股份有限公司\Samples\實用函數\"/>
    </mc:Choice>
  </mc:AlternateContent>
  <xr:revisionPtr revIDLastSave="0" documentId="10_ncr:8100000_{1F071488-BE2F-4871-AEB2-2CC40CDEA11B}" xr6:coauthVersionLast="32" xr6:coauthVersionMax="32" xr10:uidLastSave="{00000000-0000-0000-0000-000000000000}"/>
  <bookViews>
    <workbookView xWindow="0" yWindow="45" windowWidth="9465" windowHeight="3975" tabRatio="642" xr2:uid="{00000000-000D-0000-FFFF-FFFF00000000}"/>
  </bookViews>
  <sheets>
    <sheet name="MEDIAN_中位數" sheetId="48" r:id="rId1"/>
    <sheet name="STDEV _標準差" sheetId="43" r:id="rId2"/>
    <sheet name="VAR_變異數" sheetId="44" r:id="rId3"/>
    <sheet name=" COUNTA_筆數" sheetId="20" r:id="rId4"/>
    <sheet name="COUNA_範例" sheetId="86" r:id="rId5"/>
    <sheet name="COUNTBLANK" sheetId="40" r:id="rId6"/>
    <sheet name="COUNTIF" sheetId="88" r:id="rId7"/>
    <sheet name="COUNTIF_分組筆數" sheetId="33" r:id="rId8"/>
    <sheet name="COUNTIF範例" sheetId="87" r:id="rId9"/>
    <sheet name="RANK_排名次" sheetId="36" r:id="rId10"/>
    <sheet name="RANK+" sheetId="85" r:id="rId11"/>
    <sheet name="FREQUENCY_次數分配1" sheetId="58" r:id="rId12"/>
    <sheet name="FREQUENCY_次數分配 2" sheetId="63" r:id="rId13"/>
    <sheet name="FREQUENCY_分組次數分配" sheetId="64" r:id="rId14"/>
    <sheet name="FREQUENCY_字串次數分配" sheetId="77" r:id="rId15"/>
    <sheet name="分組加總" sheetId="34" r:id="rId16"/>
    <sheet name="分組均數" sheetId="35" r:id="rId17"/>
    <sheet name="條件加總" sheetId="41" r:id="rId18"/>
    <sheet name="均數1" sheetId="21" r:id="rId19"/>
    <sheet name="均數2" sheetId="84" r:id="rId20"/>
    <sheet name="均數3" sheetId="22" r:id="rId21"/>
    <sheet name="極大值" sheetId="23" r:id="rId22"/>
    <sheet name="極小值" sheetId="24" r:id="rId23"/>
    <sheet name="體操" sheetId="42" r:id="rId24"/>
    <sheet name="累計百分比" sheetId="78" r:id="rId25"/>
    <sheet name="次數分配直方圖" sheetId="80" r:id="rId26"/>
    <sheet name="眾數" sheetId="47" r:id="rId27"/>
    <sheet name="四分位數" sheetId="46" r:id="rId28"/>
    <sheet name="偏態" sheetId="81" r:id="rId29"/>
    <sheet name="峰度" sheetId="82" r:id="rId30"/>
    <sheet name="TRIMMEAN" sheetId="49" r:id="rId31"/>
    <sheet name="LARGE" sheetId="53" r:id="rId32"/>
    <sheet name="SMALL" sheetId="54" r:id="rId33"/>
    <sheet name="敘述統計1" sheetId="76" r:id="rId34"/>
    <sheet name="敘述統計2" sheetId="83" r:id="rId35"/>
    <sheet name="SUMSQ" sheetId="55" r:id="rId36"/>
    <sheet name="SUBTOTAL" sheetId="56" r:id="rId37"/>
  </sheets>
  <definedNames>
    <definedName name="AMOUNT" localSheetId="8">#REF!</definedName>
    <definedName name="AMOUNT">#REF!</definedName>
    <definedName name="COUNTIF範例">#REF!</definedName>
    <definedName name="業績">#REF!</definedName>
  </definedNames>
  <calcPr calcId="162913"/>
</workbook>
</file>

<file path=xl/calcChain.xml><?xml version="1.0" encoding="utf-8"?>
<calcChain xmlns="http://schemas.openxmlformats.org/spreadsheetml/2006/main">
  <c r="A9" i="88" l="1"/>
  <c r="A7" i="88"/>
  <c r="H8" i="63" l="1" a="1"/>
  <c r="H8" i="63" s="1"/>
  <c r="B11" i="43"/>
  <c r="B19" i="48"/>
  <c r="B18" i="48"/>
  <c r="F10" i="77"/>
  <c r="G3" i="87"/>
  <c r="G2" i="87"/>
  <c r="G4" i="87" s="1"/>
  <c r="K12" i="85"/>
  <c r="J12" i="85"/>
  <c r="K11" i="85"/>
  <c r="J11" i="85"/>
  <c r="K10" i="85"/>
  <c r="J10" i="85"/>
  <c r="K9" i="85"/>
  <c r="J9" i="85"/>
  <c r="K8" i="85"/>
  <c r="J8" i="85"/>
  <c r="K7" i="85"/>
  <c r="J7" i="85"/>
  <c r="K6" i="85"/>
  <c r="J6" i="85"/>
  <c r="K5" i="85"/>
  <c r="J5" i="85"/>
  <c r="K4" i="85"/>
  <c r="J4" i="85"/>
  <c r="K3" i="85"/>
  <c r="J3" i="85"/>
  <c r="Q12" i="85"/>
  <c r="N12" i="85"/>
  <c r="O12" i="85" s="1"/>
  <c r="Q11" i="85"/>
  <c r="N11" i="85"/>
  <c r="O11" i="85" s="1"/>
  <c r="Q10" i="85"/>
  <c r="N10" i="85"/>
  <c r="Q9" i="85"/>
  <c r="N9" i="85"/>
  <c r="O9" i="85" s="1"/>
  <c r="Q8" i="85"/>
  <c r="N8" i="85"/>
  <c r="O8" i="85" s="1"/>
  <c r="Q7" i="85"/>
  <c r="N7" i="85"/>
  <c r="O7" i="85" s="1"/>
  <c r="Q6" i="85"/>
  <c r="N6" i="85"/>
  <c r="Q5" i="85"/>
  <c r="N5" i="85"/>
  <c r="O5" i="85" s="1"/>
  <c r="Q4" i="85"/>
  <c r="N4" i="85"/>
  <c r="O4" i="85" s="1"/>
  <c r="Q3" i="85"/>
  <c r="N3" i="85"/>
  <c r="O3" i="85" s="1"/>
  <c r="B11" i="40"/>
  <c r="B13" i="43"/>
  <c r="B12" i="43"/>
  <c r="N10" i="58" a="1"/>
  <c r="N10" i="58" s="1"/>
  <c r="K10" i="58" a="1"/>
  <c r="K12" i="58" s="1"/>
  <c r="K11" i="58"/>
  <c r="K13" i="58"/>
  <c r="C16" i="20"/>
  <c r="B17" i="48"/>
  <c r="I3" i="64" a="1"/>
  <c r="I3" i="64" s="1"/>
  <c r="I12" i="64" a="1"/>
  <c r="I12" i="64" s="1"/>
  <c r="D9" i="40"/>
  <c r="D10" i="40" s="1"/>
  <c r="B14" i="43"/>
  <c r="E12" i="44"/>
  <c r="B12" i="44"/>
  <c r="H12" i="44" s="1"/>
  <c r="E11" i="44"/>
  <c r="B11" i="44"/>
  <c r="H11" i="44" s="1"/>
  <c r="D19" i="24"/>
  <c r="D18" i="24"/>
  <c r="F8" i="22"/>
  <c r="F7" i="22"/>
  <c r="G3" i="41" a="1"/>
  <c r="G3" i="41" s="1"/>
  <c r="G2" i="41" a="1"/>
  <c r="G2" i="41" s="1"/>
  <c r="H6" i="34"/>
  <c r="H5" i="34"/>
  <c r="G2" i="34"/>
  <c r="B12" i="40"/>
  <c r="G6" i="33"/>
  <c r="C17" i="20"/>
  <c r="C11" i="20"/>
  <c r="C12" i="20"/>
  <c r="D3" i="36"/>
  <c r="D4" i="36"/>
  <c r="D5" i="36"/>
  <c r="D6" i="36"/>
  <c r="D7" i="36"/>
  <c r="D8" i="36"/>
  <c r="D2" i="36"/>
  <c r="C12" i="24"/>
  <c r="C11" i="24"/>
  <c r="C12" i="23"/>
  <c r="C11" i="23"/>
  <c r="C12" i="84"/>
  <c r="C11" i="84"/>
  <c r="C12" i="21"/>
  <c r="C11" i="21"/>
  <c r="C11" i="35"/>
  <c r="C10" i="35"/>
  <c r="G3" i="34"/>
  <c r="G5" i="33"/>
  <c r="G3" i="33"/>
  <c r="G2" i="33"/>
  <c r="G10" i="58" a="1"/>
  <c r="G10" i="58"/>
  <c r="G12" i="58" s="1"/>
  <c r="I2" i="42"/>
  <c r="I3" i="42"/>
  <c r="I4" i="42"/>
  <c r="I5" i="42"/>
  <c r="I6" i="42"/>
  <c r="I7" i="42"/>
  <c r="I8" i="42"/>
  <c r="B5" i="53"/>
  <c r="B6" i="53"/>
  <c r="B7" i="53"/>
  <c r="B4" i="53"/>
  <c r="B7" i="54"/>
  <c r="B6" i="54"/>
  <c r="B5" i="54"/>
  <c r="B4" i="54"/>
  <c r="C5" i="56"/>
  <c r="C6" i="56"/>
  <c r="C7" i="56"/>
  <c r="C8" i="56"/>
  <c r="C9" i="56"/>
  <c r="C10" i="56"/>
  <c r="C11" i="56"/>
  <c r="C12" i="56"/>
  <c r="C13" i="56"/>
  <c r="C14" i="56"/>
  <c r="C4" i="56"/>
  <c r="B3" i="55"/>
  <c r="D5" i="49"/>
  <c r="D4" i="49"/>
  <c r="B3" i="49"/>
  <c r="A2" i="48"/>
  <c r="A1" i="48"/>
  <c r="B15" i="46"/>
  <c r="H13" i="46" s="1"/>
  <c r="B13" i="46"/>
  <c r="B16" i="46"/>
  <c r="B12" i="46"/>
  <c r="B14" i="46"/>
  <c r="C2" i="77"/>
  <c r="F6" i="77"/>
  <c r="F7" i="77"/>
  <c r="C3" i="77"/>
  <c r="F2" i="77" s="1" a="1"/>
  <c r="C4" i="77"/>
  <c r="C5" i="77"/>
  <c r="C6" i="77"/>
  <c r="C7" i="77"/>
  <c r="C8" i="77"/>
  <c r="C9" i="77"/>
  <c r="C10" i="77"/>
  <c r="C11" i="77"/>
  <c r="C12" i="77"/>
  <c r="I8" i="63" a="1"/>
  <c r="I8" i="63" s="1"/>
  <c r="G8" i="63" a="1"/>
  <c r="G8" i="63"/>
  <c r="F3" i="22"/>
  <c r="F2" i="22"/>
  <c r="E13" i="82"/>
  <c r="E12" i="82"/>
  <c r="E12" i="81"/>
  <c r="C16" i="47"/>
  <c r="C15" i="47"/>
  <c r="A1" i="47"/>
  <c r="H2" i="78" a="1"/>
  <c r="H3" i="78" s="1"/>
  <c r="I10" i="78" a="1"/>
  <c r="I10" i="78" s="1"/>
  <c r="B19" i="23"/>
  <c r="B18" i="23"/>
  <c r="D17" i="24"/>
  <c r="D21" i="24" s="1"/>
  <c r="I11" i="63"/>
  <c r="I9" i="63"/>
  <c r="I10" i="63"/>
  <c r="G11" i="58"/>
  <c r="G9" i="63"/>
  <c r="I4" i="64"/>
  <c r="I5" i="64"/>
  <c r="I6" i="64"/>
  <c r="H10" i="63"/>
  <c r="H11" i="58" l="1"/>
  <c r="H12" i="58"/>
  <c r="H12" i="46"/>
  <c r="H13" i="63"/>
  <c r="K10" i="78"/>
  <c r="F3" i="77"/>
  <c r="F2" i="77"/>
  <c r="J5" i="64"/>
  <c r="I7" i="64"/>
  <c r="J3" i="64" s="1"/>
  <c r="H4" i="78"/>
  <c r="K10" i="58"/>
  <c r="I15" i="64"/>
  <c r="I12" i="78"/>
  <c r="H10" i="58"/>
  <c r="N13" i="58"/>
  <c r="O6" i="85"/>
  <c r="O10" i="85"/>
  <c r="L12" i="85" s="1"/>
  <c r="I14" i="64"/>
  <c r="I11" i="78"/>
  <c r="N11" i="58"/>
  <c r="H11" i="63"/>
  <c r="I13" i="78"/>
  <c r="N12" i="58"/>
  <c r="H9" i="63"/>
  <c r="I13" i="63" s="1"/>
  <c r="I13" i="64"/>
  <c r="H2" i="78"/>
  <c r="L3" i="85" l="1"/>
  <c r="L5" i="85"/>
  <c r="L8" i="85"/>
  <c r="L11" i="85"/>
  <c r="L9" i="85"/>
  <c r="K11" i="78"/>
  <c r="K12" i="78" s="1"/>
  <c r="K13" i="78" s="1"/>
  <c r="L10" i="85"/>
  <c r="L7" i="85"/>
  <c r="L6" i="85"/>
  <c r="H5" i="78"/>
  <c r="J2" i="78"/>
  <c r="J3" i="78" s="1"/>
  <c r="J4" i="78" s="1"/>
  <c r="I2" i="78"/>
  <c r="K2" i="78" s="1"/>
  <c r="I4" i="78"/>
  <c r="I14" i="78"/>
  <c r="L4" i="85"/>
  <c r="J6" i="64"/>
  <c r="J7" i="64"/>
  <c r="J4" i="64"/>
  <c r="J14" i="78" l="1"/>
  <c r="J10" i="78"/>
  <c r="L10" i="78" s="1"/>
  <c r="I5" i="78"/>
  <c r="I3" i="78"/>
  <c r="K3" i="78"/>
  <c r="K4" i="78" s="1"/>
  <c r="J12" i="78"/>
  <c r="J11" i="78"/>
  <c r="J13" i="78"/>
  <c r="L11" i="78" l="1"/>
  <c r="L12" i="78" s="1"/>
  <c r="L13" i="7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</author>
  </authors>
  <commentList>
    <comment ref="O2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as: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必要新增的輔助判斷欄位</t>
        </r>
      </text>
    </comment>
  </commentList>
</comments>
</file>

<file path=xl/sharedStrings.xml><?xml version="1.0" encoding="utf-8"?>
<sst xmlns="http://schemas.openxmlformats.org/spreadsheetml/2006/main" count="843" uniqueCount="370">
  <si>
    <t>林淑芬</t>
  </si>
  <si>
    <t>王嘉育</t>
  </si>
  <si>
    <t>吳育仁</t>
  </si>
  <si>
    <t>呂姿瀅</t>
  </si>
  <si>
    <t>孫國華</t>
  </si>
  <si>
    <t>作業2</t>
  </si>
  <si>
    <t>學號</t>
    <phoneticPr fontId="4" type="noConversion"/>
  </si>
  <si>
    <t>姓名</t>
    <phoneticPr fontId="4" type="noConversion"/>
  </si>
  <si>
    <t>成績</t>
    <phoneticPr fontId="4" type="noConversion"/>
  </si>
  <si>
    <t>缺考</t>
    <phoneticPr fontId="4" type="noConversion"/>
  </si>
  <si>
    <r>
      <t>以</t>
    </r>
    <r>
      <rPr>
        <sz val="12"/>
        <rFont val="Times New Roman"/>
        <family val="1"/>
      </rPr>
      <t>COUNTA</t>
    </r>
    <r>
      <rPr>
        <sz val="12"/>
        <rFont val="細明體"/>
        <family val="3"/>
        <charset val="136"/>
      </rPr>
      <t>求</t>
    </r>
    <phoneticPr fontId="4" type="noConversion"/>
  </si>
  <si>
    <r>
      <t>以</t>
    </r>
    <r>
      <rPr>
        <sz val="12"/>
        <rFont val="Times New Roman"/>
        <family val="1"/>
      </rPr>
      <t>COUNT</t>
    </r>
    <r>
      <rPr>
        <sz val="12"/>
        <rFont val="細明體"/>
        <family val="3"/>
        <charset val="136"/>
      </rPr>
      <t>求</t>
    </r>
    <phoneticPr fontId="4" type="noConversion"/>
  </si>
  <si>
    <r>
      <t>COUNTA()</t>
    </r>
    <r>
      <rPr>
        <sz val="12"/>
        <rFont val="新細明體"/>
        <family val="1"/>
        <charset val="136"/>
      </rPr>
      <t>係計算所選範圍內所有</t>
    </r>
    <r>
      <rPr>
        <b/>
        <sz val="12"/>
        <color indexed="10"/>
        <rFont val="新細明體"/>
        <family val="1"/>
        <charset val="136"/>
      </rPr>
      <t>非空白</t>
    </r>
    <r>
      <rPr>
        <sz val="12"/>
        <rFont val="新細明體"/>
        <family val="1"/>
        <charset val="136"/>
      </rPr>
      <t>的儲存格個數</t>
    </r>
    <phoneticPr fontId="4" type="noConversion"/>
  </si>
  <si>
    <t>針對成績欄求筆數</t>
    <phoneticPr fontId="4" type="noConversion"/>
  </si>
  <si>
    <t>針對姓名欄求筆數</t>
    <phoneticPr fontId="4" type="noConversion"/>
  </si>
  <si>
    <t>以AVERAGEA求</t>
  </si>
  <si>
    <t>以AVERAGE求</t>
  </si>
  <si>
    <t>求成績欄均數</t>
    <phoneticPr fontId="4" type="noConversion"/>
  </si>
  <si>
    <t>以MAX求</t>
  </si>
  <si>
    <t>以MAXA求</t>
  </si>
  <si>
    <t>求成績欄之極小值</t>
    <phoneticPr fontId="4" type="noConversion"/>
  </si>
  <si>
    <t>以MIN求</t>
  </si>
  <si>
    <t>以MINA求</t>
  </si>
  <si>
    <t>性別</t>
    <phoneticPr fontId="4" type="noConversion"/>
  </si>
  <si>
    <t>女</t>
    <phoneticPr fontId="4" type="noConversion"/>
  </si>
  <si>
    <t>男</t>
    <phoneticPr fontId="4" type="noConversion"/>
  </si>
  <si>
    <t>男</t>
    <phoneticPr fontId="4" type="noConversion"/>
  </si>
  <si>
    <t>男性人數</t>
    <phoneticPr fontId="4" type="noConversion"/>
  </si>
  <si>
    <t>女性人數</t>
    <phoneticPr fontId="4" type="noConversion"/>
  </si>
  <si>
    <t>成績</t>
    <phoneticPr fontId="4" type="noConversion"/>
  </si>
  <si>
    <r>
      <t>80</t>
    </r>
    <r>
      <rPr>
        <sz val="12"/>
        <rFont val="細明體"/>
        <family val="3"/>
        <charset val="136"/>
      </rPr>
      <t>分以下</t>
    </r>
    <phoneticPr fontId="4" type="noConversion"/>
  </si>
  <si>
    <r>
      <t>80</t>
    </r>
    <r>
      <rPr>
        <sz val="12"/>
        <rFont val="細明體"/>
        <family val="3"/>
        <charset val="136"/>
      </rPr>
      <t>分及以上</t>
    </r>
    <phoneticPr fontId="4" type="noConversion"/>
  </si>
  <si>
    <t>部門</t>
    <phoneticPr fontId="4" type="noConversion"/>
  </si>
  <si>
    <t>姓名</t>
    <phoneticPr fontId="4" type="noConversion"/>
  </si>
  <si>
    <t>業績</t>
    <phoneticPr fontId="4" type="noConversion"/>
  </si>
  <si>
    <t>門市</t>
    <phoneticPr fontId="4" type="noConversion"/>
  </si>
  <si>
    <t>業務</t>
    <phoneticPr fontId="4" type="noConversion"/>
  </si>
  <si>
    <t>門市部業績合計</t>
    <phoneticPr fontId="4" type="noConversion"/>
  </si>
  <si>
    <t>業務部業績合計</t>
    <phoneticPr fontId="4" type="noConversion"/>
  </si>
  <si>
    <t>門市部業績均數</t>
    <phoneticPr fontId="4" type="noConversion"/>
  </si>
  <si>
    <t>業務部業績均數</t>
    <phoneticPr fontId="4" type="noConversion"/>
  </si>
  <si>
    <t>名次</t>
    <phoneticPr fontId="4" type="noConversion"/>
  </si>
  <si>
    <t>無成績者</t>
    <phoneticPr fontId="4" type="noConversion"/>
  </si>
  <si>
    <t>人</t>
    <phoneticPr fontId="4" type="noConversion"/>
  </si>
  <si>
    <t>乙</t>
  </si>
  <si>
    <t>丙</t>
  </si>
  <si>
    <t>標準差</t>
    <phoneticPr fontId="4" type="noConversion"/>
  </si>
  <si>
    <t>變異數</t>
    <phoneticPr fontId="4" type="noConversion"/>
  </si>
  <si>
    <t>以VAR</t>
    <phoneticPr fontId="4" type="noConversion"/>
  </si>
  <si>
    <t>學號</t>
    <phoneticPr fontId="4" type="noConversion"/>
  </si>
  <si>
    <t>成績</t>
    <phoneticPr fontId="4" type="noConversion"/>
  </si>
  <si>
    <t>問卷編號</t>
    <phoneticPr fontId="4" type="noConversion"/>
  </si>
  <si>
    <t>使用品牌</t>
    <phoneticPr fontId="4" type="noConversion"/>
  </si>
  <si>
    <t>使用者最多之品牌</t>
    <phoneticPr fontId="4" type="noConversion"/>
  </si>
  <si>
    <r>
      <t xml:space="preserve">  </t>
    </r>
    <r>
      <rPr>
        <sz val="12"/>
        <rFont val="細明體"/>
        <family val="3"/>
        <charset val="136"/>
      </rPr>
      <t>←</t>
    </r>
    <r>
      <rPr>
        <sz val="12"/>
        <rFont val="Times New Roman"/>
        <family val="1"/>
      </rPr>
      <t xml:space="preserve">  =MODE(B4:B13)</t>
    </r>
    <phoneticPr fontId="4" type="noConversion"/>
  </si>
  <si>
    <t>性別</t>
    <phoneticPr fontId="4" type="noConversion"/>
  </si>
  <si>
    <r>
      <t xml:space="preserve">  </t>
    </r>
    <r>
      <rPr>
        <sz val="12"/>
        <rFont val="細明體"/>
        <family val="3"/>
        <charset val="136"/>
      </rPr>
      <t>←</t>
    </r>
    <r>
      <rPr>
        <sz val="12"/>
        <rFont val="Times New Roman"/>
        <family val="1"/>
      </rPr>
      <t xml:space="preserve"> 1</t>
    </r>
    <r>
      <rPr>
        <sz val="12"/>
        <rFont val="細明體"/>
        <family val="3"/>
        <charset val="136"/>
      </rPr>
      <t>表男性，</t>
    </r>
    <r>
      <rPr>
        <sz val="12"/>
        <rFont val="Times New Roman"/>
        <family val="1"/>
      </rPr>
      <t>2</t>
    </r>
    <r>
      <rPr>
        <sz val="12"/>
        <rFont val="細明體"/>
        <family val="3"/>
        <charset val="136"/>
      </rPr>
      <t>表女性</t>
    </r>
    <phoneticPr fontId="4" type="noConversion"/>
  </si>
  <si>
    <t>受訪者主要性別</t>
    <phoneticPr fontId="4" type="noConversion"/>
  </si>
  <si>
    <r>
      <t xml:space="preserve">  </t>
    </r>
    <r>
      <rPr>
        <sz val="12"/>
        <rFont val="細明體"/>
        <family val="3"/>
        <charset val="136"/>
      </rPr>
      <t>←</t>
    </r>
    <r>
      <rPr>
        <sz val="12"/>
        <rFont val="Times New Roman"/>
        <family val="1"/>
      </rPr>
      <t xml:space="preserve">  =MODE(C4:C13)</t>
    </r>
    <phoneticPr fontId="4" type="noConversion"/>
  </si>
  <si>
    <r>
      <t xml:space="preserve">  </t>
    </r>
    <r>
      <rPr>
        <sz val="12"/>
        <rFont val="細明體"/>
        <family val="3"/>
        <charset val="136"/>
      </rPr>
      <t>←</t>
    </r>
    <r>
      <rPr>
        <sz val="12"/>
        <rFont val="Times New Roman"/>
        <family val="1"/>
      </rPr>
      <t xml:space="preserve">  =MEDIAN(10,3,4,5,8,12,7)</t>
    </r>
    <phoneticPr fontId="4" type="noConversion"/>
  </si>
  <si>
    <r>
      <t xml:space="preserve">  </t>
    </r>
    <r>
      <rPr>
        <sz val="12"/>
        <rFont val="細明體"/>
        <family val="3"/>
        <charset val="136"/>
      </rPr>
      <t>←</t>
    </r>
    <r>
      <rPr>
        <sz val="12"/>
        <rFont val="Times New Roman"/>
        <family val="1"/>
      </rPr>
      <t xml:space="preserve">  =MEDIAN(3,4,5,8,12,7)</t>
    </r>
    <phoneticPr fontId="4" type="noConversion"/>
  </si>
  <si>
    <r>
      <t>取</t>
    </r>
    <r>
      <rPr>
        <sz val="12"/>
        <rFont val="Times New Roman"/>
        <family val="1"/>
      </rPr>
      <t>(5+7)/2</t>
    </r>
    <phoneticPr fontId="4" type="noConversion"/>
  </si>
  <si>
    <t>價格</t>
    <phoneticPr fontId="4" type="noConversion"/>
  </si>
  <si>
    <t>外觀</t>
    <phoneticPr fontId="4" type="noConversion"/>
  </si>
  <si>
    <r>
      <t xml:space="preserve">  </t>
    </r>
    <r>
      <rPr>
        <sz val="12"/>
        <rFont val="細明體"/>
        <family val="3"/>
        <charset val="136"/>
      </rPr>
      <t>←</t>
    </r>
    <r>
      <rPr>
        <sz val="12"/>
        <rFont val="Times New Roman"/>
        <family val="1"/>
      </rPr>
      <t xml:space="preserve"> =QUARTILE($A$1:$H$9,0)</t>
    </r>
    <phoneticPr fontId="4" type="noConversion"/>
  </si>
  <si>
    <r>
      <t xml:space="preserve">  </t>
    </r>
    <r>
      <rPr>
        <sz val="12"/>
        <rFont val="細明體"/>
        <family val="3"/>
        <charset val="136"/>
      </rPr>
      <t>←</t>
    </r>
    <r>
      <rPr>
        <sz val="12"/>
        <rFont val="Times New Roman"/>
        <family val="1"/>
      </rPr>
      <t xml:space="preserve"> =QUARTILE($A$1:$H$9,1)</t>
    </r>
    <r>
      <rPr>
        <b/>
        <sz val="12"/>
        <rFont val="Times New Roman"/>
        <family val="1"/>
      </rPr>
      <t/>
    </r>
  </si>
  <si>
    <r>
      <t xml:space="preserve">  </t>
    </r>
    <r>
      <rPr>
        <sz val="12"/>
        <rFont val="細明體"/>
        <family val="3"/>
        <charset val="136"/>
      </rPr>
      <t>←</t>
    </r>
    <r>
      <rPr>
        <sz val="12"/>
        <rFont val="Times New Roman"/>
        <family val="1"/>
      </rPr>
      <t xml:space="preserve"> =QUARTILE($A$1:$H$9,2)</t>
    </r>
    <r>
      <rPr>
        <b/>
        <sz val="12"/>
        <rFont val="Times New Roman"/>
        <family val="1"/>
      </rPr>
      <t/>
    </r>
  </si>
  <si>
    <r>
      <t xml:space="preserve">  </t>
    </r>
    <r>
      <rPr>
        <sz val="12"/>
        <rFont val="細明體"/>
        <family val="3"/>
        <charset val="136"/>
      </rPr>
      <t>←</t>
    </r>
    <r>
      <rPr>
        <sz val="12"/>
        <rFont val="Times New Roman"/>
        <family val="1"/>
      </rPr>
      <t xml:space="preserve"> =QUARTILE($A$1:$H$9,3)</t>
    </r>
    <r>
      <rPr>
        <b/>
        <sz val="12"/>
        <rFont val="Times New Roman"/>
        <family val="1"/>
      </rPr>
      <t/>
    </r>
  </si>
  <si>
    <r>
      <t xml:space="preserve">  </t>
    </r>
    <r>
      <rPr>
        <sz val="12"/>
        <rFont val="細明體"/>
        <family val="3"/>
        <charset val="136"/>
      </rPr>
      <t>←</t>
    </r>
    <r>
      <rPr>
        <sz val="12"/>
        <rFont val="Times New Roman"/>
        <family val="1"/>
      </rPr>
      <t xml:space="preserve"> =QUARTILE($A$1:$H$9,4)</t>
    </r>
    <r>
      <rPr>
        <b/>
        <sz val="12"/>
        <rFont val="Times New Roman"/>
        <family val="1"/>
      </rPr>
      <t/>
    </r>
  </si>
  <si>
    <t>全距</t>
    <phoneticPr fontId="4" type="noConversion"/>
  </si>
  <si>
    <t>四分位差</t>
    <phoneticPr fontId="4" type="noConversion"/>
  </si>
  <si>
    <t>原均數</t>
    <phoneticPr fontId="4" type="noConversion"/>
  </si>
  <si>
    <t>排除最大及最小後之均數</t>
    <phoneticPr fontId="4" type="noConversion"/>
  </si>
  <si>
    <r>
      <t xml:space="preserve">  </t>
    </r>
    <r>
      <rPr>
        <sz val="12"/>
        <rFont val="細明體"/>
        <family val="3"/>
        <charset val="136"/>
      </rPr>
      <t>←</t>
    </r>
    <r>
      <rPr>
        <sz val="12"/>
        <rFont val="Times New Roman"/>
        <family val="1"/>
      </rPr>
      <t xml:space="preserve">  =AVERAGE(A1:F1)</t>
    </r>
    <phoneticPr fontId="4" type="noConversion"/>
  </si>
  <si>
    <r>
      <t xml:space="preserve">  </t>
    </r>
    <r>
      <rPr>
        <sz val="12"/>
        <rFont val="細明體"/>
        <family val="3"/>
        <charset val="136"/>
      </rPr>
      <t>←</t>
    </r>
    <r>
      <rPr>
        <sz val="12"/>
        <rFont val="Times New Roman"/>
        <family val="1"/>
      </rPr>
      <t xml:space="preserve">  =TRIMMEAN(A1:F1,0.4)</t>
    </r>
    <phoneticPr fontId="4" type="noConversion"/>
  </si>
  <si>
    <r>
      <t xml:space="preserve">  </t>
    </r>
    <r>
      <rPr>
        <sz val="12"/>
        <rFont val="細明體"/>
        <family val="3"/>
        <charset val="136"/>
      </rPr>
      <t>←</t>
    </r>
    <r>
      <rPr>
        <sz val="12"/>
        <rFont val="Times New Roman"/>
        <family val="1"/>
      </rPr>
      <t xml:space="preserve">  =AVERAGE(B1:E1)</t>
    </r>
    <phoneticPr fontId="4" type="noConversion"/>
  </si>
  <si>
    <t>第幾大</t>
    <phoneticPr fontId="4" type="noConversion"/>
  </si>
  <si>
    <r>
      <t xml:space="preserve">  </t>
    </r>
    <r>
      <rPr>
        <sz val="12"/>
        <rFont val="細明體"/>
        <family val="3"/>
        <charset val="136"/>
      </rPr>
      <t>←</t>
    </r>
    <r>
      <rPr>
        <sz val="12"/>
        <rFont val="Times New Roman"/>
        <family val="1"/>
      </rPr>
      <t xml:space="preserve">  =LARGE($A$1:$E$1,A4)</t>
    </r>
    <phoneticPr fontId="4" type="noConversion"/>
  </si>
  <si>
    <r>
      <t xml:space="preserve">  </t>
    </r>
    <r>
      <rPr>
        <sz val="12"/>
        <rFont val="細明體"/>
        <family val="3"/>
        <charset val="136"/>
      </rPr>
      <t>←</t>
    </r>
    <r>
      <rPr>
        <sz val="12"/>
        <rFont val="Times New Roman"/>
        <family val="1"/>
      </rPr>
      <t xml:space="preserve">  =LARGE($A$1:$E$1,A5)</t>
    </r>
    <r>
      <rPr>
        <b/>
        <sz val="12"/>
        <rFont val="Times New Roman"/>
        <family val="1"/>
      </rPr>
      <t/>
    </r>
  </si>
  <si>
    <r>
      <t xml:space="preserve">  </t>
    </r>
    <r>
      <rPr>
        <sz val="12"/>
        <rFont val="細明體"/>
        <family val="3"/>
        <charset val="136"/>
      </rPr>
      <t>←</t>
    </r>
    <r>
      <rPr>
        <sz val="12"/>
        <rFont val="Times New Roman"/>
        <family val="1"/>
      </rPr>
      <t xml:space="preserve">  =LARGE($A$1:$E$1,A6)</t>
    </r>
    <r>
      <rPr>
        <b/>
        <sz val="12"/>
        <rFont val="Times New Roman"/>
        <family val="1"/>
      </rPr>
      <t/>
    </r>
  </si>
  <si>
    <r>
      <t xml:space="preserve">  </t>
    </r>
    <r>
      <rPr>
        <sz val="12"/>
        <rFont val="細明體"/>
        <family val="3"/>
        <charset val="136"/>
      </rPr>
      <t>←</t>
    </r>
    <r>
      <rPr>
        <sz val="12"/>
        <rFont val="Times New Roman"/>
        <family val="1"/>
      </rPr>
      <t xml:space="preserve">  =LARGE($A$1:$E$1,A7)</t>
    </r>
    <r>
      <rPr>
        <b/>
        <sz val="12"/>
        <rFont val="Times New Roman"/>
        <family val="1"/>
      </rPr>
      <t/>
    </r>
  </si>
  <si>
    <t>第幾小</t>
    <phoneticPr fontId="4" type="noConversion"/>
  </si>
  <si>
    <r>
      <t xml:space="preserve">  </t>
    </r>
    <r>
      <rPr>
        <sz val="12"/>
        <rFont val="細明體"/>
        <family val="3"/>
        <charset val="136"/>
      </rPr>
      <t>←</t>
    </r>
    <r>
      <rPr>
        <sz val="12"/>
        <rFont val="Times New Roman"/>
        <family val="1"/>
      </rPr>
      <t xml:space="preserve">  =SMALL($A$1:$E$1,A4)</t>
    </r>
  </si>
  <si>
    <r>
      <t xml:space="preserve">  </t>
    </r>
    <r>
      <rPr>
        <sz val="12"/>
        <rFont val="細明體"/>
        <family val="3"/>
        <charset val="136"/>
      </rPr>
      <t>←</t>
    </r>
    <r>
      <rPr>
        <sz val="12"/>
        <rFont val="Times New Roman"/>
        <family val="1"/>
      </rPr>
      <t xml:space="preserve">  =SMALL($A$1:$E$1,A5)</t>
    </r>
  </si>
  <si>
    <r>
      <t xml:space="preserve">  </t>
    </r>
    <r>
      <rPr>
        <sz val="12"/>
        <rFont val="細明體"/>
        <family val="3"/>
        <charset val="136"/>
      </rPr>
      <t>←</t>
    </r>
    <r>
      <rPr>
        <sz val="12"/>
        <rFont val="Times New Roman"/>
        <family val="1"/>
      </rPr>
      <t xml:space="preserve">  =SMALL($A$1:$E$1,A6)</t>
    </r>
  </si>
  <si>
    <r>
      <t xml:space="preserve">  </t>
    </r>
    <r>
      <rPr>
        <sz val="12"/>
        <rFont val="細明體"/>
        <family val="3"/>
        <charset val="136"/>
      </rPr>
      <t>←</t>
    </r>
    <r>
      <rPr>
        <sz val="12"/>
        <rFont val="Times New Roman"/>
        <family val="1"/>
      </rPr>
      <t xml:space="preserve">  =SMALL($A$1:$E$1,A7)</t>
    </r>
  </si>
  <si>
    <t>均方和</t>
    <phoneticPr fontId="4" type="noConversion"/>
  </si>
  <si>
    <r>
      <t xml:space="preserve">  </t>
    </r>
    <r>
      <rPr>
        <sz val="12"/>
        <rFont val="細明體"/>
        <family val="3"/>
        <charset val="136"/>
      </rPr>
      <t>←</t>
    </r>
    <r>
      <rPr>
        <sz val="12"/>
        <rFont val="Times New Roman"/>
        <family val="1"/>
      </rPr>
      <t xml:space="preserve">  =SUMSQ(A1:C1)</t>
    </r>
    <phoneticPr fontId="4" type="noConversion"/>
  </si>
  <si>
    <t>AVERAGE</t>
  </si>
  <si>
    <t>COUNT</t>
  </si>
  <si>
    <t>COUNTA</t>
  </si>
  <si>
    <t>MAX</t>
  </si>
  <si>
    <t>MIN</t>
  </si>
  <si>
    <t>PRODUCT</t>
  </si>
  <si>
    <t>STDEV</t>
  </si>
  <si>
    <t>STDEVP</t>
  </si>
  <si>
    <t>SUM</t>
  </si>
  <si>
    <t>VAR</t>
  </si>
  <si>
    <t>VARP</t>
  </si>
  <si>
    <t>平均數</t>
  </si>
  <si>
    <t>第一題</t>
    <phoneticPr fontId="4" type="noConversion"/>
  </si>
  <si>
    <t>第二題</t>
    <phoneticPr fontId="4" type="noConversion"/>
  </si>
  <si>
    <t>%</t>
    <phoneticPr fontId="4" type="noConversion"/>
  </si>
  <si>
    <t>總計</t>
    <phoneticPr fontId="4" type="noConversion"/>
  </si>
  <si>
    <t>人數</t>
    <phoneticPr fontId="4" type="noConversion"/>
  </si>
  <si>
    <t>問卷編號</t>
    <phoneticPr fontId="4" type="noConversion"/>
  </si>
  <si>
    <t>性別</t>
    <phoneticPr fontId="4" type="noConversion"/>
  </si>
  <si>
    <t>第一題</t>
    <phoneticPr fontId="4" type="noConversion"/>
  </si>
  <si>
    <t>第二題</t>
    <phoneticPr fontId="4" type="noConversion"/>
  </si>
  <si>
    <t>答案</t>
    <phoneticPr fontId="4" type="noConversion"/>
  </si>
  <si>
    <t>所得</t>
    <phoneticPr fontId="4" type="noConversion"/>
  </si>
  <si>
    <t>所得分組</t>
    <phoneticPr fontId="4" type="noConversion"/>
  </si>
  <si>
    <t>次數</t>
    <phoneticPr fontId="4" type="noConversion"/>
  </si>
  <si>
    <t>0~</t>
    <phoneticPr fontId="4" type="noConversion"/>
  </si>
  <si>
    <t>合計</t>
    <phoneticPr fontId="4" type="noConversion"/>
  </si>
  <si>
    <t>百分比</t>
    <phoneticPr fontId="4" type="noConversion"/>
  </si>
  <si>
    <t>變異數</t>
  </si>
  <si>
    <t>標準誤</t>
  </si>
  <si>
    <t>中間值</t>
  </si>
  <si>
    <t>眾數</t>
  </si>
  <si>
    <t>標準差</t>
  </si>
  <si>
    <t>峰度</t>
  </si>
  <si>
    <t>偏態</t>
  </si>
  <si>
    <t>範圍</t>
  </si>
  <si>
    <t>最小值</t>
  </si>
  <si>
    <t>最大值</t>
  </si>
  <si>
    <t>總和</t>
  </si>
  <si>
    <t>個數</t>
  </si>
  <si>
    <t>分數</t>
  </si>
  <si>
    <t>分數</t>
    <phoneticPr fontId="4" type="noConversion"/>
  </si>
  <si>
    <t>男</t>
  </si>
  <si>
    <t>女</t>
  </si>
  <si>
    <r>
      <t>性別</t>
    </r>
    <r>
      <rPr>
        <sz val="12"/>
        <rFont val="Times New Roman"/>
        <family val="1"/>
      </rPr>
      <t>1</t>
    </r>
    <phoneticPr fontId="4" type="noConversion"/>
  </si>
  <si>
    <t>人數</t>
    <phoneticPr fontId="4" type="noConversion"/>
  </si>
  <si>
    <r>
      <t xml:space="preserve">  </t>
    </r>
    <r>
      <rPr>
        <sz val="12"/>
        <rFont val="細明體"/>
        <family val="3"/>
        <charset val="136"/>
      </rPr>
      <t>←</t>
    </r>
    <r>
      <rPr>
        <sz val="12"/>
        <rFont val="Times New Roman"/>
        <family val="1"/>
      </rPr>
      <t xml:space="preserve">  =FREQUENCY(C2:C12,E2:E3)</t>
    </r>
    <phoneticPr fontId="4" type="noConversion"/>
  </si>
  <si>
    <t>男</t>
    <phoneticPr fontId="4" type="noConversion"/>
  </si>
  <si>
    <t>女</t>
    <phoneticPr fontId="4" type="noConversion"/>
  </si>
  <si>
    <r>
      <t xml:space="preserve">  </t>
    </r>
    <r>
      <rPr>
        <sz val="12"/>
        <rFont val="細明體"/>
        <family val="3"/>
        <charset val="136"/>
      </rPr>
      <t>←</t>
    </r>
    <r>
      <rPr>
        <sz val="12"/>
        <rFont val="Times New Roman"/>
        <family val="1"/>
      </rPr>
      <t xml:space="preserve">  =COUNTIF($B$2:$B$12,E6)</t>
    </r>
    <phoneticPr fontId="4" type="noConversion"/>
  </si>
  <si>
    <r>
      <t xml:space="preserve">  </t>
    </r>
    <r>
      <rPr>
        <sz val="12"/>
        <rFont val="細明體"/>
        <family val="3"/>
        <charset val="136"/>
      </rPr>
      <t>←</t>
    </r>
    <r>
      <rPr>
        <sz val="12"/>
        <rFont val="Times New Roman"/>
        <family val="1"/>
      </rPr>
      <t xml:space="preserve">  =DCOUNTA(A1:B12,2,E9:E10)</t>
    </r>
    <phoneticPr fontId="4" type="noConversion"/>
  </si>
  <si>
    <t>問卷編號</t>
    <phoneticPr fontId="4" type="noConversion"/>
  </si>
  <si>
    <t>性別</t>
    <phoneticPr fontId="4" type="noConversion"/>
  </si>
  <si>
    <t>第一題</t>
    <phoneticPr fontId="4" type="noConversion"/>
  </si>
  <si>
    <t>第二題</t>
    <phoneticPr fontId="4" type="noConversion"/>
  </si>
  <si>
    <t>所得</t>
    <phoneticPr fontId="4" type="noConversion"/>
  </si>
  <si>
    <t>所得分組</t>
    <phoneticPr fontId="4" type="noConversion"/>
  </si>
  <si>
    <t>次數</t>
    <phoneticPr fontId="4" type="noConversion"/>
  </si>
  <si>
    <t>百分比</t>
    <phoneticPr fontId="4" type="noConversion"/>
  </si>
  <si>
    <t>0~</t>
    <phoneticPr fontId="4" type="noConversion"/>
  </si>
  <si>
    <t>30000~</t>
    <phoneticPr fontId="4" type="noConversion"/>
  </si>
  <si>
    <t>50000~</t>
    <phoneticPr fontId="4" type="noConversion"/>
  </si>
  <si>
    <t>70000~</t>
    <phoneticPr fontId="4" type="noConversion"/>
  </si>
  <si>
    <t>合計</t>
    <phoneticPr fontId="4" type="noConversion"/>
  </si>
  <si>
    <t>合計</t>
    <phoneticPr fontId="4" type="noConversion"/>
  </si>
  <si>
    <t>累計次數</t>
    <phoneticPr fontId="4" type="noConversion"/>
  </si>
  <si>
    <t>第一題</t>
    <phoneticPr fontId="4" type="noConversion"/>
  </si>
  <si>
    <t>-</t>
    <phoneticPr fontId="4" type="noConversion"/>
  </si>
  <si>
    <r>
      <t>累計</t>
    </r>
    <r>
      <rPr>
        <sz val="12"/>
        <rFont val="Times New Roman"/>
        <family val="1"/>
      </rPr>
      <t>%</t>
    </r>
    <phoneticPr fontId="4" type="noConversion"/>
  </si>
  <si>
    <r>
      <t>累計</t>
    </r>
    <r>
      <rPr>
        <sz val="12"/>
        <rFont val="Times New Roman"/>
        <family val="1"/>
      </rPr>
      <t>%</t>
    </r>
    <phoneticPr fontId="4" type="noConversion"/>
  </si>
  <si>
    <t>頻率</t>
  </si>
  <si>
    <t>組界</t>
  </si>
  <si>
    <t>問卷編號</t>
    <phoneticPr fontId="4" type="noConversion"/>
  </si>
  <si>
    <t>性別</t>
    <phoneticPr fontId="4" type="noConversion"/>
  </si>
  <si>
    <t>第一題</t>
    <phoneticPr fontId="4" type="noConversion"/>
  </si>
  <si>
    <t>第二題</t>
    <phoneticPr fontId="4" type="noConversion"/>
  </si>
  <si>
    <t>答案</t>
    <phoneticPr fontId="4" type="noConversion"/>
  </si>
  <si>
    <t>教育程度</t>
    <phoneticPr fontId="4" type="noConversion"/>
  </si>
  <si>
    <t>學號</t>
    <phoneticPr fontId="11" type="noConversion"/>
  </si>
  <si>
    <t>成績</t>
    <phoneticPr fontId="11" type="noConversion"/>
  </si>
  <si>
    <t>偏態</t>
    <phoneticPr fontId="4" type="noConversion"/>
  </si>
  <si>
    <t>分組</t>
    <phoneticPr fontId="4" type="noConversion"/>
  </si>
  <si>
    <t>低闊峰</t>
  </si>
  <si>
    <t>學號</t>
    <phoneticPr fontId="11" type="noConversion"/>
  </si>
  <si>
    <t>成績</t>
    <phoneticPr fontId="11" type="noConversion"/>
  </si>
  <si>
    <t>偏態</t>
    <phoneticPr fontId="4" type="noConversion"/>
  </si>
  <si>
    <t>分組</t>
    <phoneticPr fontId="4" type="noConversion"/>
  </si>
  <si>
    <t>左偏分配</t>
    <phoneticPr fontId="4" type="noConversion"/>
  </si>
  <si>
    <t>學號</t>
    <phoneticPr fontId="4" type="noConversion"/>
  </si>
  <si>
    <t>期中</t>
  </si>
  <si>
    <t>期中</t>
    <phoneticPr fontId="4" type="noConversion"/>
  </si>
  <si>
    <t>期末</t>
  </si>
  <si>
    <t>期末</t>
    <phoneticPr fontId="4" type="noConversion"/>
  </si>
  <si>
    <t>對價格的注重順序</t>
    <phoneticPr fontId="4" type="noConversion"/>
  </si>
  <si>
    <t>對外觀的注重順序</t>
    <phoneticPr fontId="4" type="noConversion"/>
  </si>
  <si>
    <r>
      <t xml:space="preserve">  </t>
    </r>
    <r>
      <rPr>
        <sz val="12"/>
        <rFont val="細明體"/>
        <family val="3"/>
        <charset val="136"/>
      </rPr>
      <t>←</t>
    </r>
    <r>
      <rPr>
        <sz val="12"/>
        <rFont val="Times New Roman"/>
        <family val="1"/>
      </rPr>
      <t xml:space="preserve"> 1</t>
    </r>
    <r>
      <rPr>
        <sz val="12"/>
        <rFont val="細明體"/>
        <family val="3"/>
        <charset val="136"/>
      </rPr>
      <t>表最注重</t>
    </r>
    <phoneticPr fontId="4" type="noConversion"/>
  </si>
  <si>
    <t>對品質的注重順序</t>
    <phoneticPr fontId="4" type="noConversion"/>
  </si>
  <si>
    <t>注重順序之中位數</t>
    <phoneticPr fontId="4" type="noConversion"/>
  </si>
  <si>
    <t>品質</t>
    <phoneticPr fontId="4" type="noConversion"/>
  </si>
  <si>
    <r>
      <t xml:space="preserve">  </t>
    </r>
    <r>
      <rPr>
        <sz val="12"/>
        <rFont val="細明體"/>
        <family val="3"/>
        <charset val="136"/>
      </rPr>
      <t>←</t>
    </r>
    <r>
      <rPr>
        <sz val="12"/>
        <rFont val="Times New Roman"/>
        <family val="1"/>
      </rPr>
      <t xml:space="preserve"> =MEDIAN(B5:B14)</t>
    </r>
    <phoneticPr fontId="4" type="noConversion"/>
  </si>
  <si>
    <r>
      <t xml:space="preserve">  </t>
    </r>
    <r>
      <rPr>
        <sz val="12"/>
        <rFont val="細明體"/>
        <family val="3"/>
        <charset val="136"/>
      </rPr>
      <t>←</t>
    </r>
    <r>
      <rPr>
        <sz val="12"/>
        <rFont val="Times New Roman"/>
        <family val="1"/>
      </rPr>
      <t xml:space="preserve"> =MEDIAN(C5:C14)</t>
    </r>
    <phoneticPr fontId="4" type="noConversion"/>
  </si>
  <si>
    <t>練習：</t>
    <phoneticPr fontId="4" type="noConversion"/>
  </si>
  <si>
    <t>AVERAGEA()係計算所選範圍內所有非空白的儲存格之均數</t>
    <phoneticPr fontId="4" type="noConversion"/>
  </si>
  <si>
    <t>AVERAGE()則計算所選範圍內所有含數值資料的儲存格之均數</t>
    <phoneticPr fontId="4" type="noConversion"/>
  </si>
  <si>
    <t>求成績欄均數</t>
    <phoneticPr fontId="4" type="noConversion"/>
  </si>
  <si>
    <t>AVERAGEA()係計算所選範圍內所有非空白的儲存格之均數</t>
    <phoneticPr fontId="4" type="noConversion"/>
  </si>
  <si>
    <t>AVERAGE()則計算所選範圍內所有含數值資料的儲存格之均數</t>
    <phoneticPr fontId="4" type="noConversion"/>
  </si>
  <si>
    <t>缺考　</t>
    <phoneticPr fontId="4" type="noConversion"/>
  </si>
  <si>
    <t>求成績欄之極大值</t>
    <phoneticPr fontId="4" type="noConversion"/>
  </si>
  <si>
    <t>N/A</t>
    <phoneticPr fontId="4" type="noConversion"/>
  </si>
  <si>
    <t>求極大值</t>
    <phoneticPr fontId="4" type="noConversion"/>
  </si>
  <si>
    <t xml:space="preserve">  ←  =MAXA(A13:E13)</t>
    <phoneticPr fontId="4" type="noConversion"/>
  </si>
  <si>
    <t xml:space="preserve">  ←  =MAX(A13:E13)</t>
    <phoneticPr fontId="4" type="noConversion"/>
  </si>
  <si>
    <t>作業1</t>
    <phoneticPr fontId="4" type="noConversion"/>
  </si>
  <si>
    <t>作業3</t>
    <phoneticPr fontId="4" type="noConversion"/>
  </si>
  <si>
    <t>平均</t>
    <phoneticPr fontId="4" type="noConversion"/>
  </si>
  <si>
    <t xml:space="preserve">  ← =AVERAGE(C2:E2)</t>
    <phoneticPr fontId="4" type="noConversion"/>
  </si>
  <si>
    <r>
      <t xml:space="preserve">  ← =AVERAGE(C3:E3)</t>
    </r>
    <r>
      <rPr>
        <b/>
        <sz val="12"/>
        <rFont val="Times New Roman"/>
        <family val="1"/>
      </rPr>
      <t/>
    </r>
    <phoneticPr fontId="4" type="noConversion"/>
  </si>
  <si>
    <r>
      <t>裁判2</t>
    </r>
    <r>
      <rPr>
        <b/>
        <sz val="12"/>
        <rFont val="Times New Roman"/>
        <family val="1"/>
      </rPr>
      <t/>
    </r>
  </si>
  <si>
    <r>
      <t>裁判3</t>
    </r>
    <r>
      <rPr>
        <b/>
        <sz val="12"/>
        <rFont val="Times New Roman"/>
        <family val="1"/>
      </rPr>
      <t/>
    </r>
  </si>
  <si>
    <r>
      <t>裁判4</t>
    </r>
    <r>
      <rPr>
        <b/>
        <sz val="12"/>
        <rFont val="Times New Roman"/>
        <family val="1"/>
      </rPr>
      <t/>
    </r>
  </si>
  <si>
    <r>
      <t>裁判5</t>
    </r>
    <r>
      <rPr>
        <b/>
        <sz val="12"/>
        <rFont val="Times New Roman"/>
        <family val="1"/>
      </rPr>
      <t/>
    </r>
  </si>
  <si>
    <r>
      <t>裁判6</t>
    </r>
    <r>
      <rPr>
        <b/>
        <sz val="12"/>
        <rFont val="Times New Roman"/>
        <family val="1"/>
      </rPr>
      <t/>
    </r>
  </si>
  <si>
    <r>
      <t>裁判7</t>
    </r>
    <r>
      <rPr>
        <b/>
        <sz val="12"/>
        <rFont val="Times New Roman"/>
        <family val="1"/>
      </rPr>
      <t/>
    </r>
  </si>
  <si>
    <t>以STDEV</t>
    <phoneticPr fontId="4" type="noConversion"/>
  </si>
  <si>
    <t>以STDEVA</t>
    <phoneticPr fontId="4" type="noConversion"/>
  </si>
  <si>
    <t>以VARA</t>
    <phoneticPr fontId="4" type="noConversion"/>
  </si>
  <si>
    <t>累積 %</t>
  </si>
  <si>
    <t>極小</t>
    <phoneticPr fontId="4" type="noConversion"/>
  </si>
  <si>
    <r>
      <t>Q</t>
    </r>
    <r>
      <rPr>
        <b/>
        <vertAlign val="subscript"/>
        <sz val="12"/>
        <rFont val="Times New Roman"/>
        <family val="1"/>
      </rPr>
      <t>1</t>
    </r>
    <phoneticPr fontId="4" type="noConversion"/>
  </si>
  <si>
    <r>
      <t>Q</t>
    </r>
    <r>
      <rPr>
        <b/>
        <vertAlign val="subscript"/>
        <sz val="12"/>
        <rFont val="Times New Roman"/>
        <family val="1"/>
      </rPr>
      <t>2</t>
    </r>
    <phoneticPr fontId="4" type="noConversion"/>
  </si>
  <si>
    <r>
      <t>Q</t>
    </r>
    <r>
      <rPr>
        <b/>
        <vertAlign val="subscript"/>
        <sz val="12"/>
        <rFont val="Times New Roman"/>
        <family val="1"/>
      </rPr>
      <t>3</t>
    </r>
    <phoneticPr fontId="4" type="noConversion"/>
  </si>
  <si>
    <t>極大</t>
    <phoneticPr fontId="4" type="noConversion"/>
  </si>
  <si>
    <r>
      <t>第</t>
    </r>
    <r>
      <rPr>
        <sz val="12"/>
        <rFont val="Times New Roman"/>
        <family val="1"/>
      </rPr>
      <t xml:space="preserve"> K 個最大值(2)</t>
    </r>
  </si>
  <si>
    <r>
      <t>第</t>
    </r>
    <r>
      <rPr>
        <sz val="12"/>
        <rFont val="Times New Roman"/>
        <family val="1"/>
      </rPr>
      <t xml:space="preserve"> K 個最小值(2)</t>
    </r>
  </si>
  <si>
    <t>函數類別</t>
    <phoneticPr fontId="4" type="noConversion"/>
  </si>
  <si>
    <t>作用</t>
    <phoneticPr fontId="4" type="noConversion"/>
  </si>
  <si>
    <t>李碧華</t>
    <phoneticPr fontId="4" type="noConversion"/>
  </si>
  <si>
    <t>李慶昭</t>
    <phoneticPr fontId="4" type="noConversion"/>
  </si>
  <si>
    <t xml:space="preserve">  ←  =COUNTIF(C2:C8,"男")</t>
  </si>
  <si>
    <t xml:space="preserve">  ←  =COUNTIF(C2:C8,"女")</t>
  </si>
  <si>
    <t xml:space="preserve">  ←  =COUNTIF(D2:D8,"&gt;=80")</t>
  </si>
  <si>
    <t xml:space="preserve">  ←  =COUNTIF(D2:D8,"&lt;80")</t>
  </si>
  <si>
    <t xml:space="preserve">  ←  =SUMIF(A2:A8,"門市",C2:C8)/COUNTIF(A2:A8,"門市")</t>
  </si>
  <si>
    <t xml:space="preserve">  ←  =SUMIF(A2:A8,"業務",C2:C8)/COUNTIF(A2:A8,"業務")</t>
  </si>
  <si>
    <t xml:space="preserve">  ←  =AVERAGEA(C2:C8)</t>
  </si>
  <si>
    <t xml:space="preserve">  ←  =AVERAGE(C2:C8)</t>
  </si>
  <si>
    <t xml:space="preserve">  ←  =MAXA(C2:C8)</t>
  </si>
  <si>
    <t xml:space="preserve">  ←  =MAX(C2:C8)</t>
  </si>
  <si>
    <t xml:space="preserve">  ←  =MINA(C2:C8)</t>
  </si>
  <si>
    <t xml:space="preserve">  ←  =MIN(C2:C8)</t>
  </si>
  <si>
    <t xml:space="preserve">  &lt;--  =STDEV(C2:C8)</t>
  </si>
  <si>
    <t xml:space="preserve">  &lt;--  =STDEVA(C2:C8)</t>
  </si>
  <si>
    <r>
      <t xml:space="preserve">  </t>
    </r>
    <r>
      <rPr>
        <sz val="12"/>
        <rFont val="細明體"/>
        <family val="3"/>
        <charset val="136"/>
      </rPr>
      <t>←</t>
    </r>
    <r>
      <rPr>
        <sz val="12"/>
        <rFont val="Times New Roman"/>
        <family val="1"/>
      </rPr>
      <t xml:space="preserve">  =RANK(C7,$C$2:$C$8)</t>
    </r>
    <r>
      <rPr>
        <b/>
        <sz val="12"/>
        <rFont val="Times New Roman"/>
        <family val="1"/>
      </rPr>
      <t/>
    </r>
  </si>
  <si>
    <t xml:space="preserve">  ←  =RANK(C2,$C$2:$C$8)</t>
  </si>
  <si>
    <t xml:space="preserve">  ←  =RANK(C3,$C$2:$C$8)</t>
  </si>
  <si>
    <t xml:space="preserve">  ←  =RANK(C4,$C$2:$C$8)</t>
  </si>
  <si>
    <t xml:space="preserve">  ←  =RANK(C5,$C$2:$C$8)</t>
  </si>
  <si>
    <t xml:space="preserve">  ←  =RANK(C6,$C$2:$C$8)</t>
  </si>
  <si>
    <t xml:space="preserve">  ←  =RANK(C7,$C$2:$C$8)</t>
  </si>
  <si>
    <t xml:space="preserve">  ←  =COUNTA(C2:C8)</t>
  </si>
  <si>
    <t xml:space="preserve">  ←  =COUNT(C2:C8)</t>
  </si>
  <si>
    <t xml:space="preserve">  ←  =COUNTA(B2:B8)</t>
  </si>
  <si>
    <t xml:space="preserve">  ←  =COUNT(B2:B8)</t>
  </si>
  <si>
    <t>業績未滿30000合計</t>
    <phoneticPr fontId="4" type="noConversion"/>
  </si>
  <si>
    <t>業績大於等於30000合計</t>
    <phoneticPr fontId="4" type="noConversion"/>
  </si>
  <si>
    <r>
      <t xml:space="preserve">  &lt;-- =SUMIF(A2:A8,"</t>
    </r>
    <r>
      <rPr>
        <sz val="12"/>
        <rFont val="細明體"/>
        <family val="3"/>
        <charset val="136"/>
      </rPr>
      <t>門市</t>
    </r>
    <r>
      <rPr>
        <sz val="12"/>
        <rFont val="Times New Roman"/>
        <family val="1"/>
      </rPr>
      <t>",C2:C8)</t>
    </r>
    <phoneticPr fontId="4" type="noConversion"/>
  </si>
  <si>
    <r>
      <t xml:space="preserve">  &lt;-- =SUMIF(A2:A8,"</t>
    </r>
    <r>
      <rPr>
        <sz val="12"/>
        <rFont val="細明體"/>
        <family val="3"/>
        <charset val="136"/>
      </rPr>
      <t>業務</t>
    </r>
    <r>
      <rPr>
        <sz val="12"/>
        <rFont val="Times New Roman"/>
        <family val="1"/>
      </rPr>
      <t>",C2:C8)</t>
    </r>
    <phoneticPr fontId="4" type="noConversion"/>
  </si>
  <si>
    <t xml:space="preserve">  &lt;-- =SUMIF(C2:C8,"&gt;=30000")</t>
    <phoneticPr fontId="4" type="noConversion"/>
  </si>
  <si>
    <t xml:space="preserve">  &lt;-- =SUMIF(C2:C8,"&lt;30000")</t>
    <phoneticPr fontId="4" type="noConversion"/>
  </si>
  <si>
    <t>李碧莊</t>
    <phoneticPr fontId="4" type="noConversion"/>
  </si>
  <si>
    <t>缺考</t>
    <phoneticPr fontId="4" type="noConversion"/>
  </si>
  <si>
    <t>缺</t>
    <phoneticPr fontId="4" type="noConversion"/>
  </si>
  <si>
    <t xml:space="preserve">  ← =AVERAGEA(C7:E7)</t>
    <phoneticPr fontId="4" type="noConversion"/>
  </si>
  <si>
    <t xml:space="preserve">  ← =AVERAGEA(C8:E8)</t>
    <phoneticPr fontId="4" type="noConversion"/>
  </si>
  <si>
    <t>零件數</t>
    <phoneticPr fontId="4" type="noConversion"/>
  </si>
  <si>
    <t>完成一件要幾個零件</t>
    <phoneticPr fontId="4" type="noConversion"/>
  </si>
  <si>
    <t>可完成數</t>
    <phoneticPr fontId="4" type="noConversion"/>
  </si>
  <si>
    <t>這些零件最多可完成</t>
    <phoneticPr fontId="4" type="noConversion"/>
  </si>
  <si>
    <t>甲</t>
    <phoneticPr fontId="4" type="noConversion"/>
  </si>
  <si>
    <t xml:space="preserve">  &lt;--  =INT(B17/C17)</t>
    <phoneticPr fontId="4" type="noConversion"/>
  </si>
  <si>
    <t xml:space="preserve">  &lt;--  =INT(B18/C18)</t>
    <phoneticPr fontId="4" type="noConversion"/>
  </si>
  <si>
    <t xml:space="preserve">  &lt;--  =INT(B19/C19)</t>
    <phoneticPr fontId="4" type="noConversion"/>
  </si>
  <si>
    <t>選手</t>
    <phoneticPr fontId="4" type="noConversion"/>
  </si>
  <si>
    <t>裁判1</t>
    <phoneticPr fontId="4" type="noConversion"/>
  </si>
  <si>
    <t>總分</t>
    <phoneticPr fontId="4" type="noConversion"/>
  </si>
  <si>
    <t>選手</t>
    <phoneticPr fontId="4" type="noConversion"/>
  </si>
  <si>
    <t>裁判1</t>
    <phoneticPr fontId="4" type="noConversion"/>
  </si>
  <si>
    <t>總分</t>
    <phoneticPr fontId="4" type="noConversion"/>
  </si>
  <si>
    <t xml:space="preserve">  ←  =VAR(C2:C8)</t>
  </si>
  <si>
    <t xml:space="preserve">  ←  =VARA(C2:C8)</t>
  </si>
  <si>
    <t>總分</t>
    <phoneticPr fontId="4" type="noConversion"/>
  </si>
  <si>
    <t>平均</t>
    <phoneticPr fontId="4" type="noConversion"/>
  </si>
  <si>
    <t>有成績者</t>
    <phoneticPr fontId="4" type="noConversion"/>
  </si>
  <si>
    <r>
      <rPr>
        <sz val="12"/>
        <rFont val="細明體"/>
        <family val="3"/>
        <charset val="136"/>
      </rPr>
      <t>正確</t>
    </r>
    <r>
      <rPr>
        <sz val="12"/>
        <rFont val="細明體"/>
        <family val="3"/>
        <charset val="136"/>
      </rPr>
      <t>答案</t>
    </r>
    <phoneticPr fontId="4" type="noConversion"/>
  </si>
  <si>
    <t>正確率</t>
    <phoneticPr fontId="4" type="noConversion"/>
  </si>
  <si>
    <r>
      <t xml:space="preserve">  </t>
    </r>
    <r>
      <rPr>
        <sz val="12"/>
        <rFont val="細明體"/>
        <family val="3"/>
        <charset val="136"/>
      </rPr>
      <t>←</t>
    </r>
    <r>
      <rPr>
        <sz val="12"/>
        <rFont val="Times New Roman"/>
        <family val="1"/>
      </rPr>
      <t xml:space="preserve">  </t>
    </r>
    <r>
      <rPr>
        <sz val="12"/>
        <rFont val="細明體"/>
        <family val="3"/>
        <charset val="136"/>
      </rPr>
      <t>運算列表</t>
    </r>
    <phoneticPr fontId="4" type="noConversion"/>
  </si>
  <si>
    <t>第一題</t>
    <phoneticPr fontId="4" type="noConversion"/>
  </si>
  <si>
    <t>人數</t>
    <phoneticPr fontId="4" type="noConversion"/>
  </si>
  <si>
    <t>第二題</t>
    <phoneticPr fontId="4" type="noConversion"/>
  </si>
  <si>
    <t> MEDIAN 函數會度量集中趨勢，即一組數字在統計分配中的中心位置。以下為三種最常用的集中趨勢量數：</t>
  </si>
  <si>
    <t>是指一種算術平均值，計算方法是先將一組數字全部加總，然後再除以這組數字的個數。例如，2、3、3、5、7 及 10 的加總為 30，除以 6後，得出的平均值為5。</t>
    <phoneticPr fontId="4" type="noConversion"/>
  </si>
  <si>
    <t>是指一組數字的中間數字；即是有一半數字的值大於中間數，而另一半數字的值小於中間數。例如，2、3、3、5、7 及 10 的中間數為 4。</t>
    <phoneticPr fontId="4" type="noConversion"/>
  </si>
  <si>
    <t>是指一組數字中出現次數最頻繁的數字。例如，2、3、3、5、7 及 10 的眾數是 3。</t>
    <phoneticPr fontId="4" type="noConversion"/>
  </si>
  <si>
    <t>附註:</t>
    <phoneticPr fontId="4" type="noConversion"/>
  </si>
  <si>
    <t>平均值:</t>
    <phoneticPr fontId="4" type="noConversion"/>
  </si>
  <si>
    <t>中間數:</t>
    <phoneticPr fontId="4" type="noConversion"/>
  </si>
  <si>
    <t>眾數:</t>
    <phoneticPr fontId="4" type="noConversion"/>
  </si>
  <si>
    <t>例如，兩組數的集合{0, 5, 9, 14}和{5, 6, 8, 9}其平均值都是7，但第二個集合具有較小的標準差。</t>
  </si>
  <si>
    <t>標準差是一組數值自平均值分散開來的程度的一種測量觀念。</t>
    <phoneticPr fontId="4" type="noConversion"/>
  </si>
  <si>
    <t>一個較大的標準差，代表大部分的數值和其平均值之間差異較大；一個較小的標準差，代表這些數值較接近平均值。</t>
  </si>
  <si>
    <t>以STDEV.P</t>
    <phoneticPr fontId="4" type="noConversion"/>
  </si>
  <si>
    <t>以STDEV.S</t>
    <phoneticPr fontId="4" type="noConversion"/>
  </si>
  <si>
    <t xml:space="preserve">  &lt;--  =STDEV.P(C2:C8)</t>
    <phoneticPr fontId="4" type="noConversion"/>
  </si>
  <si>
    <t xml:space="preserve">  &lt;--  =STDEV.S(C2:C8)</t>
    <phoneticPr fontId="4" type="noConversion"/>
  </si>
  <si>
    <r>
      <rPr>
        <b/>
        <sz val="11"/>
        <color indexed="8"/>
        <rFont val="細明體"/>
        <family val="3"/>
        <charset val="136"/>
      </rPr>
      <t>標準差</t>
    </r>
    <r>
      <rPr>
        <sz val="11"/>
        <color indexed="8"/>
        <rFont val="細明體"/>
        <family val="3"/>
        <charset val="136"/>
      </rPr>
      <t>（</t>
    </r>
    <r>
      <rPr>
        <sz val="11"/>
        <color indexed="18"/>
        <rFont val="細明體"/>
        <family val="3"/>
        <charset val="136"/>
      </rPr>
      <t>英語</t>
    </r>
    <r>
      <rPr>
        <sz val="11"/>
        <color indexed="8"/>
        <rFont val="細明體"/>
        <family val="3"/>
        <charset val="136"/>
      </rPr>
      <t>：</t>
    </r>
    <r>
      <rPr>
        <sz val="11"/>
        <color indexed="8"/>
        <rFont val="Arial"/>
        <family val="2"/>
      </rPr>
      <t>Standard Deviation</t>
    </r>
    <r>
      <rPr>
        <sz val="11"/>
        <color indexed="8"/>
        <rFont val="細明體"/>
        <family val="3"/>
        <charset val="136"/>
      </rPr>
      <t>），數學符號</t>
    </r>
    <r>
      <rPr>
        <sz val="11"/>
        <color indexed="8"/>
        <rFont val="Arial"/>
        <family val="2"/>
      </rPr>
      <t>σ</t>
    </r>
    <r>
      <rPr>
        <sz val="11"/>
        <color indexed="8"/>
        <rFont val="細明體"/>
        <family val="3"/>
        <charset val="136"/>
      </rPr>
      <t>，在</t>
    </r>
    <r>
      <rPr>
        <sz val="11"/>
        <color indexed="18"/>
        <rFont val="細明體"/>
        <family val="3"/>
        <charset val="136"/>
      </rPr>
      <t>機率統計</t>
    </r>
    <r>
      <rPr>
        <sz val="11"/>
        <color indexed="8"/>
        <rFont val="細明體"/>
        <family val="3"/>
        <charset val="136"/>
      </rPr>
      <t>中最常使用作為</t>
    </r>
    <r>
      <rPr>
        <sz val="11"/>
        <color indexed="18"/>
        <rFont val="細明體"/>
        <family val="3"/>
        <charset val="136"/>
      </rPr>
      <t>統計分佈</t>
    </r>
    <r>
      <rPr>
        <sz val="11"/>
        <color indexed="8"/>
        <rFont val="細明體"/>
        <family val="3"/>
        <charset val="136"/>
      </rPr>
      <t>程度（</t>
    </r>
    <r>
      <rPr>
        <sz val="11"/>
        <color indexed="8"/>
        <rFont val="Arial"/>
        <family val="2"/>
      </rPr>
      <t>statistical dispersion</t>
    </r>
    <r>
      <rPr>
        <sz val="11"/>
        <color indexed="8"/>
        <rFont val="細明體"/>
        <family val="3"/>
        <charset val="136"/>
      </rPr>
      <t>）上的</t>
    </r>
    <r>
      <rPr>
        <sz val="11"/>
        <color indexed="18"/>
        <rFont val="細明體"/>
        <family val="3"/>
        <charset val="136"/>
      </rPr>
      <t>測量</t>
    </r>
    <r>
      <rPr>
        <sz val="11"/>
        <color indexed="8"/>
        <rFont val="細明體"/>
        <family val="3"/>
        <charset val="136"/>
      </rPr>
      <t>。</t>
    </r>
    <phoneticPr fontId="4" type="noConversion"/>
  </si>
  <si>
    <t>標準差定義為變異數的算術平方根，反映組內個體間的離散程度。</t>
  </si>
  <si>
    <t>使用冪次公式</t>
    <phoneticPr fontId="4" type="noConversion"/>
  </si>
  <si>
    <t>座號</t>
  </si>
  <si>
    <t>姓名</t>
  </si>
  <si>
    <t>國語</t>
  </si>
  <si>
    <t>英語</t>
  </si>
  <si>
    <t>數學</t>
  </si>
  <si>
    <t>歷史</t>
  </si>
  <si>
    <t>地理</t>
  </si>
  <si>
    <t>化學</t>
  </si>
  <si>
    <t>總分</t>
  </si>
  <si>
    <t>平均</t>
  </si>
  <si>
    <t>名次</t>
  </si>
  <si>
    <t>陳正文</t>
  </si>
  <si>
    <t>丁語翰</t>
  </si>
  <si>
    <t>李勝雄</t>
  </si>
  <si>
    <t>郭炎慶</t>
  </si>
  <si>
    <t>楊耀緗</t>
  </si>
  <si>
    <t>張小英</t>
  </si>
  <si>
    <t>鄭少威</t>
  </si>
  <si>
    <t>陳明麗</t>
  </si>
  <si>
    <t>秦惠芬</t>
  </si>
  <si>
    <t>邱麗文</t>
  </si>
  <si>
    <r>
      <t>INDEX</t>
    </r>
    <r>
      <rPr>
        <sz val="12"/>
        <rFont val="細明體"/>
        <family val="3"/>
        <charset val="136"/>
      </rPr>
      <t>函數</t>
    </r>
    <phoneticPr fontId="4" type="noConversion"/>
  </si>
  <si>
    <r>
      <t>HLOOKUP</t>
    </r>
    <r>
      <rPr>
        <sz val="12"/>
        <rFont val="細明體"/>
        <family val="3"/>
        <charset val="136"/>
      </rPr>
      <t>函數</t>
    </r>
    <phoneticPr fontId="4" type="noConversion"/>
  </si>
  <si>
    <t>加權數</t>
    <phoneticPr fontId="22" type="noConversion"/>
  </si>
  <si>
    <t>英漢翻譯機功能比較表</t>
    <phoneticPr fontId="11" type="noConversion"/>
  </si>
  <si>
    <t>功能項目</t>
    <phoneticPr fontId="11" type="noConversion"/>
  </si>
  <si>
    <t>哈雷族</t>
    <phoneticPr fontId="11" type="noConversion"/>
  </si>
  <si>
    <t>快譯懂</t>
    <phoneticPr fontId="11" type="noConversion"/>
  </si>
  <si>
    <t>萊史康</t>
    <phoneticPr fontId="11" type="noConversion"/>
  </si>
  <si>
    <t>超無敵</t>
    <phoneticPr fontId="11" type="noConversion"/>
  </si>
  <si>
    <t>英漢字典</t>
    <phoneticPr fontId="11" type="noConversion"/>
  </si>
  <si>
    <t>★</t>
    <phoneticPr fontId="11" type="noConversion"/>
  </si>
  <si>
    <t>★</t>
  </si>
  <si>
    <t>漢英字典</t>
    <phoneticPr fontId="11" type="noConversion"/>
  </si>
  <si>
    <t>俚語字典</t>
    <phoneticPr fontId="11" type="noConversion"/>
  </si>
  <si>
    <t>真人發音</t>
    <phoneticPr fontId="11" type="noConversion"/>
  </si>
  <si>
    <t>電腦連線</t>
    <phoneticPr fontId="11" type="noConversion"/>
  </si>
  <si>
    <t>鬧鈴提醒</t>
    <phoneticPr fontId="11" type="noConversion"/>
  </si>
  <si>
    <t>萬年日曆</t>
    <phoneticPr fontId="11" type="noConversion"/>
  </si>
  <si>
    <t>匯率換算</t>
    <phoneticPr fontId="11" type="noConversion"/>
  </si>
  <si>
    <t>字彙測驗</t>
    <phoneticPr fontId="11" type="noConversion"/>
  </si>
  <si>
    <t>電子遊戲</t>
    <phoneticPr fontId="11" type="noConversion"/>
  </si>
  <si>
    <t>星座命理</t>
    <phoneticPr fontId="11" type="noConversion"/>
  </si>
  <si>
    <t>總得分:</t>
    <phoneticPr fontId="11" type="noConversion"/>
  </si>
  <si>
    <t>編號</t>
    <phoneticPr fontId="11" type="noConversion"/>
  </si>
  <si>
    <t>是否有手機</t>
    <phoneticPr fontId="11" type="noConversion"/>
  </si>
  <si>
    <t>平均月費</t>
    <phoneticPr fontId="11" type="noConversion"/>
  </si>
  <si>
    <t>性別</t>
    <phoneticPr fontId="11" type="noConversion"/>
  </si>
  <si>
    <t>有手機者平均月費加總</t>
    <phoneticPr fontId="11" type="noConversion"/>
  </si>
  <si>
    <t xml:space="preserve">  &lt;-- =SUMIF(B2:B192,1,C2:C192)</t>
    <phoneticPr fontId="11" type="noConversion"/>
  </si>
  <si>
    <t>有手機者筆數</t>
    <phoneticPr fontId="11" type="noConversion"/>
  </si>
  <si>
    <t xml:space="preserve">  &lt;-- =COUNTIF(B2:B192,1)</t>
    <phoneticPr fontId="11" type="noConversion"/>
  </si>
  <si>
    <t>平均月費均數</t>
    <phoneticPr fontId="11" type="noConversion"/>
  </si>
  <si>
    <t xml:space="preserve">  &lt;-- =G2/G3</t>
    <phoneticPr fontId="11" type="noConversion"/>
  </si>
  <si>
    <t>30001~</t>
    <phoneticPr fontId="4" type="noConversion"/>
  </si>
  <si>
    <t>50001~</t>
    <phoneticPr fontId="4" type="noConversion"/>
  </si>
  <si>
    <t>70001~</t>
    <phoneticPr fontId="4" type="noConversion"/>
  </si>
  <si>
    <r>
      <t xml:space="preserve">  </t>
    </r>
    <r>
      <rPr>
        <sz val="12"/>
        <rFont val="細明體"/>
        <family val="3"/>
        <charset val="136"/>
      </rPr>
      <t>←</t>
    </r>
    <r>
      <rPr>
        <sz val="12"/>
        <rFont val="Times New Roman"/>
        <family val="1"/>
      </rPr>
      <t xml:space="preserve"> =MEDIAN(D5:D14)</t>
    </r>
    <phoneticPr fontId="4" type="noConversion"/>
  </si>
  <si>
    <r>
      <t>COUNT()</t>
    </r>
    <r>
      <rPr>
        <sz val="12"/>
        <rFont val="細明體"/>
        <family val="3"/>
        <charset val="136"/>
      </rPr>
      <t>則計算所選範圍內所有</t>
    </r>
    <r>
      <rPr>
        <b/>
        <sz val="12"/>
        <color indexed="10"/>
        <rFont val="細明體"/>
        <family val="3"/>
        <charset val="136"/>
      </rPr>
      <t>含數值資料</t>
    </r>
    <r>
      <rPr>
        <sz val="12"/>
        <rFont val="細明體"/>
        <family val="3"/>
        <charset val="136"/>
      </rPr>
      <t>的儲存格個數。</t>
    </r>
    <phoneticPr fontId="4" type="noConversion"/>
  </si>
  <si>
    <t>名稱</t>
    <phoneticPr fontId="11" type="noConversion"/>
  </si>
  <si>
    <t>數量</t>
    <phoneticPr fontId="11" type="noConversion"/>
  </si>
  <si>
    <t>蘋果</t>
  </si>
  <si>
    <t>橘子</t>
  </si>
  <si>
    <t>水蜜桃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</si>
</sst>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"/>
    <numFmt numFmtId="177" formatCode="0.0%"/>
    <numFmt numFmtId="178" formatCode="0.00_ "/>
    <numFmt numFmtId="179" formatCode=".00%"/>
    <numFmt numFmtId="180" formatCode="[Red][&lt;60]General;[Blue][&gt;=60]General"/>
    <numFmt numFmtId="181" formatCode="[Red][&lt;60]0.0;[Blue][&gt;=60]0.0;General"/>
  </numFmts>
  <fonts count="31">
    <font>
      <sz val="12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2"/>
      <name val="細明體"/>
      <family val="3"/>
      <charset val="136"/>
    </font>
    <font>
      <sz val="9"/>
      <name val="細明體"/>
      <family val="3"/>
      <charset val="136"/>
    </font>
    <font>
      <b/>
      <sz val="12"/>
      <name val="細明體"/>
      <family val="3"/>
      <charset val="136"/>
    </font>
    <font>
      <sz val="12"/>
      <name val="新細明體"/>
      <family val="1"/>
      <charset val="136"/>
    </font>
    <font>
      <b/>
      <sz val="12"/>
      <color indexed="10"/>
      <name val="新細明體"/>
      <family val="1"/>
      <charset val="136"/>
    </font>
    <font>
      <b/>
      <sz val="12"/>
      <color indexed="10"/>
      <name val="細明體"/>
      <family val="3"/>
      <charset val="136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sz val="9"/>
      <name val="新細明體"/>
      <family val="1"/>
      <charset val="136"/>
    </font>
    <font>
      <b/>
      <sz val="12"/>
      <name val="新細明體"/>
      <family val="1"/>
      <charset val="136"/>
    </font>
    <font>
      <b/>
      <vertAlign val="subscript"/>
      <sz val="12"/>
      <name val="Times New Roman"/>
      <family val="1"/>
    </font>
    <font>
      <b/>
      <sz val="12"/>
      <color indexed="9"/>
      <name val="細明體"/>
      <family val="3"/>
      <charset val="136"/>
    </font>
    <font>
      <sz val="12"/>
      <name val="微軟正黑體"/>
      <family val="2"/>
      <charset val="136"/>
    </font>
    <font>
      <b/>
      <sz val="12"/>
      <name val="微軟正黑體"/>
      <family val="2"/>
      <charset val="136"/>
    </font>
    <font>
      <sz val="11"/>
      <color indexed="8"/>
      <name val="Arial"/>
      <family val="2"/>
    </font>
    <font>
      <b/>
      <sz val="11"/>
      <color indexed="8"/>
      <name val="細明體"/>
      <family val="3"/>
      <charset val="136"/>
    </font>
    <font>
      <sz val="11"/>
      <color indexed="8"/>
      <name val="細明體"/>
      <family val="3"/>
      <charset val="136"/>
    </font>
    <font>
      <sz val="11"/>
      <color indexed="18"/>
      <name val="細明體"/>
      <family val="3"/>
      <charset val="136"/>
    </font>
    <font>
      <sz val="12"/>
      <name val="華康細明體"/>
      <family val="3"/>
      <charset val="136"/>
    </font>
    <font>
      <sz val="9"/>
      <name val="新細明體"/>
      <family val="1"/>
      <charset val="136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細明體"/>
      <family val="3"/>
      <charset val="136"/>
    </font>
    <font>
      <b/>
      <sz val="14"/>
      <color indexed="9"/>
      <name val="新細明體"/>
      <family val="1"/>
      <charset val="136"/>
    </font>
    <font>
      <sz val="10"/>
      <name val="新細明體"/>
      <family val="1"/>
      <charset val="136"/>
    </font>
    <font>
      <b/>
      <sz val="11"/>
      <color rgb="FF000000"/>
      <name val="Arial"/>
      <family val="2"/>
    </font>
    <font>
      <sz val="12"/>
      <color rgb="FFFFFF00"/>
      <name val="新細明體"/>
      <family val="1"/>
      <charset val="136"/>
      <scheme val="minor"/>
    </font>
    <font>
      <b/>
      <sz val="12"/>
      <color theme="1"/>
      <name val="細明體"/>
      <family val="3"/>
      <charset val="136"/>
    </font>
  </fonts>
  <fills count="9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6" fillId="0" borderId="0">
      <alignment vertical="center"/>
    </xf>
    <xf numFmtId="0" fontId="6" fillId="0" borderId="0"/>
    <xf numFmtId="9" fontId="2" fillId="0" borderId="0" applyFont="0" applyFill="0" applyBorder="0" applyAlignment="0" applyProtection="0"/>
    <xf numFmtId="0" fontId="6" fillId="0" borderId="0">
      <alignment vertical="center"/>
    </xf>
  </cellStyleXfs>
  <cellXfs count="135">
    <xf numFmtId="0" fontId="0" fillId="0" borderId="0" xfId="0"/>
    <xf numFmtId="0" fontId="3" fillId="0" borderId="0" xfId="0" applyFont="1"/>
    <xf numFmtId="0" fontId="0" fillId="0" borderId="0" xfId="0" quotePrefix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right"/>
    </xf>
    <xf numFmtId="0" fontId="2" fillId="0" borderId="0" xfId="0" applyFont="1"/>
    <xf numFmtId="0" fontId="3" fillId="0" borderId="0" xfId="0" quotePrefix="1" applyFont="1" applyAlignment="1">
      <alignment horizontal="left"/>
    </xf>
    <xf numFmtId="176" fontId="0" fillId="0" borderId="0" xfId="0" applyNumberFormat="1"/>
    <xf numFmtId="0" fontId="3" fillId="0" borderId="0" xfId="0" applyFont="1" applyAlignment="1">
      <alignment horizontal="right"/>
    </xf>
    <xf numFmtId="0" fontId="0" fillId="0" borderId="0" xfId="0" quotePrefix="1"/>
    <xf numFmtId="0" fontId="5" fillId="0" borderId="0" xfId="0" applyFont="1" applyAlignment="1">
      <alignment wrapText="1"/>
    </xf>
    <xf numFmtId="0" fontId="9" fillId="0" borderId="0" xfId="0" applyFont="1"/>
    <xf numFmtId="11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Fill="1" applyBorder="1" applyAlignment="1"/>
    <xf numFmtId="0" fontId="0" fillId="0" borderId="0" xfId="0" applyFill="1" applyBorder="1" applyAlignment="1"/>
    <xf numFmtId="0" fontId="3" fillId="0" borderId="1" xfId="0" applyFont="1" applyFill="1" applyBorder="1" applyAlignment="1"/>
    <xf numFmtId="0" fontId="0" fillId="0" borderId="1" xfId="0" applyFill="1" applyBorder="1" applyAlignment="1"/>
    <xf numFmtId="177" fontId="0" fillId="0" borderId="0" xfId="3" applyNumberFormat="1" applyFont="1"/>
    <xf numFmtId="177" fontId="2" fillId="0" borderId="0" xfId="3" applyNumberFormat="1"/>
    <xf numFmtId="0" fontId="10" fillId="0" borderId="0" xfId="0" applyFon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/>
    <xf numFmtId="177" fontId="0" fillId="0" borderId="6" xfId="3" applyNumberFormat="1" applyFont="1" applyBorder="1"/>
    <xf numFmtId="0" fontId="0" fillId="0" borderId="7" xfId="0" applyBorder="1"/>
    <xf numFmtId="177" fontId="0" fillId="0" borderId="8" xfId="3" applyNumberFormat="1" applyFont="1" applyBorder="1"/>
    <xf numFmtId="0" fontId="0" fillId="0" borderId="0" xfId="0" applyAlignment="1">
      <alignment horizontal="right"/>
    </xf>
    <xf numFmtId="0" fontId="2" fillId="0" borderId="9" xfId="0" applyFont="1" applyFill="1" applyBorder="1" applyAlignment="1">
      <alignment horizontal="centerContinuous"/>
    </xf>
    <xf numFmtId="0" fontId="3" fillId="0" borderId="10" xfId="0" applyFont="1" applyBorder="1"/>
    <xf numFmtId="0" fontId="3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right"/>
    </xf>
    <xf numFmtId="0" fontId="3" fillId="0" borderId="11" xfId="0" applyFont="1" applyFill="1" applyBorder="1" applyAlignment="1">
      <alignment horizontal="right"/>
    </xf>
    <xf numFmtId="0" fontId="3" fillId="0" borderId="12" xfId="0" applyFont="1" applyFill="1" applyBorder="1" applyAlignment="1">
      <alignment horizontal="right"/>
    </xf>
    <xf numFmtId="0" fontId="0" fillId="0" borderId="13" xfId="0" applyBorder="1"/>
    <xf numFmtId="177" fontId="0" fillId="0" borderId="5" xfId="3" applyNumberFormat="1" applyFont="1" applyBorder="1"/>
    <xf numFmtId="177" fontId="0" fillId="0" borderId="14" xfId="0" applyNumberFormat="1" applyBorder="1"/>
    <xf numFmtId="0" fontId="3" fillId="0" borderId="15" xfId="0" applyFont="1" applyBorder="1"/>
    <xf numFmtId="0" fontId="0" fillId="0" borderId="16" xfId="0" applyBorder="1"/>
    <xf numFmtId="177" fontId="0" fillId="0" borderId="16" xfId="3" applyNumberFormat="1" applyFont="1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3" xfId="0" applyBorder="1" applyAlignment="1">
      <alignment horizontal="right"/>
    </xf>
    <xf numFmtId="177" fontId="2" fillId="0" borderId="5" xfId="3" applyNumberFormat="1" applyBorder="1"/>
    <xf numFmtId="177" fontId="2" fillId="0" borderId="16" xfId="3" applyNumberFormat="1" applyBorder="1"/>
    <xf numFmtId="0" fontId="0" fillId="0" borderId="0" xfId="0" applyNumberFormat="1" applyFill="1" applyBorder="1" applyAlignment="1"/>
    <xf numFmtId="0" fontId="2" fillId="0" borderId="9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179" fontId="0" fillId="0" borderId="0" xfId="0" applyNumberFormat="1" applyFill="1" applyBorder="1" applyAlignment="1"/>
    <xf numFmtId="179" fontId="0" fillId="0" borderId="1" xfId="0" applyNumberFormat="1" applyFill="1" applyBorder="1" applyAlignment="1"/>
    <xf numFmtId="0" fontId="6" fillId="0" borderId="0" xfId="0" applyFont="1"/>
    <xf numFmtId="0" fontId="0" fillId="0" borderId="5" xfId="0" applyNumberFormat="1" applyBorder="1"/>
    <xf numFmtId="0" fontId="0" fillId="0" borderId="6" xfId="3" applyNumberFormat="1" applyFont="1" applyBorder="1"/>
    <xf numFmtId="0" fontId="0" fillId="0" borderId="7" xfId="0" applyNumberFormat="1" applyBorder="1"/>
    <xf numFmtId="0" fontId="0" fillId="0" borderId="8" xfId="3" applyNumberFormat="1" applyFont="1" applyBorder="1"/>
    <xf numFmtId="0" fontId="0" fillId="0" borderId="5" xfId="3" applyNumberFormat="1" applyFont="1" applyBorder="1"/>
    <xf numFmtId="0" fontId="0" fillId="0" borderId="14" xfId="0" applyNumberFormat="1" applyBorder="1"/>
    <xf numFmtId="0" fontId="0" fillId="0" borderId="16" xfId="0" applyNumberFormat="1" applyBorder="1"/>
    <xf numFmtId="0" fontId="0" fillId="0" borderId="16" xfId="3" applyNumberFormat="1" applyFont="1" applyBorder="1"/>
    <xf numFmtId="0" fontId="0" fillId="0" borderId="16" xfId="0" applyNumberFormat="1" applyBorder="1" applyAlignment="1">
      <alignment horizontal="center"/>
    </xf>
    <xf numFmtId="0" fontId="0" fillId="0" borderId="17" xfId="0" applyNumberFormat="1" applyBorder="1" applyAlignment="1">
      <alignment horizontal="center"/>
    </xf>
    <xf numFmtId="0" fontId="2" fillId="0" borderId="5" xfId="3" applyNumberFormat="1" applyBorder="1"/>
    <xf numFmtId="0" fontId="2" fillId="0" borderId="16" xfId="3" applyNumberFormat="1" applyBorder="1"/>
    <xf numFmtId="0" fontId="12" fillId="0" borderId="0" xfId="0" applyFont="1"/>
    <xf numFmtId="0" fontId="6" fillId="0" borderId="0" xfId="0" quotePrefix="1" applyFont="1" applyAlignment="1">
      <alignment horizontal="left"/>
    </xf>
    <xf numFmtId="176" fontId="6" fillId="0" borderId="0" xfId="0" applyNumberFormat="1" applyFont="1"/>
    <xf numFmtId="0" fontId="6" fillId="0" borderId="0" xfId="0" applyNumberFormat="1" applyFont="1"/>
    <xf numFmtId="1" fontId="6" fillId="0" borderId="0" xfId="0" applyNumberFormat="1" applyFont="1"/>
    <xf numFmtId="0" fontId="6" fillId="0" borderId="0" xfId="0" applyFont="1" applyAlignment="1">
      <alignment horizontal="right"/>
    </xf>
    <xf numFmtId="49" fontId="6" fillId="0" borderId="0" xfId="0" applyNumberFormat="1" applyFont="1"/>
    <xf numFmtId="0" fontId="6" fillId="0" borderId="0" xfId="0" quotePrefix="1" applyFont="1"/>
    <xf numFmtId="0" fontId="3" fillId="0" borderId="0" xfId="0" applyFont="1" applyBorder="1" applyAlignment="1">
      <alignment horizontal="center"/>
    </xf>
    <xf numFmtId="0" fontId="0" fillId="0" borderId="0" xfId="0" applyBorder="1"/>
    <xf numFmtId="177" fontId="2" fillId="0" borderId="0" xfId="3" applyNumberFormat="1" applyBorder="1"/>
    <xf numFmtId="0" fontId="0" fillId="0" borderId="0" xfId="0" applyBorder="1" applyAlignment="1">
      <alignment horizontal="center"/>
    </xf>
    <xf numFmtId="0" fontId="0" fillId="0" borderId="1" xfId="0" applyFont="1" applyFill="1" applyBorder="1" applyAlignment="1"/>
    <xf numFmtId="0" fontId="1" fillId="0" borderId="0" xfId="0" applyFont="1"/>
    <xf numFmtId="0" fontId="0" fillId="0" borderId="0" xfId="0" applyFont="1" applyFill="1" applyBorder="1" applyAlignment="1"/>
    <xf numFmtId="0" fontId="14" fillId="2" borderId="0" xfId="0" applyFont="1" applyFill="1"/>
    <xf numFmtId="0" fontId="12" fillId="0" borderId="0" xfId="0" applyFont="1" applyAlignment="1">
      <alignment horizontal="right"/>
    </xf>
    <xf numFmtId="49" fontId="12" fillId="0" borderId="0" xfId="0" applyNumberFormat="1" applyFont="1"/>
    <xf numFmtId="1" fontId="0" fillId="0" borderId="0" xfId="0" applyNumberFormat="1"/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/>
    </xf>
    <xf numFmtId="0" fontId="15" fillId="0" borderId="0" xfId="0" applyFont="1"/>
    <xf numFmtId="0" fontId="15" fillId="0" borderId="0" xfId="0" applyFont="1" applyAlignment="1">
      <alignment horizontal="left" vertical="center" indent="2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vertical="center"/>
    </xf>
    <xf numFmtId="0" fontId="28" fillId="0" borderId="0" xfId="0" applyFont="1"/>
    <xf numFmtId="0" fontId="29" fillId="5" borderId="0" xfId="0" applyFont="1" applyFill="1" applyAlignment="1">
      <alignment horizontal="center" vertical="center"/>
    </xf>
    <xf numFmtId="0" fontId="21" fillId="6" borderId="5" xfId="2" applyFont="1" applyFill="1" applyBorder="1" applyAlignment="1">
      <alignment horizontal="center" vertical="center"/>
    </xf>
    <xf numFmtId="0" fontId="21" fillId="0" borderId="0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80" fontId="0" fillId="7" borderId="5" xfId="0" applyNumberFormat="1" applyFill="1" applyBorder="1" applyAlignment="1">
      <alignment vertical="center"/>
    </xf>
    <xf numFmtId="180" fontId="0" fillId="0" borderId="0" xfId="0" applyNumberFormat="1" applyFill="1" applyBorder="1" applyAlignment="1">
      <alignment vertical="center"/>
    </xf>
    <xf numFmtId="0" fontId="21" fillId="3" borderId="5" xfId="2" applyFont="1" applyFill="1" applyBorder="1" applyAlignment="1">
      <alignment horizontal="center"/>
    </xf>
    <xf numFmtId="181" fontId="21" fillId="3" borderId="5" xfId="2" applyNumberFormat="1" applyFont="1" applyFill="1" applyBorder="1" applyAlignment="1">
      <alignment horizontal="center"/>
    </xf>
    <xf numFmtId="0" fontId="21" fillId="3" borderId="7" xfId="2" applyFont="1" applyFill="1" applyBorder="1" applyAlignment="1">
      <alignment horizontal="center"/>
    </xf>
    <xf numFmtId="181" fontId="21" fillId="3" borderId="7" xfId="2" applyNumberFormat="1" applyFont="1" applyFill="1" applyBorder="1" applyAlignment="1">
      <alignment horizontal="center"/>
    </xf>
    <xf numFmtId="0" fontId="21" fillId="3" borderId="18" xfId="2" applyFont="1" applyFill="1" applyBorder="1" applyAlignment="1">
      <alignment horizontal="center"/>
    </xf>
    <xf numFmtId="181" fontId="21" fillId="3" borderId="18" xfId="2" applyNumberFormat="1" applyFont="1" applyFill="1" applyBorder="1" applyAlignment="1">
      <alignment horizontal="center"/>
    </xf>
    <xf numFmtId="0" fontId="30" fillId="8" borderId="5" xfId="0" applyFont="1" applyFill="1" applyBorder="1" applyAlignment="1">
      <alignment horizontal="center"/>
    </xf>
    <xf numFmtId="0" fontId="12" fillId="0" borderId="0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7" fillId="0" borderId="0" xfId="0" applyFont="1" applyAlignment="1">
      <alignment horizontal="center" vertical="center"/>
    </xf>
    <xf numFmtId="0" fontId="0" fillId="0" borderId="19" xfId="0" applyBorder="1" applyAlignment="1">
      <alignment vertical="center"/>
    </xf>
    <xf numFmtId="0" fontId="27" fillId="0" borderId="19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1" applyNumberFormat="1" applyFont="1" applyAlignment="1" applyProtection="1">
      <alignment horizontal="right" vertical="center"/>
      <protection locked="0"/>
    </xf>
    <xf numFmtId="0" fontId="12" fillId="0" borderId="0" xfId="1" applyNumberFormat="1" applyFont="1" applyAlignment="1" applyProtection="1">
      <alignment horizontal="center" vertical="center" wrapText="1"/>
      <protection locked="0"/>
    </xf>
    <xf numFmtId="0" fontId="6" fillId="0" borderId="0" xfId="1">
      <alignment vertical="center"/>
    </xf>
    <xf numFmtId="1" fontId="6" fillId="0" borderId="0" xfId="1" applyNumberFormat="1" applyAlignment="1" applyProtection="1">
      <alignment horizontal="right" vertical="center"/>
      <protection locked="0"/>
    </xf>
    <xf numFmtId="0" fontId="6" fillId="0" borderId="0" xfId="1" applyFont="1">
      <alignment vertical="center"/>
    </xf>
    <xf numFmtId="178" fontId="6" fillId="0" borderId="0" xfId="1" applyNumberFormat="1">
      <alignment vertical="center"/>
    </xf>
    <xf numFmtId="0" fontId="12" fillId="0" borderId="5" xfId="4" applyFont="1" applyBorder="1" applyAlignment="1">
      <alignment horizontal="center" vertical="center" wrapText="1"/>
    </xf>
    <xf numFmtId="0" fontId="6" fillId="0" borderId="0" xfId="4">
      <alignment vertical="center"/>
    </xf>
    <xf numFmtId="0" fontId="6" fillId="0" borderId="5" xfId="4" applyBorder="1" applyAlignment="1">
      <alignment vertical="top" wrapText="1"/>
    </xf>
    <xf numFmtId="0" fontId="6" fillId="0" borderId="22" xfId="4" applyBorder="1">
      <alignment vertical="center"/>
    </xf>
    <xf numFmtId="0" fontId="6" fillId="0" borderId="0" xfId="4" applyBorder="1">
      <alignment vertical="center"/>
    </xf>
    <xf numFmtId="0" fontId="6" fillId="0" borderId="22" xfId="4" applyBorder="1" applyAlignment="1">
      <alignment vertical="top" wrapText="1"/>
    </xf>
    <xf numFmtId="0" fontId="6" fillId="0" borderId="0" xfId="4" applyAlignment="1">
      <alignment vertical="top" wrapText="1"/>
    </xf>
    <xf numFmtId="0" fontId="26" fillId="4" borderId="0" xfId="0" applyFont="1" applyFill="1" applyAlignment="1">
      <alignment horizontal="center" vertical="center"/>
    </xf>
    <xf numFmtId="0" fontId="3" fillId="0" borderId="2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</cellXfs>
  <cellStyles count="5">
    <cellStyle name="一般" xfId="0" builtinId="0"/>
    <cellStyle name="一般 2" xfId="4" xr:uid="{00000000-0005-0000-0000-000001000000}"/>
    <cellStyle name="一般_Ch06" xfId="1" xr:uid="{00000000-0005-0000-0000-000002000000}"/>
    <cellStyle name="一般_學生成績檔" xfId="2" xr:uid="{00000000-0005-0000-0000-000003000000}"/>
    <cellStyle name="百分比" xfId="3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r>
              <a:rPr lang="zh-TW" altLang="en-US"/>
              <a:t>直方圖</a:t>
            </a:r>
          </a:p>
        </c:rich>
      </c:tx>
      <c:layout>
        <c:manualLayout>
          <c:xMode val="edge"/>
          <c:yMode val="edge"/>
          <c:x val="0.43981578691552442"/>
          <c:y val="4.265402843601896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740776323731201"/>
          <c:y val="0.32227562730401016"/>
          <c:w val="0.4259268887597854"/>
          <c:h val="0.27488215270047928"/>
        </c:manualLayout>
      </c:layout>
      <c:barChart>
        <c:barDir val="col"/>
        <c:grouping val="clustered"/>
        <c:varyColors val="0"/>
        <c:ser>
          <c:idx val="0"/>
          <c:order val="0"/>
          <c:tx>
            <c:v>頻率</c:v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次數分配直方圖!$G$3:$G$6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次數分配直方圖!$H$3:$H$6</c:f>
              <c:numCache>
                <c:formatCode>General</c:formatCode>
                <c:ptCount val="4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EF-4299-83CB-E3515BB543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67390816"/>
        <c:axId val="567391360"/>
      </c:barChart>
      <c:lineChart>
        <c:grouping val="standard"/>
        <c:varyColors val="0"/>
        <c:ser>
          <c:idx val="1"/>
          <c:order val="1"/>
          <c:tx>
            <c:v>累積 %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次數分配直方圖!$G$3:$G$6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次數分配直方圖!$I$3:$I$6</c:f>
              <c:numCache>
                <c:formatCode>.00%</c:formatCode>
                <c:ptCount val="4"/>
                <c:pt idx="0">
                  <c:v>0.27272727272727271</c:v>
                </c:pt>
                <c:pt idx="1">
                  <c:v>0.45454545454545453</c:v>
                </c:pt>
                <c:pt idx="2">
                  <c:v>0.63636363636363635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EF-4299-83CB-E3515BB543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8781456"/>
        <c:axId val="568785264"/>
      </c:lineChart>
      <c:catAx>
        <c:axId val="567390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新細明體"/>
                    <a:ea typeface="新細明體"/>
                    <a:cs typeface="新細明體"/>
                  </a:defRPr>
                </a:pPr>
                <a:r>
                  <a:rPr lang="zh-TW" altLang="en-US"/>
                  <a:t>組界</a:t>
                </a:r>
              </a:p>
            </c:rich>
          </c:tx>
          <c:layout>
            <c:manualLayout>
              <c:xMode val="edge"/>
              <c:yMode val="edge"/>
              <c:x val="0.32870443277923594"/>
              <c:y val="0.7867318480924481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5673913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673913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新細明體"/>
                    <a:ea typeface="新細明體"/>
                    <a:cs typeface="新細明體"/>
                  </a:defRPr>
                </a:pPr>
                <a:r>
                  <a:rPr lang="zh-TW" altLang="en-US"/>
                  <a:t>頻率</a:t>
                </a:r>
              </a:p>
            </c:rich>
          </c:tx>
          <c:layout>
            <c:manualLayout>
              <c:xMode val="edge"/>
              <c:yMode val="edge"/>
              <c:x val="3.7037037037037035E-2"/>
              <c:y val="0.374408578074660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567390816"/>
        <c:crosses val="autoZero"/>
        <c:crossBetween val="between"/>
      </c:valAx>
      <c:catAx>
        <c:axId val="5687814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68785264"/>
        <c:crosses val="autoZero"/>
        <c:auto val="1"/>
        <c:lblAlgn val="ctr"/>
        <c:lblOffset val="100"/>
        <c:noMultiLvlLbl val="0"/>
      </c:catAx>
      <c:valAx>
        <c:axId val="568785264"/>
        <c:scaling>
          <c:orientation val="minMax"/>
        </c:scaling>
        <c:delete val="0"/>
        <c:axPos val="r"/>
        <c:numFmt formatCode=".00%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568781456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7314984932439001"/>
          <c:y val="0.34123322262442313"/>
          <c:w val="0.20833381938368811"/>
          <c:h val="0.241706658705576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新細明體"/>
              <a:ea typeface="新細明體"/>
              <a:cs typeface="新細明體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r>
              <a:rPr lang="zh-TW" altLang="en-US"/>
              <a:t>直方圖</a:t>
            </a:r>
          </a:p>
        </c:rich>
      </c:tx>
      <c:layout>
        <c:manualLayout>
          <c:xMode val="edge"/>
          <c:yMode val="edge"/>
          <c:x val="0.44186155025195489"/>
          <c:y val="4.225352112676056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604698110208007"/>
          <c:y val="0.30516571837275513"/>
          <c:w val="0.63307653291680022"/>
          <c:h val="0.31455543278422454"/>
        </c:manualLayout>
      </c:layout>
      <c:barChart>
        <c:barDir val="col"/>
        <c:grouping val="clustered"/>
        <c:varyColors val="0"/>
        <c:ser>
          <c:idx val="0"/>
          <c:order val="0"/>
          <c:tx>
            <c:v>頻率</c:v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偏態!$D$3:$D$6</c:f>
              <c:numCache>
                <c:formatCode>General</c:formatCode>
                <c:ptCount val="4"/>
                <c:pt idx="0">
                  <c:v>60</c:v>
                </c:pt>
                <c:pt idx="1">
                  <c:v>70</c:v>
                </c:pt>
                <c:pt idx="2">
                  <c:v>80</c:v>
                </c:pt>
                <c:pt idx="3">
                  <c:v>100</c:v>
                </c:pt>
              </c:numCache>
            </c:numRef>
          </c:cat>
          <c:val>
            <c:numRef>
              <c:f>偏態!$E$3:$E$6</c:f>
              <c:numCache>
                <c:formatCode>General</c:formatCode>
                <c:ptCount val="4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3A-42CF-89EF-851B61B646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68789616"/>
        <c:axId val="279428128"/>
      </c:barChart>
      <c:catAx>
        <c:axId val="568789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75" b="0" i="0" u="none" strike="noStrike" baseline="0">
                    <a:solidFill>
                      <a:srgbClr val="000000"/>
                    </a:solidFill>
                    <a:latin typeface="新細明體"/>
                    <a:ea typeface="新細明體"/>
                    <a:cs typeface="新細明體"/>
                  </a:defRPr>
                </a:pPr>
                <a:r>
                  <a:rPr lang="zh-TW" altLang="en-US"/>
                  <a:t>組界</a:t>
                </a:r>
              </a:p>
            </c:rich>
          </c:tx>
          <c:layout>
            <c:manualLayout>
              <c:xMode val="edge"/>
              <c:yMode val="edge"/>
              <c:x val="0.45994940554911251"/>
              <c:y val="0.7981255160006407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2794281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794281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75" b="0" i="0" u="none" strike="noStrike" baseline="0">
                    <a:solidFill>
                      <a:srgbClr val="000000"/>
                    </a:solidFill>
                    <a:latin typeface="新細明體"/>
                    <a:ea typeface="新細明體"/>
                    <a:cs typeface="新細明體"/>
                  </a:defRPr>
                </a:pPr>
                <a:r>
                  <a:rPr lang="zh-TW" altLang="en-US"/>
                  <a:t>頻率</a:t>
                </a:r>
              </a:p>
            </c:rich>
          </c:tx>
          <c:layout>
            <c:manualLayout>
              <c:xMode val="edge"/>
              <c:yMode val="edge"/>
              <c:x val="4.1343669250645997E-2"/>
              <c:y val="0.384978497406134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56878961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4754738990959466"/>
          <c:y val="0.40845267580988998"/>
          <c:w val="0.13178321702035301"/>
          <c:h val="0.1126765492341625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85" b="0" i="0" u="none" strike="noStrike" baseline="0">
              <a:solidFill>
                <a:srgbClr val="000000"/>
              </a:solidFill>
              <a:latin typeface="新細明體"/>
              <a:ea typeface="新細明體"/>
              <a:cs typeface="新細明體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75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r>
              <a:rPr lang="zh-TW" altLang="en-US"/>
              <a:t>直方圖</a:t>
            </a:r>
          </a:p>
        </c:rich>
      </c:tx>
      <c:layout>
        <c:manualLayout>
          <c:xMode val="edge"/>
          <c:yMode val="edge"/>
          <c:x val="0.44186155025195489"/>
          <c:y val="4.225352112676056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604698110208007"/>
          <c:y val="0.30516571837275513"/>
          <c:w val="0.63307653291680022"/>
          <c:h val="0.31455543278422454"/>
        </c:manualLayout>
      </c:layout>
      <c:barChart>
        <c:barDir val="col"/>
        <c:grouping val="clustered"/>
        <c:varyColors val="0"/>
        <c:ser>
          <c:idx val="0"/>
          <c:order val="0"/>
          <c:tx>
            <c:v>頻率</c:v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峰度!$D$3:$D$6</c:f>
              <c:numCache>
                <c:formatCode>General</c:formatCode>
                <c:ptCount val="4"/>
                <c:pt idx="0">
                  <c:v>60</c:v>
                </c:pt>
                <c:pt idx="1">
                  <c:v>70</c:v>
                </c:pt>
                <c:pt idx="2">
                  <c:v>80</c:v>
                </c:pt>
                <c:pt idx="3">
                  <c:v>100</c:v>
                </c:pt>
              </c:numCache>
            </c:numRef>
          </c:cat>
          <c:val>
            <c:numRef>
              <c:f>峰度!$E$3:$E$6</c:f>
              <c:numCache>
                <c:formatCode>General</c:formatCode>
                <c:ptCount val="4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BB-4176-9B3C-9FBCE1FD6F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9433568"/>
        <c:axId val="569522976"/>
      </c:barChart>
      <c:catAx>
        <c:axId val="279433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75" b="0" i="0" u="none" strike="noStrike" baseline="0">
                    <a:solidFill>
                      <a:srgbClr val="000000"/>
                    </a:solidFill>
                    <a:latin typeface="新細明體"/>
                    <a:ea typeface="新細明體"/>
                    <a:cs typeface="新細明體"/>
                  </a:defRPr>
                </a:pPr>
                <a:r>
                  <a:rPr lang="zh-TW" altLang="en-US"/>
                  <a:t>組界</a:t>
                </a:r>
              </a:p>
            </c:rich>
          </c:tx>
          <c:layout>
            <c:manualLayout>
              <c:xMode val="edge"/>
              <c:yMode val="edge"/>
              <c:x val="0.45994940554911251"/>
              <c:y val="0.7981255160006407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5695229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69522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75" b="0" i="0" u="none" strike="noStrike" baseline="0">
                    <a:solidFill>
                      <a:srgbClr val="000000"/>
                    </a:solidFill>
                    <a:latin typeface="新細明體"/>
                    <a:ea typeface="新細明體"/>
                    <a:cs typeface="新細明體"/>
                  </a:defRPr>
                </a:pPr>
                <a:r>
                  <a:rPr lang="zh-TW" altLang="en-US"/>
                  <a:t>頻率</a:t>
                </a:r>
              </a:p>
            </c:rich>
          </c:tx>
          <c:layout>
            <c:manualLayout>
              <c:xMode val="edge"/>
              <c:yMode val="edge"/>
              <c:x val="4.1343669250645997E-2"/>
              <c:y val="0.384978497406134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27943356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4754738990959466"/>
          <c:y val="0.40845267580988998"/>
          <c:w val="0.13178321702035301"/>
          <c:h val="0.1126765492341625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85" b="0" i="0" u="none" strike="noStrike" baseline="0">
              <a:solidFill>
                <a:srgbClr val="000000"/>
              </a:solidFill>
              <a:latin typeface="新細明體"/>
              <a:ea typeface="新細明體"/>
              <a:cs typeface="新細明體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75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1" l="0.75" r="0.75" t="1" header="0.5" footer="0.5"/>
    <c:pageSetup/>
  </c:printSettings>
</c:chartSpac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361950</xdr:colOff>
      <xdr:row>6</xdr:row>
      <xdr:rowOff>0</xdr:rowOff>
    </xdr:from>
    <xdr:to>
      <xdr:col>1</xdr:col>
      <xdr:colOff>438150</xdr:colOff>
      <xdr:row>7</xdr:row>
      <xdr:rowOff>28575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>
          <a:spLocks noChangeArrowheads="1"/>
        </xdr:cNvSpPr>
      </xdr:nvSpPr>
      <xdr:spPr bwMode="auto">
        <a:xfrm>
          <a:off x="1047750" y="12668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1</xdr:col>
      <xdr:colOff>152400</xdr:colOff>
      <xdr:row>6</xdr:row>
      <xdr:rowOff>9525</xdr:rowOff>
    </xdr:from>
    <xdr:ext cx="787908" cy="227755"/>
    <xdr:sp macro="" textlink="">
      <xdr:nvSpPr>
        <xdr:cNvPr id="3" name="Text Box 3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 txBox="1">
          <a:spLocks noChangeArrowheads="1"/>
        </xdr:cNvSpPr>
      </xdr:nvSpPr>
      <xdr:spPr bwMode="auto">
        <a:xfrm>
          <a:off x="838200" y="1276350"/>
          <a:ext cx="787908" cy="227755"/>
        </a:xfrm>
        <a:prstGeom prst="rect">
          <a:avLst/>
        </a:prstGeom>
        <a:solidFill>
          <a:srgbClr val="FFFF00"/>
        </a:solidFill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zh-TW" altLang="en-US" sz="1200" b="0" i="0" strike="noStrike">
              <a:solidFill>
                <a:srgbClr val="000000"/>
              </a:solidFill>
              <a:latin typeface="新細明體"/>
              <a:ea typeface="新細明體"/>
            </a:rPr>
            <a:t>蘋果的數目</a:t>
          </a:r>
        </a:p>
      </xdr:txBody>
    </xdr:sp>
    <xdr:clientData/>
  </xdr:oneCellAnchor>
  <xdr:oneCellAnchor>
    <xdr:from>
      <xdr:col>1</xdr:col>
      <xdr:colOff>161925</xdr:colOff>
      <xdr:row>8</xdr:row>
      <xdr:rowOff>0</xdr:rowOff>
    </xdr:from>
    <xdr:ext cx="1434047" cy="227755"/>
    <xdr:sp macro="" textlink="">
      <xdr:nvSpPr>
        <xdr:cNvPr id="4" name="Text Box 4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 txBox="1">
          <a:spLocks noChangeArrowheads="1"/>
        </xdr:cNvSpPr>
      </xdr:nvSpPr>
      <xdr:spPr bwMode="auto">
        <a:xfrm>
          <a:off x="847725" y="1704975"/>
          <a:ext cx="1434047" cy="227755"/>
        </a:xfrm>
        <a:prstGeom prst="rect">
          <a:avLst/>
        </a:prstGeom>
        <a:solidFill>
          <a:srgbClr val="FFFF00"/>
        </a:solidFill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zh-TW" altLang="en-US" sz="1200" b="0" i="0" strike="noStrike">
              <a:solidFill>
                <a:srgbClr val="000000"/>
              </a:solidFill>
              <a:latin typeface="新細明體"/>
              <a:ea typeface="新細明體"/>
            </a:rPr>
            <a:t>大於</a:t>
          </a:r>
          <a:r>
            <a:rPr lang="en-US" altLang="zh-TW" sz="1200" b="0" i="0" strike="noStrike">
              <a:solidFill>
                <a:srgbClr val="000000"/>
              </a:solidFill>
              <a:latin typeface="新細明體"/>
              <a:ea typeface="新細明體"/>
            </a:rPr>
            <a:t>55 </a:t>
          </a:r>
          <a:r>
            <a:rPr lang="zh-TW" altLang="en-US" sz="1200" b="0" i="0" strike="noStrike">
              <a:solidFill>
                <a:srgbClr val="000000"/>
              </a:solidFill>
              <a:latin typeface="新細明體"/>
              <a:ea typeface="新細明體"/>
            </a:rPr>
            <a:t>的儲存格數目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400050</xdr:colOff>
      <xdr:row>12</xdr:row>
      <xdr:rowOff>0</xdr:rowOff>
    </xdr:from>
    <xdr:to>
      <xdr:col>16</xdr:col>
      <xdr:colOff>510409</xdr:colOff>
      <xdr:row>13</xdr:row>
      <xdr:rowOff>171450</xdr:rowOff>
    </xdr:to>
    <xdr:sp macro="" textlink="">
      <xdr:nvSpPr>
        <xdr:cNvPr id="2" name="左大括弧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 rot="16200000">
          <a:off x="10208830" y="1630745"/>
          <a:ext cx="381000" cy="2167759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endParaRPr lang="zh-TW" altLang="en-US"/>
        </a:p>
      </xdr:txBody>
    </xdr:sp>
    <xdr:clientData/>
  </xdr:twoCellAnchor>
  <xdr:twoCellAnchor>
    <xdr:from>
      <xdr:col>14</xdr:col>
      <xdr:colOff>220061</xdr:colOff>
      <xdr:row>14</xdr:row>
      <xdr:rowOff>43684</xdr:rowOff>
    </xdr:from>
    <xdr:to>
      <xdr:col>16</xdr:col>
      <xdr:colOff>11168</xdr:colOff>
      <xdr:row>15</xdr:row>
      <xdr:rowOff>80142</xdr:rowOff>
    </xdr:to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 txBox="1"/>
      </xdr:nvSpPr>
      <xdr:spPr>
        <a:xfrm>
          <a:off x="9821261" y="2977384"/>
          <a:ext cx="1162707" cy="2364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100"/>
            <a:t>不同函數比較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228600</xdr:colOff>
      <xdr:row>1</xdr:row>
      <xdr:rowOff>66675</xdr:rowOff>
    </xdr:from>
    <xdr:to>
      <xdr:col>15</xdr:col>
      <xdr:colOff>228600</xdr:colOff>
      <xdr:row>11</xdr:row>
      <xdr:rowOff>66675</xdr:rowOff>
    </xdr:to>
    <xdr:graphicFrame macro="">
      <xdr:nvGraphicFramePr>
        <xdr:cNvPr id="2109" name="Chart 6">
          <a:extLst>
            <a:ext uri="{FF2B5EF4-FFF2-40B4-BE49-F238E27FC236}">
              <a16:creationId xmlns:a16="http://schemas.microsoft.com/office/drawing/2014/main" id="{00000000-0008-0000-1900-00003D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0</xdr:row>
      <xdr:rowOff>114300</xdr:rowOff>
    </xdr:from>
    <xdr:to>
      <xdr:col>10</xdr:col>
      <xdr:colOff>609600</xdr:colOff>
      <xdr:row>10</xdr:row>
      <xdr:rowOff>95250</xdr:rowOff>
    </xdr:to>
    <xdr:graphicFrame macro="">
      <xdr:nvGraphicFramePr>
        <xdr:cNvPr id="3134" name="Chart 8">
          <a:extLst>
            <a:ext uri="{FF2B5EF4-FFF2-40B4-BE49-F238E27FC236}">
              <a16:creationId xmlns:a16="http://schemas.microsoft.com/office/drawing/2014/main" id="{00000000-0008-0000-1C00-00003E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0</xdr:row>
      <xdr:rowOff>114300</xdr:rowOff>
    </xdr:from>
    <xdr:to>
      <xdr:col>10</xdr:col>
      <xdr:colOff>609600</xdr:colOff>
      <xdr:row>10</xdr:row>
      <xdr:rowOff>95250</xdr:rowOff>
    </xdr:to>
    <xdr:graphicFrame macro="">
      <xdr:nvGraphicFramePr>
        <xdr:cNvPr id="4151" name="Chart 1">
          <a:extLst>
            <a:ext uri="{FF2B5EF4-FFF2-40B4-BE49-F238E27FC236}">
              <a16:creationId xmlns:a16="http://schemas.microsoft.com/office/drawing/2014/main" id="{00000000-0008-0000-1D00-0000371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F22" sqref="F22"/>
    </sheetView>
  </sheetViews>
  <sheetFormatPr defaultRowHeight="15.75"/>
  <cols>
    <col min="2" max="2" width="9.75" customWidth="1"/>
    <col min="3" max="4" width="10.5" bestFit="1" customWidth="1"/>
    <col min="5" max="5" width="9.125" bestFit="1" customWidth="1"/>
    <col min="8" max="8" width="9" bestFit="1" customWidth="1"/>
  </cols>
  <sheetData>
    <row r="1" spans="1:10" ht="16.5">
      <c r="A1">
        <f>MEDIAN(10,3,4,5,8,12,7)</f>
        <v>7</v>
      </c>
      <c r="B1" t="s">
        <v>59</v>
      </c>
      <c r="H1" s="90" t="s">
        <v>292</v>
      </c>
      <c r="I1" s="85" t="s">
        <v>288</v>
      </c>
    </row>
    <row r="2" spans="1:10" ht="16.5">
      <c r="A2">
        <f>MEDIAN(3,4,5,8,12,7)</f>
        <v>6</v>
      </c>
      <c r="B2" s="2" t="s">
        <v>60</v>
      </c>
      <c r="E2" s="1" t="s">
        <v>61</v>
      </c>
      <c r="H2" s="86"/>
      <c r="I2" s="85"/>
    </row>
    <row r="3" spans="1:10" ht="16.5">
      <c r="H3" s="89" t="s">
        <v>293</v>
      </c>
      <c r="I3" s="87" t="s">
        <v>289</v>
      </c>
    </row>
    <row r="4" spans="1:10" ht="33.75" customHeight="1">
      <c r="A4" s="3" t="s">
        <v>51</v>
      </c>
      <c r="B4" s="10" t="s">
        <v>181</v>
      </c>
      <c r="C4" s="10" t="s">
        <v>182</v>
      </c>
      <c r="D4" s="10" t="s">
        <v>184</v>
      </c>
      <c r="H4" s="89" t="s">
        <v>294</v>
      </c>
      <c r="I4" s="88" t="s">
        <v>290</v>
      </c>
    </row>
    <row r="5" spans="1:10" ht="16.5">
      <c r="A5">
        <v>1001</v>
      </c>
      <c r="B5">
        <v>1</v>
      </c>
      <c r="C5">
        <v>2</v>
      </c>
      <c r="D5">
        <v>3</v>
      </c>
      <c r="E5" t="s">
        <v>183</v>
      </c>
      <c r="H5" s="89" t="s">
        <v>295</v>
      </c>
      <c r="I5" s="88" t="s">
        <v>291</v>
      </c>
    </row>
    <row r="6" spans="1:10">
      <c r="A6">
        <v>1002</v>
      </c>
      <c r="B6">
        <v>2</v>
      </c>
      <c r="C6">
        <v>2</v>
      </c>
      <c r="D6">
        <v>3</v>
      </c>
      <c r="H6" s="83"/>
    </row>
    <row r="7" spans="1:10">
      <c r="A7">
        <v>1003</v>
      </c>
      <c r="B7">
        <v>1</v>
      </c>
      <c r="C7">
        <v>3</v>
      </c>
      <c r="D7">
        <v>2</v>
      </c>
      <c r="J7" s="85"/>
    </row>
    <row r="8" spans="1:10">
      <c r="A8">
        <v>1004</v>
      </c>
      <c r="B8">
        <v>3</v>
      </c>
      <c r="C8">
        <v>2</v>
      </c>
      <c r="D8">
        <v>1</v>
      </c>
      <c r="J8" s="85"/>
    </row>
    <row r="9" spans="1:10">
      <c r="A9">
        <v>1005</v>
      </c>
      <c r="B9">
        <v>2</v>
      </c>
      <c r="C9">
        <v>1</v>
      </c>
      <c r="D9">
        <v>3</v>
      </c>
      <c r="J9" s="85"/>
    </row>
    <row r="10" spans="1:10">
      <c r="A10">
        <v>1006</v>
      </c>
      <c r="B10">
        <v>1</v>
      </c>
      <c r="C10">
        <v>3</v>
      </c>
      <c r="D10">
        <v>2</v>
      </c>
      <c r="J10" s="85"/>
    </row>
    <row r="11" spans="1:10">
      <c r="A11">
        <v>1007</v>
      </c>
      <c r="B11">
        <v>1</v>
      </c>
      <c r="C11">
        <v>3</v>
      </c>
      <c r="D11">
        <v>2</v>
      </c>
      <c r="J11" s="85"/>
    </row>
    <row r="12" spans="1:10">
      <c r="A12">
        <v>1008</v>
      </c>
      <c r="B12">
        <v>3</v>
      </c>
      <c r="C12">
        <v>1</v>
      </c>
      <c r="D12">
        <v>2</v>
      </c>
    </row>
    <row r="13" spans="1:10">
      <c r="A13">
        <v>1009</v>
      </c>
      <c r="B13">
        <v>1</v>
      </c>
      <c r="C13">
        <v>3</v>
      </c>
      <c r="D13">
        <v>2</v>
      </c>
    </row>
    <row r="14" spans="1:10">
      <c r="A14">
        <v>1010</v>
      </c>
      <c r="B14">
        <v>1</v>
      </c>
      <c r="C14">
        <v>3</v>
      </c>
      <c r="D14">
        <v>2</v>
      </c>
    </row>
    <row r="16" spans="1:10" ht="16.5">
      <c r="A16" s="1" t="s">
        <v>185</v>
      </c>
    </row>
    <row r="17" spans="1:3" ht="16.5">
      <c r="A17" s="1" t="s">
        <v>62</v>
      </c>
      <c r="B17" s="82">
        <f>MEDIAN(B5:B14)</f>
        <v>1</v>
      </c>
      <c r="C17" t="s">
        <v>187</v>
      </c>
    </row>
    <row r="18" spans="1:3" ht="16.5">
      <c r="A18" s="1" t="s">
        <v>63</v>
      </c>
      <c r="B18">
        <f>MEDIAN(C5:C14)</f>
        <v>2.5</v>
      </c>
      <c r="C18" t="s">
        <v>188</v>
      </c>
    </row>
    <row r="19" spans="1:3" ht="16.5">
      <c r="A19" s="1" t="s">
        <v>186</v>
      </c>
      <c r="B19">
        <f>MEDIAN(D5:D14)</f>
        <v>2</v>
      </c>
      <c r="C19" t="s">
        <v>363</v>
      </c>
    </row>
    <row r="22" spans="1:3" ht="16.5">
      <c r="A22" s="79" t="s">
        <v>189</v>
      </c>
    </row>
    <row r="23" spans="1:3" ht="16.5">
      <c r="A23" s="1" t="s">
        <v>185</v>
      </c>
    </row>
    <row r="24" spans="1:3" ht="16.5">
      <c r="A24" s="1" t="s">
        <v>62</v>
      </c>
    </row>
    <row r="25" spans="1:3" ht="16.5">
      <c r="A25" s="1" t="s">
        <v>63</v>
      </c>
    </row>
    <row r="26" spans="1:3" ht="16.5">
      <c r="A26" s="1" t="s">
        <v>186</v>
      </c>
    </row>
  </sheetData>
  <phoneticPr fontId="4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>
      <selection activeCell="C4" sqref="C4"/>
    </sheetView>
  </sheetViews>
  <sheetFormatPr defaultRowHeight="16.5"/>
  <cols>
    <col min="1" max="1" width="11.125" style="51" bestFit="1" customWidth="1"/>
    <col min="2" max="2" width="11.25" style="51" customWidth="1"/>
    <col min="3" max="5" width="9" style="51"/>
    <col min="6" max="6" width="11.125" style="51" bestFit="1" customWidth="1"/>
    <col min="7" max="16384" width="9" style="51"/>
  </cols>
  <sheetData>
    <row r="1" spans="1:8">
      <c r="A1" s="64" t="s">
        <v>49</v>
      </c>
      <c r="B1" s="64" t="s">
        <v>33</v>
      </c>
      <c r="C1" s="64" t="s">
        <v>50</v>
      </c>
      <c r="H1" s="51" t="s">
        <v>297</v>
      </c>
    </row>
    <row r="2" spans="1:8">
      <c r="A2" s="51">
        <v>91001</v>
      </c>
      <c r="B2" s="1" t="s">
        <v>225</v>
      </c>
      <c r="C2" s="51">
        <v>88</v>
      </c>
      <c r="H2" s="51" t="s">
        <v>298</v>
      </c>
    </row>
    <row r="3" spans="1:8">
      <c r="A3" s="51">
        <v>91002</v>
      </c>
      <c r="B3" s="1" t="s">
        <v>0</v>
      </c>
      <c r="C3" s="51">
        <v>90</v>
      </c>
      <c r="H3" s="51" t="s">
        <v>296</v>
      </c>
    </row>
    <row r="4" spans="1:8">
      <c r="A4" s="51">
        <v>91003</v>
      </c>
      <c r="B4" s="1" t="s">
        <v>1</v>
      </c>
      <c r="C4" s="51" t="s">
        <v>195</v>
      </c>
    </row>
    <row r="5" spans="1:8">
      <c r="A5" s="51">
        <v>91004</v>
      </c>
      <c r="B5" s="1" t="s">
        <v>2</v>
      </c>
      <c r="C5" s="51">
        <v>88</v>
      </c>
    </row>
    <row r="6" spans="1:8">
      <c r="A6" s="51">
        <v>91005</v>
      </c>
      <c r="B6" s="1" t="s">
        <v>3</v>
      </c>
      <c r="C6" s="51">
        <v>75</v>
      </c>
    </row>
    <row r="7" spans="1:8">
      <c r="A7" s="51">
        <v>91006</v>
      </c>
      <c r="B7" s="1" t="s">
        <v>4</v>
      </c>
      <c r="C7" s="51">
        <v>85</v>
      </c>
    </row>
    <row r="8" spans="1:8">
      <c r="A8" s="51">
        <v>91007</v>
      </c>
      <c r="B8" s="1" t="s">
        <v>226</v>
      </c>
      <c r="C8" s="51">
        <v>68</v>
      </c>
    </row>
    <row r="10" spans="1:8">
      <c r="A10" s="51" t="s">
        <v>46</v>
      </c>
    </row>
    <row r="11" spans="1:8">
      <c r="A11" s="51" t="s">
        <v>212</v>
      </c>
      <c r="B11" s="71">
        <f>STDEV(C2:C8)</f>
        <v>8.824209124146293</v>
      </c>
      <c r="C11" s="51" t="s">
        <v>239</v>
      </c>
      <c r="D11" s="65"/>
      <c r="E11" s="65"/>
    </row>
    <row r="12" spans="1:8">
      <c r="A12" s="51" t="s">
        <v>299</v>
      </c>
      <c r="B12" s="51">
        <f>_xlfn.STDEV.P(C2:C8)</f>
        <v>8.0553639823963827</v>
      </c>
      <c r="C12" s="51" t="s">
        <v>301</v>
      </c>
    </row>
    <row r="13" spans="1:8">
      <c r="A13" s="51" t="s">
        <v>300</v>
      </c>
      <c r="B13" s="51">
        <f>_xlfn.STDEV.S(C2:C8)</f>
        <v>8.824209124146293</v>
      </c>
      <c r="C13" s="51" t="s">
        <v>302</v>
      </c>
    </row>
    <row r="14" spans="1:8">
      <c r="A14" s="51" t="s">
        <v>213</v>
      </c>
      <c r="B14" s="71">
        <f>STDEVA(C2:C8)</f>
        <v>32.144761848327853</v>
      </c>
      <c r="C14" s="51" t="s">
        <v>240</v>
      </c>
      <c r="D14" s="65"/>
      <c r="E14" s="65"/>
    </row>
    <row r="16" spans="1:8">
      <c r="A16" s="79" t="s">
        <v>189</v>
      </c>
    </row>
    <row r="17" spans="1:1">
      <c r="A17" s="51" t="s">
        <v>46</v>
      </c>
    </row>
    <row r="18" spans="1:1">
      <c r="A18" s="51" t="s">
        <v>212</v>
      </c>
    </row>
    <row r="19" spans="1:1">
      <c r="A19" s="51" t="s">
        <v>299</v>
      </c>
    </row>
    <row r="20" spans="1:1">
      <c r="A20" s="51" t="s">
        <v>300</v>
      </c>
    </row>
    <row r="21" spans="1:1">
      <c r="A21" s="51" t="s">
        <v>213</v>
      </c>
    </row>
  </sheetData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7"/>
  <sheetViews>
    <sheetView workbookViewId="0">
      <selection activeCell="H11" sqref="H11"/>
    </sheetView>
  </sheetViews>
  <sheetFormatPr defaultRowHeight="16.5"/>
  <cols>
    <col min="1" max="1" width="10.25" style="51" customWidth="1"/>
    <col min="2" max="2" width="9" style="51"/>
    <col min="3" max="3" width="7.5" style="51" customWidth="1"/>
    <col min="4" max="7" width="9" style="51"/>
    <col min="8" max="8" width="11.5" style="51" customWidth="1"/>
    <col min="9" max="16384" width="9" style="51"/>
  </cols>
  <sheetData>
    <row r="1" spans="1:8">
      <c r="A1" s="64" t="s">
        <v>49</v>
      </c>
      <c r="B1" s="64" t="s">
        <v>33</v>
      </c>
      <c r="C1" s="64" t="s">
        <v>50</v>
      </c>
      <c r="H1" s="91" t="s">
        <v>303</v>
      </c>
    </row>
    <row r="2" spans="1:8">
      <c r="A2" s="51">
        <v>91001</v>
      </c>
      <c r="B2" s="1" t="s">
        <v>225</v>
      </c>
      <c r="C2" s="51">
        <v>88</v>
      </c>
      <c r="H2" s="51" t="s">
        <v>304</v>
      </c>
    </row>
    <row r="3" spans="1:8">
      <c r="A3" s="51">
        <v>91002</v>
      </c>
      <c r="B3" s="1" t="s">
        <v>0</v>
      </c>
      <c r="C3" s="51">
        <v>90</v>
      </c>
    </row>
    <row r="4" spans="1:8">
      <c r="A4" s="51">
        <v>91003</v>
      </c>
      <c r="B4" s="1" t="s">
        <v>1</v>
      </c>
      <c r="C4" s="51" t="s">
        <v>195</v>
      </c>
    </row>
    <row r="5" spans="1:8">
      <c r="A5" s="51">
        <v>91004</v>
      </c>
      <c r="B5" s="1" t="s">
        <v>2</v>
      </c>
      <c r="C5" s="51">
        <v>88</v>
      </c>
    </row>
    <row r="6" spans="1:8">
      <c r="A6" s="51">
        <v>91005</v>
      </c>
      <c r="B6" s="1" t="s">
        <v>3</v>
      </c>
      <c r="C6" s="51">
        <v>75</v>
      </c>
    </row>
    <row r="7" spans="1:8">
      <c r="A7" s="51">
        <v>91006</v>
      </c>
      <c r="B7" s="1" t="s">
        <v>4</v>
      </c>
      <c r="C7" s="51">
        <v>85</v>
      </c>
    </row>
    <row r="8" spans="1:8">
      <c r="A8" s="51">
        <v>91007</v>
      </c>
      <c r="B8" s="1" t="s">
        <v>226</v>
      </c>
      <c r="C8" s="51">
        <v>68</v>
      </c>
    </row>
    <row r="10" spans="1:8">
      <c r="A10" s="51" t="s">
        <v>46</v>
      </c>
      <c r="D10" s="51" t="s">
        <v>47</v>
      </c>
      <c r="H10" s="51" t="s">
        <v>305</v>
      </c>
    </row>
    <row r="11" spans="1:8">
      <c r="A11" s="51" t="s">
        <v>212</v>
      </c>
      <c r="B11" s="71">
        <f>STDEV(C2:C8)</f>
        <v>8.824209124146293</v>
      </c>
      <c r="C11" s="71"/>
      <c r="D11" s="65" t="s">
        <v>48</v>
      </c>
      <c r="E11" s="71">
        <f>VAR(C2:C8)</f>
        <v>77.866666666666674</v>
      </c>
      <c r="F11" s="65" t="s">
        <v>277</v>
      </c>
      <c r="H11" s="51">
        <f>B11^2</f>
        <v>77.866666666666688</v>
      </c>
    </row>
    <row r="12" spans="1:8">
      <c r="A12" s="51" t="s">
        <v>213</v>
      </c>
      <c r="B12" s="71">
        <f>STDEVA(C2:C8)</f>
        <v>32.144761848327853</v>
      </c>
      <c r="C12" s="71"/>
      <c r="D12" s="65" t="s">
        <v>214</v>
      </c>
      <c r="E12" s="71">
        <f>VARA(C2:C8)</f>
        <v>1033.2857142857138</v>
      </c>
      <c r="F12" s="65" t="s">
        <v>278</v>
      </c>
      <c r="H12" s="51">
        <f>B12^2</f>
        <v>1033.285714285714</v>
      </c>
    </row>
    <row r="14" spans="1:8">
      <c r="D14" s="79" t="s">
        <v>189</v>
      </c>
    </row>
    <row r="15" spans="1:8">
      <c r="D15" s="51" t="s">
        <v>47</v>
      </c>
    </row>
    <row r="16" spans="1:8">
      <c r="D16" s="65" t="s">
        <v>48</v>
      </c>
    </row>
    <row r="17" spans="4:4">
      <c r="D17" s="65" t="s">
        <v>214</v>
      </c>
    </row>
  </sheetData>
  <phoneticPr fontId="4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1"/>
  <sheetViews>
    <sheetView topLeftCell="A4" workbookViewId="0">
      <selection sqref="A1:J21"/>
    </sheetView>
  </sheetViews>
  <sheetFormatPr defaultRowHeight="15.75"/>
  <cols>
    <col min="1" max="1" width="7" customWidth="1"/>
    <col min="2" max="2" width="7.5" bestFit="1" customWidth="1"/>
    <col min="3" max="3" width="6.25" bestFit="1" customWidth="1"/>
  </cols>
  <sheetData>
    <row r="1" spans="1:10" ht="16.5">
      <c r="A1" s="3" t="s">
        <v>6</v>
      </c>
      <c r="B1" s="3" t="s">
        <v>7</v>
      </c>
      <c r="C1" s="3" t="s">
        <v>8</v>
      </c>
      <c r="G1" s="79" t="s">
        <v>189</v>
      </c>
      <c r="H1" s="3" t="s">
        <v>6</v>
      </c>
      <c r="I1" s="3" t="s">
        <v>7</v>
      </c>
      <c r="J1" s="3" t="s">
        <v>8</v>
      </c>
    </row>
    <row r="2" spans="1:10" ht="16.5">
      <c r="A2">
        <v>91001</v>
      </c>
      <c r="B2" s="1" t="s">
        <v>225</v>
      </c>
      <c r="C2">
        <v>88</v>
      </c>
      <c r="H2">
        <v>91001</v>
      </c>
      <c r="I2" s="1" t="s">
        <v>225</v>
      </c>
      <c r="J2">
        <v>88</v>
      </c>
    </row>
    <row r="3" spans="1:10" ht="16.5">
      <c r="A3">
        <v>91002</v>
      </c>
      <c r="B3" s="1" t="s">
        <v>0</v>
      </c>
      <c r="C3">
        <v>90</v>
      </c>
      <c r="H3">
        <v>91002</v>
      </c>
      <c r="I3" s="1" t="s">
        <v>0</v>
      </c>
      <c r="J3">
        <v>90</v>
      </c>
    </row>
    <row r="4" spans="1:10" ht="16.5">
      <c r="A4">
        <v>91003</v>
      </c>
      <c r="B4" s="1" t="s">
        <v>1</v>
      </c>
      <c r="C4" s="1" t="s">
        <v>9</v>
      </c>
      <c r="H4">
        <v>91003</v>
      </c>
      <c r="I4" s="1" t="s">
        <v>1</v>
      </c>
      <c r="J4" s="1" t="s">
        <v>9</v>
      </c>
    </row>
    <row r="5" spans="1:10" ht="16.5">
      <c r="A5">
        <v>91004</v>
      </c>
      <c r="B5" s="1" t="s">
        <v>2</v>
      </c>
      <c r="C5">
        <v>88</v>
      </c>
      <c r="H5">
        <v>91004</v>
      </c>
      <c r="I5" s="1" t="s">
        <v>2</v>
      </c>
      <c r="J5">
        <v>88</v>
      </c>
    </row>
    <row r="6" spans="1:10" ht="16.5">
      <c r="A6">
        <v>91005</v>
      </c>
      <c r="B6" s="1" t="s">
        <v>3</v>
      </c>
      <c r="C6">
        <v>75</v>
      </c>
      <c r="H6">
        <v>91005</v>
      </c>
      <c r="I6" s="1" t="s">
        <v>3</v>
      </c>
      <c r="J6">
        <v>75</v>
      </c>
    </row>
    <row r="7" spans="1:10" ht="16.5">
      <c r="A7">
        <v>91006</v>
      </c>
      <c r="B7" s="1" t="s">
        <v>4</v>
      </c>
      <c r="C7">
        <v>85</v>
      </c>
      <c r="H7">
        <v>91006</v>
      </c>
      <c r="I7" s="1" t="s">
        <v>4</v>
      </c>
      <c r="J7">
        <v>85</v>
      </c>
    </row>
    <row r="8" spans="1:10" ht="16.5">
      <c r="A8">
        <v>91007</v>
      </c>
      <c r="B8" s="1" t="s">
        <v>226</v>
      </c>
      <c r="C8" s="1">
        <v>68</v>
      </c>
      <c r="H8">
        <v>91007</v>
      </c>
      <c r="I8" s="1" t="s">
        <v>226</v>
      </c>
      <c r="J8" s="1">
        <v>68</v>
      </c>
    </row>
    <row r="9" spans="1:10" ht="16.5">
      <c r="B9" s="1"/>
      <c r="C9" s="1"/>
    </row>
    <row r="10" spans="1:10" ht="16.5">
      <c r="A10" s="1" t="s">
        <v>13</v>
      </c>
      <c r="H10" s="1" t="s">
        <v>13</v>
      </c>
    </row>
    <row r="11" spans="1:10" ht="16.5">
      <c r="A11" s="1" t="s">
        <v>10</v>
      </c>
      <c r="C11">
        <f>COUNTA(C2:C8)</f>
        <v>7</v>
      </c>
      <c r="D11" t="s">
        <v>248</v>
      </c>
      <c r="H11" s="1" t="s">
        <v>10</v>
      </c>
    </row>
    <row r="12" spans="1:10" ht="16.5">
      <c r="A12" s="1" t="s">
        <v>11</v>
      </c>
      <c r="C12">
        <f>COUNT(C2:C8)</f>
        <v>6</v>
      </c>
      <c r="D12" t="s">
        <v>249</v>
      </c>
      <c r="H12" s="1" t="s">
        <v>11</v>
      </c>
    </row>
    <row r="13" spans="1:10" ht="16.5">
      <c r="A13" s="1"/>
      <c r="H13" s="1"/>
    </row>
    <row r="15" spans="1:10" ht="16.5">
      <c r="A15" s="1" t="s">
        <v>14</v>
      </c>
      <c r="H15" s="1" t="s">
        <v>14</v>
      </c>
    </row>
    <row r="16" spans="1:10" ht="16.5">
      <c r="A16" s="1" t="s">
        <v>10</v>
      </c>
      <c r="C16">
        <f>COUNTA(B2:B8)</f>
        <v>7</v>
      </c>
      <c r="D16" s="5" t="s">
        <v>250</v>
      </c>
      <c r="H16" s="1" t="s">
        <v>10</v>
      </c>
    </row>
    <row r="17" spans="1:8" ht="16.5">
      <c r="A17" s="1" t="s">
        <v>11</v>
      </c>
      <c r="C17">
        <f>COUNT(B2:B8)</f>
        <v>0</v>
      </c>
      <c r="D17" t="s">
        <v>251</v>
      </c>
      <c r="H17" s="1" t="s">
        <v>11</v>
      </c>
    </row>
    <row r="18" spans="1:8" ht="16.5">
      <c r="A18" s="1"/>
    </row>
    <row r="20" spans="1:8" ht="16.5">
      <c r="A20" t="s">
        <v>12</v>
      </c>
    </row>
    <row r="21" spans="1:8" ht="16.5">
      <c r="A21" t="s">
        <v>364</v>
      </c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4"/>
  <sheetViews>
    <sheetView topLeftCell="A4" workbookViewId="0">
      <selection activeCell="B14" sqref="B14"/>
    </sheetView>
  </sheetViews>
  <sheetFormatPr defaultRowHeight="15.75"/>
  <sheetData>
    <row r="1" spans="1:5" ht="19.5">
      <c r="A1" s="125" t="s">
        <v>330</v>
      </c>
      <c r="B1" s="125"/>
      <c r="C1" s="125"/>
      <c r="D1" s="125"/>
      <c r="E1" s="125"/>
    </row>
    <row r="2" spans="1:5" ht="33">
      <c r="A2" s="106" t="s">
        <v>331</v>
      </c>
      <c r="B2" s="84" t="s">
        <v>332</v>
      </c>
      <c r="C2" s="84" t="s">
        <v>333</v>
      </c>
      <c r="D2" s="84" t="s">
        <v>334</v>
      </c>
      <c r="E2" s="84" t="s">
        <v>335</v>
      </c>
    </row>
    <row r="3" spans="1:5">
      <c r="A3" s="107" t="s">
        <v>336</v>
      </c>
      <c r="B3" s="108" t="s">
        <v>337</v>
      </c>
      <c r="C3" s="108" t="s">
        <v>337</v>
      </c>
      <c r="D3" s="108" t="s">
        <v>338</v>
      </c>
      <c r="E3" s="108" t="s">
        <v>338</v>
      </c>
    </row>
    <row r="4" spans="1:5">
      <c r="A4" s="84" t="s">
        <v>339</v>
      </c>
      <c r="B4" s="108" t="s">
        <v>338</v>
      </c>
      <c r="C4" s="108" t="s">
        <v>338</v>
      </c>
      <c r="D4" s="108"/>
      <c r="E4" s="108"/>
    </row>
    <row r="5" spans="1:5">
      <c r="A5" s="84" t="s">
        <v>340</v>
      </c>
      <c r="B5" s="108"/>
      <c r="C5" s="108" t="s">
        <v>338</v>
      </c>
      <c r="D5" s="108" t="s">
        <v>338</v>
      </c>
      <c r="E5" s="108"/>
    </row>
    <row r="6" spans="1:5">
      <c r="A6" s="84" t="s">
        <v>341</v>
      </c>
      <c r="B6" s="108"/>
      <c r="C6" s="108"/>
      <c r="D6" s="108" t="s">
        <v>338</v>
      </c>
      <c r="E6" s="108" t="s">
        <v>338</v>
      </c>
    </row>
    <row r="7" spans="1:5">
      <c r="A7" s="84" t="s">
        <v>342</v>
      </c>
      <c r="B7" s="108"/>
      <c r="C7" s="108" t="s">
        <v>338</v>
      </c>
      <c r="D7" s="108" t="s">
        <v>338</v>
      </c>
      <c r="E7" s="108"/>
    </row>
    <row r="8" spans="1:5">
      <c r="A8" s="84" t="s">
        <v>343</v>
      </c>
      <c r="B8" s="108" t="s">
        <v>338</v>
      </c>
      <c r="C8" s="108" t="s">
        <v>338</v>
      </c>
      <c r="D8" s="108" t="s">
        <v>338</v>
      </c>
      <c r="E8" s="108" t="s">
        <v>338</v>
      </c>
    </row>
    <row r="9" spans="1:5">
      <c r="A9" s="84" t="s">
        <v>344</v>
      </c>
      <c r="B9" s="108" t="s">
        <v>338</v>
      </c>
      <c r="C9" s="108" t="s">
        <v>338</v>
      </c>
      <c r="D9" s="108"/>
      <c r="E9" s="108"/>
    </row>
    <row r="10" spans="1:5">
      <c r="A10" s="84" t="s">
        <v>345</v>
      </c>
      <c r="B10" s="108"/>
      <c r="C10" s="108" t="s">
        <v>338</v>
      </c>
      <c r="D10" s="108"/>
      <c r="E10" s="108" t="s">
        <v>338</v>
      </c>
    </row>
    <row r="11" spans="1:5">
      <c r="A11" s="84" t="s">
        <v>346</v>
      </c>
      <c r="B11" s="108"/>
      <c r="C11" s="108"/>
      <c r="D11" s="108" t="s">
        <v>338</v>
      </c>
      <c r="E11" s="108" t="s">
        <v>338</v>
      </c>
    </row>
    <row r="12" spans="1:5">
      <c r="A12" s="84" t="s">
        <v>347</v>
      </c>
      <c r="B12" s="108" t="s">
        <v>338</v>
      </c>
      <c r="C12" s="108" t="s">
        <v>338</v>
      </c>
      <c r="D12" s="108"/>
      <c r="E12" s="108" t="s">
        <v>338</v>
      </c>
    </row>
    <row r="13" spans="1:5">
      <c r="A13" s="109" t="s">
        <v>348</v>
      </c>
      <c r="B13" s="110"/>
      <c r="C13" s="110" t="s">
        <v>338</v>
      </c>
      <c r="D13" s="110"/>
      <c r="E13" s="110" t="s">
        <v>338</v>
      </c>
    </row>
    <row r="14" spans="1:5" ht="16.5">
      <c r="A14" s="111" t="s">
        <v>349</v>
      </c>
      <c r="B14" s="84"/>
      <c r="C14" s="84"/>
      <c r="D14" s="84"/>
      <c r="E14" s="84"/>
    </row>
  </sheetData>
  <mergeCells count="1">
    <mergeCell ref="A1:E1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7"/>
  <sheetViews>
    <sheetView workbookViewId="0">
      <selection activeCell="B11" sqref="B11"/>
    </sheetView>
  </sheetViews>
  <sheetFormatPr defaultRowHeight="15.75"/>
  <cols>
    <col min="1" max="1" width="9.5" bestFit="1" customWidth="1"/>
    <col min="2" max="2" width="7.5" bestFit="1" customWidth="1"/>
    <col min="3" max="3" width="6.25" bestFit="1" customWidth="1"/>
    <col min="4" max="4" width="8" bestFit="1" customWidth="1"/>
  </cols>
  <sheetData>
    <row r="1" spans="1:4" ht="16.5">
      <c r="A1" s="3" t="s">
        <v>6</v>
      </c>
      <c r="B1" s="3" t="s">
        <v>7</v>
      </c>
      <c r="C1" s="3" t="s">
        <v>23</v>
      </c>
      <c r="D1" s="4" t="s">
        <v>29</v>
      </c>
    </row>
    <row r="2" spans="1:4" ht="16.5">
      <c r="A2">
        <v>91001</v>
      </c>
      <c r="B2" s="1" t="s">
        <v>225</v>
      </c>
      <c r="C2" s="1" t="s">
        <v>24</v>
      </c>
      <c r="D2">
        <v>70</v>
      </c>
    </row>
    <row r="3" spans="1:4" ht="16.5">
      <c r="A3">
        <v>91002</v>
      </c>
      <c r="B3" s="1" t="s">
        <v>0</v>
      </c>
      <c r="C3" s="1" t="s">
        <v>24</v>
      </c>
      <c r="D3">
        <v>89</v>
      </c>
    </row>
    <row r="4" spans="1:4" ht="16.5">
      <c r="A4">
        <v>91003</v>
      </c>
      <c r="B4" s="1" t="s">
        <v>1</v>
      </c>
      <c r="C4" s="1" t="s">
        <v>25</v>
      </c>
    </row>
    <row r="5" spans="1:4" ht="16.5">
      <c r="A5">
        <v>91004</v>
      </c>
      <c r="B5" s="1" t="s">
        <v>2</v>
      </c>
      <c r="C5" s="1" t="s">
        <v>26</v>
      </c>
      <c r="D5">
        <v>82</v>
      </c>
    </row>
    <row r="6" spans="1:4" ht="16.5">
      <c r="A6">
        <v>91005</v>
      </c>
      <c r="B6" s="1" t="s">
        <v>3</v>
      </c>
      <c r="C6" s="1" t="s">
        <v>24</v>
      </c>
    </row>
    <row r="7" spans="1:4" ht="16.5">
      <c r="A7">
        <v>91006</v>
      </c>
      <c r="B7" s="1" t="s">
        <v>4</v>
      </c>
      <c r="C7" s="1" t="s">
        <v>24</v>
      </c>
      <c r="D7">
        <v>87</v>
      </c>
    </row>
    <row r="8" spans="1:4" ht="16.5">
      <c r="A8">
        <v>91007</v>
      </c>
      <c r="B8" s="1" t="s">
        <v>226</v>
      </c>
      <c r="C8" s="1" t="s">
        <v>26</v>
      </c>
      <c r="D8">
        <v>68</v>
      </c>
    </row>
    <row r="9" spans="1:4" ht="16.5">
      <c r="B9" s="1"/>
      <c r="C9" s="1" t="s">
        <v>279</v>
      </c>
      <c r="D9">
        <f>SUM(D2:D8)</f>
        <v>396</v>
      </c>
    </row>
    <row r="10" spans="1:4" ht="16.5">
      <c r="B10" s="1"/>
      <c r="C10" s="1" t="s">
        <v>280</v>
      </c>
      <c r="D10">
        <f>D9/B11</f>
        <v>79.2</v>
      </c>
    </row>
    <row r="11" spans="1:4" ht="16.5">
      <c r="A11" s="1" t="s">
        <v>281</v>
      </c>
      <c r="B11" s="1">
        <f>COUNT(D2:D8)</f>
        <v>5</v>
      </c>
      <c r="C11" s="1"/>
    </row>
    <row r="12" spans="1:4" ht="16.5">
      <c r="A12" s="1" t="s">
        <v>42</v>
      </c>
      <c r="B12">
        <f>COUNTBLANK(D2:D8)</f>
        <v>2</v>
      </c>
      <c r="C12" s="1" t="s">
        <v>43</v>
      </c>
    </row>
    <row r="13" spans="1:4" ht="16.5">
      <c r="A13" s="1"/>
      <c r="C13" s="1"/>
    </row>
    <row r="15" spans="1:4" ht="16.5">
      <c r="A15" s="79" t="s">
        <v>189</v>
      </c>
    </row>
    <row r="16" spans="1:4" ht="16.5">
      <c r="A16" s="1" t="s">
        <v>281</v>
      </c>
      <c r="B16" s="1"/>
      <c r="C16" s="1" t="s">
        <v>43</v>
      </c>
    </row>
    <row r="17" spans="1:3" ht="16.5">
      <c r="A17" s="1" t="s">
        <v>42</v>
      </c>
      <c r="C17" s="1" t="s">
        <v>43</v>
      </c>
    </row>
  </sheetData>
  <phoneticPr fontId="4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"/>
  <sheetViews>
    <sheetView workbookViewId="0">
      <selection activeCell="D28" sqref="D28"/>
    </sheetView>
  </sheetViews>
  <sheetFormatPr defaultRowHeight="16.5"/>
  <cols>
    <col min="1" max="16384" width="9" style="119"/>
  </cols>
  <sheetData>
    <row r="1" spans="1:2">
      <c r="A1" s="118" t="s">
        <v>365</v>
      </c>
      <c r="B1" s="118" t="s">
        <v>366</v>
      </c>
    </row>
    <row r="2" spans="1:2">
      <c r="A2" s="120" t="s">
        <v>367</v>
      </c>
      <c r="B2" s="120">
        <v>32</v>
      </c>
    </row>
    <row r="3" spans="1:2">
      <c r="A3" s="120" t="s">
        <v>368</v>
      </c>
      <c r="B3" s="120">
        <v>54</v>
      </c>
    </row>
    <row r="4" spans="1:2">
      <c r="A4" s="120" t="s">
        <v>369</v>
      </c>
      <c r="B4" s="120">
        <v>75</v>
      </c>
    </row>
    <row r="5" spans="1:2">
      <c r="A5" s="120" t="s">
        <v>367</v>
      </c>
      <c r="B5" s="120">
        <v>86</v>
      </c>
    </row>
    <row r="6" spans="1:2" ht="17.25" thickBot="1"/>
    <row r="7" spans="1:2" ht="17.25" thickBot="1">
      <c r="A7" s="121">
        <f>COUNTIF(A2:A5,"蘋果")</f>
        <v>2</v>
      </c>
    </row>
    <row r="8" spans="1:2" ht="17.25" thickBot="1">
      <c r="A8" s="122"/>
    </row>
    <row r="9" spans="1:2" ht="17.25" thickBot="1">
      <c r="A9" s="123">
        <f>COUNTIF(B2:B5,"&gt;55")</f>
        <v>2</v>
      </c>
      <c r="B9" s="124"/>
    </row>
  </sheetData>
  <phoneticPr fontId="4" type="noConversion"/>
  <pageMargins left="0.75" right="0.75" top="1" bottom="1" header="0.5" footer="0.5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9"/>
  <sheetViews>
    <sheetView workbookViewId="0">
      <selection activeCell="L12" sqref="L12"/>
    </sheetView>
  </sheetViews>
  <sheetFormatPr defaultRowHeight="15.75"/>
  <cols>
    <col min="1" max="1" width="7.125" customWidth="1"/>
    <col min="2" max="2" width="7.5" bestFit="1" customWidth="1"/>
    <col min="3" max="4" width="6.25" bestFit="1" customWidth="1"/>
    <col min="5" max="5" width="4.125" customWidth="1"/>
    <col min="6" max="6" width="11.625" bestFit="1" customWidth="1"/>
    <col min="7" max="7" width="4.875" customWidth="1"/>
  </cols>
  <sheetData>
    <row r="1" spans="1:8" ht="16.5">
      <c r="A1" s="3" t="s">
        <v>6</v>
      </c>
      <c r="B1" s="3" t="s">
        <v>7</v>
      </c>
      <c r="C1" s="3" t="s">
        <v>23</v>
      </c>
      <c r="D1" s="3" t="s">
        <v>29</v>
      </c>
    </row>
    <row r="2" spans="1:8" ht="16.5">
      <c r="A2">
        <v>91001</v>
      </c>
      <c r="B2" s="1" t="s">
        <v>225</v>
      </c>
      <c r="C2" s="1" t="s">
        <v>24</v>
      </c>
      <c r="D2">
        <v>70</v>
      </c>
      <c r="F2" s="1" t="s">
        <v>27</v>
      </c>
      <c r="G2">
        <f>COUNTIF(C2:C8,"男")</f>
        <v>3</v>
      </c>
      <c r="H2" t="s">
        <v>227</v>
      </c>
    </row>
    <row r="3" spans="1:8" ht="16.5">
      <c r="A3">
        <v>91002</v>
      </c>
      <c r="B3" s="1" t="s">
        <v>0</v>
      </c>
      <c r="C3" s="1" t="s">
        <v>24</v>
      </c>
      <c r="D3">
        <v>89</v>
      </c>
      <c r="F3" s="1" t="s">
        <v>28</v>
      </c>
      <c r="G3">
        <f>COUNTIF(C2:C8,"女")</f>
        <v>4</v>
      </c>
      <c r="H3" s="2" t="s">
        <v>228</v>
      </c>
    </row>
    <row r="4" spans="1:8" ht="16.5">
      <c r="A4">
        <v>91003</v>
      </c>
      <c r="B4" s="1" t="s">
        <v>1</v>
      </c>
      <c r="C4" s="1" t="s">
        <v>25</v>
      </c>
      <c r="D4">
        <v>78</v>
      </c>
    </row>
    <row r="5" spans="1:8" ht="16.5">
      <c r="A5">
        <v>91004</v>
      </c>
      <c r="B5" s="1" t="s">
        <v>2</v>
      </c>
      <c r="C5" s="1" t="s">
        <v>26</v>
      </c>
      <c r="D5">
        <v>82</v>
      </c>
      <c r="F5" t="s">
        <v>31</v>
      </c>
      <c r="G5">
        <f>COUNTIF(D2:D8,"&gt;=80")</f>
        <v>4</v>
      </c>
      <c r="H5" t="s">
        <v>229</v>
      </c>
    </row>
    <row r="6" spans="1:8" ht="16.5">
      <c r="A6">
        <v>91005</v>
      </c>
      <c r="B6" s="1" t="s">
        <v>3</v>
      </c>
      <c r="C6" s="1" t="s">
        <v>24</v>
      </c>
      <c r="D6">
        <v>83</v>
      </c>
      <c r="F6" t="s">
        <v>30</v>
      </c>
      <c r="G6">
        <f>COUNTIF(D2:D8,"&lt;80")</f>
        <v>3</v>
      </c>
      <c r="H6" t="s">
        <v>230</v>
      </c>
    </row>
    <row r="7" spans="1:8" ht="16.5">
      <c r="A7">
        <v>91006</v>
      </c>
      <c r="B7" s="1" t="s">
        <v>4</v>
      </c>
      <c r="C7" s="1" t="s">
        <v>24</v>
      </c>
      <c r="D7">
        <v>87</v>
      </c>
    </row>
    <row r="8" spans="1:8" ht="16.5">
      <c r="A8">
        <v>91007</v>
      </c>
      <c r="B8" s="1" t="s">
        <v>226</v>
      </c>
      <c r="C8" s="1" t="s">
        <v>25</v>
      </c>
      <c r="D8">
        <v>68</v>
      </c>
    </row>
    <row r="11" spans="1:8" ht="16.5">
      <c r="A11" s="79" t="s">
        <v>189</v>
      </c>
    </row>
    <row r="12" spans="1:8" ht="16.5">
      <c r="A12" s="3" t="s">
        <v>6</v>
      </c>
      <c r="B12" s="3" t="s">
        <v>7</v>
      </c>
      <c r="C12" s="3" t="s">
        <v>23</v>
      </c>
      <c r="D12" s="3" t="s">
        <v>29</v>
      </c>
    </row>
    <row r="13" spans="1:8" ht="16.5">
      <c r="A13">
        <v>91001</v>
      </c>
      <c r="B13" s="1" t="s">
        <v>225</v>
      </c>
      <c r="C13" s="1" t="s">
        <v>24</v>
      </c>
      <c r="D13">
        <v>70</v>
      </c>
      <c r="F13" s="1" t="s">
        <v>27</v>
      </c>
    </row>
    <row r="14" spans="1:8" ht="16.5">
      <c r="A14">
        <v>91002</v>
      </c>
      <c r="B14" s="1" t="s">
        <v>0</v>
      </c>
      <c r="C14" s="1" t="s">
        <v>24</v>
      </c>
      <c r="D14">
        <v>89</v>
      </c>
      <c r="F14" s="1" t="s">
        <v>28</v>
      </c>
    </row>
    <row r="15" spans="1:8" ht="16.5">
      <c r="A15">
        <v>91003</v>
      </c>
      <c r="B15" s="1" t="s">
        <v>1</v>
      </c>
      <c r="C15" s="1" t="s">
        <v>25</v>
      </c>
      <c r="D15">
        <v>78</v>
      </c>
    </row>
    <row r="16" spans="1:8" ht="16.5">
      <c r="A16">
        <v>91004</v>
      </c>
      <c r="B16" s="1" t="s">
        <v>2</v>
      </c>
      <c r="C16" s="1" t="s">
        <v>26</v>
      </c>
      <c r="D16">
        <v>82</v>
      </c>
      <c r="F16" t="s">
        <v>31</v>
      </c>
    </row>
    <row r="17" spans="1:6" ht="16.5">
      <c r="A17">
        <v>91005</v>
      </c>
      <c r="B17" s="1" t="s">
        <v>3</v>
      </c>
      <c r="C17" s="1" t="s">
        <v>24</v>
      </c>
      <c r="D17">
        <v>83</v>
      </c>
      <c r="F17" t="s">
        <v>30</v>
      </c>
    </row>
    <row r="18" spans="1:6" ht="16.5">
      <c r="A18">
        <v>91006</v>
      </c>
      <c r="B18" s="1" t="s">
        <v>4</v>
      </c>
      <c r="C18" s="1" t="s">
        <v>24</v>
      </c>
      <c r="D18">
        <v>87</v>
      </c>
    </row>
    <row r="19" spans="1:6" ht="16.5">
      <c r="A19">
        <v>91007</v>
      </c>
      <c r="B19" s="1" t="s">
        <v>226</v>
      </c>
      <c r="C19" s="1" t="s">
        <v>25</v>
      </c>
      <c r="D19">
        <v>68</v>
      </c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92"/>
  <sheetViews>
    <sheetView workbookViewId="0">
      <selection activeCell="H11" sqref="H11"/>
    </sheetView>
  </sheetViews>
  <sheetFormatPr defaultRowHeight="16.5"/>
  <cols>
    <col min="1" max="1" width="5.125" style="114" customWidth="1"/>
    <col min="2" max="2" width="7.625" style="114" customWidth="1"/>
    <col min="3" max="3" width="5.875" style="114" customWidth="1"/>
    <col min="4" max="4" width="5.5" style="114" bestFit="1" customWidth="1"/>
    <col min="5" max="5" width="3.75" style="114" customWidth="1"/>
    <col min="6" max="6" width="20.375" style="114" customWidth="1"/>
    <col min="7" max="7" width="7.5" style="114" bestFit="1" customWidth="1"/>
    <col min="8" max="9" width="9" style="114"/>
    <col min="10" max="10" width="10.125" style="114" customWidth="1"/>
    <col min="11" max="16384" width="9" style="114"/>
  </cols>
  <sheetData>
    <row r="1" spans="1:8" ht="33">
      <c r="A1" s="112" t="s">
        <v>350</v>
      </c>
      <c r="B1" s="113" t="s">
        <v>351</v>
      </c>
      <c r="C1" s="113" t="s">
        <v>352</v>
      </c>
      <c r="D1" s="112" t="s">
        <v>353</v>
      </c>
    </row>
    <row r="2" spans="1:8">
      <c r="A2" s="115">
        <v>101</v>
      </c>
      <c r="B2" s="115">
        <v>1</v>
      </c>
      <c r="C2" s="115">
        <v>80</v>
      </c>
      <c r="D2" s="115">
        <v>1</v>
      </c>
      <c r="F2" s="116" t="s">
        <v>354</v>
      </c>
      <c r="G2" s="114">
        <f>SUMIF(B2:B192,1,C2:C192)</f>
        <v>55640</v>
      </c>
      <c r="H2" s="116" t="s">
        <v>355</v>
      </c>
    </row>
    <row r="3" spans="1:8">
      <c r="A3" s="115">
        <v>102</v>
      </c>
      <c r="B3" s="115">
        <v>2</v>
      </c>
      <c r="C3" s="115">
        <v>0</v>
      </c>
      <c r="D3" s="115">
        <v>1</v>
      </c>
      <c r="F3" s="116" t="s">
        <v>356</v>
      </c>
      <c r="G3" s="114">
        <f>COUNTIF(B2:B192,1)</f>
        <v>119</v>
      </c>
      <c r="H3" s="116" t="s">
        <v>357</v>
      </c>
    </row>
    <row r="4" spans="1:8">
      <c r="A4" s="115">
        <v>103</v>
      </c>
      <c r="B4" s="115">
        <v>2</v>
      </c>
      <c r="C4" s="115">
        <v>0</v>
      </c>
      <c r="D4" s="115">
        <v>1</v>
      </c>
      <c r="F4" s="116" t="s">
        <v>358</v>
      </c>
      <c r="G4" s="117">
        <f>G2/G3</f>
        <v>467.56302521008405</v>
      </c>
      <c r="H4" s="116" t="s">
        <v>359</v>
      </c>
    </row>
    <row r="5" spans="1:8">
      <c r="A5" s="115">
        <v>104</v>
      </c>
      <c r="B5" s="115">
        <v>2</v>
      </c>
      <c r="C5" s="115">
        <v>0</v>
      </c>
      <c r="D5" s="115">
        <v>1</v>
      </c>
    </row>
    <row r="6" spans="1:8">
      <c r="A6" s="115">
        <v>105</v>
      </c>
      <c r="B6" s="115">
        <v>2</v>
      </c>
      <c r="C6" s="115">
        <v>0</v>
      </c>
      <c r="D6" s="115">
        <v>2</v>
      </c>
    </row>
    <row r="7" spans="1:8">
      <c r="A7" s="115">
        <v>106</v>
      </c>
      <c r="B7" s="115">
        <v>2</v>
      </c>
      <c r="C7" s="115">
        <v>0</v>
      </c>
      <c r="D7" s="115">
        <v>2</v>
      </c>
    </row>
    <row r="8" spans="1:8">
      <c r="A8" s="115">
        <v>107</v>
      </c>
      <c r="B8" s="115">
        <v>1</v>
      </c>
      <c r="C8" s="115">
        <v>500</v>
      </c>
      <c r="D8" s="115">
        <v>2</v>
      </c>
    </row>
    <row r="9" spans="1:8">
      <c r="A9" s="115">
        <v>108</v>
      </c>
      <c r="B9" s="115">
        <v>2</v>
      </c>
      <c r="C9" s="115">
        <v>0</v>
      </c>
      <c r="D9" s="115">
        <v>1</v>
      </c>
    </row>
    <row r="10" spans="1:8">
      <c r="A10" s="115">
        <v>109</v>
      </c>
      <c r="B10" s="115">
        <v>1</v>
      </c>
      <c r="C10" s="115">
        <v>250</v>
      </c>
      <c r="D10" s="115">
        <v>1</v>
      </c>
    </row>
    <row r="11" spans="1:8">
      <c r="A11" s="115">
        <v>110</v>
      </c>
      <c r="B11" s="115">
        <v>1</v>
      </c>
      <c r="C11" s="115">
        <v>500</v>
      </c>
      <c r="D11" s="115">
        <v>1</v>
      </c>
    </row>
    <row r="12" spans="1:8">
      <c r="A12" s="115">
        <v>111</v>
      </c>
      <c r="B12" s="115">
        <v>1</v>
      </c>
      <c r="C12" s="115">
        <v>200</v>
      </c>
      <c r="D12" s="115">
        <v>1</v>
      </c>
    </row>
    <row r="13" spans="1:8">
      <c r="A13" s="115">
        <v>112</v>
      </c>
      <c r="B13" s="115">
        <v>2</v>
      </c>
      <c r="C13" s="115">
        <v>0</v>
      </c>
      <c r="D13" s="115">
        <v>1</v>
      </c>
    </row>
    <row r="14" spans="1:8">
      <c r="A14" s="115">
        <v>113</v>
      </c>
      <c r="B14" s="115">
        <v>1</v>
      </c>
      <c r="C14" s="115">
        <v>100</v>
      </c>
      <c r="D14" s="115">
        <v>2</v>
      </c>
    </row>
    <row r="15" spans="1:8">
      <c r="A15" s="115">
        <v>114</v>
      </c>
      <c r="B15" s="115">
        <v>2</v>
      </c>
      <c r="C15" s="115">
        <v>0</v>
      </c>
      <c r="D15" s="115">
        <v>2</v>
      </c>
    </row>
    <row r="16" spans="1:8">
      <c r="A16" s="115">
        <v>115</v>
      </c>
      <c r="B16" s="115">
        <v>1</v>
      </c>
      <c r="C16" s="115">
        <v>600</v>
      </c>
      <c r="D16" s="115">
        <v>1</v>
      </c>
    </row>
    <row r="17" spans="1:4">
      <c r="A17" s="115">
        <v>116</v>
      </c>
      <c r="B17" s="115">
        <v>2</v>
      </c>
      <c r="C17" s="115">
        <v>0</v>
      </c>
      <c r="D17" s="115">
        <v>1</v>
      </c>
    </row>
    <row r="18" spans="1:4">
      <c r="A18" s="115">
        <v>117</v>
      </c>
      <c r="B18" s="115">
        <v>2</v>
      </c>
      <c r="C18" s="115">
        <v>0</v>
      </c>
      <c r="D18" s="115">
        <v>1</v>
      </c>
    </row>
    <row r="19" spans="1:4">
      <c r="A19" s="115">
        <v>118</v>
      </c>
      <c r="B19" s="115">
        <v>1</v>
      </c>
      <c r="C19" s="115">
        <v>400</v>
      </c>
      <c r="D19" s="115">
        <v>1</v>
      </c>
    </row>
    <row r="20" spans="1:4">
      <c r="A20" s="115">
        <v>119</v>
      </c>
      <c r="B20" s="115">
        <v>1</v>
      </c>
      <c r="C20" s="115">
        <v>600</v>
      </c>
      <c r="D20" s="115">
        <v>1</v>
      </c>
    </row>
    <row r="21" spans="1:4">
      <c r="A21" s="115">
        <v>120</v>
      </c>
      <c r="B21" s="115">
        <v>1</v>
      </c>
      <c r="C21" s="115">
        <v>1000</v>
      </c>
      <c r="D21" s="115">
        <v>1</v>
      </c>
    </row>
    <row r="22" spans="1:4">
      <c r="A22" s="115">
        <v>121</v>
      </c>
      <c r="B22" s="115">
        <v>1</v>
      </c>
      <c r="C22" s="115">
        <v>400</v>
      </c>
      <c r="D22" s="115">
        <v>1</v>
      </c>
    </row>
    <row r="23" spans="1:4">
      <c r="A23" s="115">
        <v>122</v>
      </c>
      <c r="B23" s="115">
        <v>1</v>
      </c>
      <c r="C23" s="115">
        <v>500</v>
      </c>
      <c r="D23" s="115">
        <v>2</v>
      </c>
    </row>
    <row r="24" spans="1:4">
      <c r="A24" s="115">
        <v>123</v>
      </c>
      <c r="B24" s="115">
        <v>1</v>
      </c>
      <c r="C24" s="115">
        <v>300</v>
      </c>
      <c r="D24" s="115">
        <v>2</v>
      </c>
    </row>
    <row r="25" spans="1:4">
      <c r="A25" s="115">
        <v>124</v>
      </c>
      <c r="B25" s="115">
        <v>1</v>
      </c>
      <c r="C25" s="115">
        <v>300</v>
      </c>
      <c r="D25" s="115">
        <v>2</v>
      </c>
    </row>
    <row r="26" spans="1:4">
      <c r="A26" s="115">
        <v>125</v>
      </c>
      <c r="B26" s="115">
        <v>1</v>
      </c>
      <c r="C26" s="115">
        <v>200</v>
      </c>
      <c r="D26" s="115">
        <v>2</v>
      </c>
    </row>
    <row r="27" spans="1:4">
      <c r="A27" s="115">
        <v>126</v>
      </c>
      <c r="B27" s="115">
        <v>1</v>
      </c>
      <c r="C27" s="115">
        <v>250</v>
      </c>
      <c r="D27" s="115">
        <v>2</v>
      </c>
    </row>
    <row r="28" spans="1:4">
      <c r="A28" s="115">
        <v>127</v>
      </c>
      <c r="B28" s="115">
        <v>1</v>
      </c>
      <c r="C28" s="115">
        <v>200</v>
      </c>
      <c r="D28" s="115">
        <v>2</v>
      </c>
    </row>
    <row r="29" spans="1:4">
      <c r="A29" s="115">
        <v>128</v>
      </c>
      <c r="B29" s="115">
        <v>1</v>
      </c>
      <c r="C29" s="115">
        <v>250</v>
      </c>
      <c r="D29" s="115">
        <v>2</v>
      </c>
    </row>
    <row r="30" spans="1:4">
      <c r="A30" s="115">
        <v>129</v>
      </c>
      <c r="B30" s="115">
        <v>1</v>
      </c>
      <c r="C30" s="115">
        <v>100</v>
      </c>
      <c r="D30" s="115">
        <v>2</v>
      </c>
    </row>
    <row r="31" spans="1:4">
      <c r="A31" s="115">
        <v>130</v>
      </c>
      <c r="B31" s="115">
        <v>1</v>
      </c>
      <c r="C31" s="115">
        <v>300</v>
      </c>
      <c r="D31" s="115">
        <v>2</v>
      </c>
    </row>
    <row r="32" spans="1:4">
      <c r="A32" s="115">
        <v>131</v>
      </c>
      <c r="B32" s="115">
        <v>1</v>
      </c>
      <c r="C32" s="115">
        <v>300</v>
      </c>
      <c r="D32" s="115">
        <v>2</v>
      </c>
    </row>
    <row r="33" spans="1:4">
      <c r="A33" s="115">
        <v>132</v>
      </c>
      <c r="B33" s="115">
        <v>1</v>
      </c>
      <c r="C33" s="115">
        <v>300</v>
      </c>
      <c r="D33" s="115">
        <v>2</v>
      </c>
    </row>
    <row r="34" spans="1:4">
      <c r="A34" s="115">
        <v>133</v>
      </c>
      <c r="B34" s="115">
        <v>1</v>
      </c>
      <c r="C34" s="115">
        <v>180</v>
      </c>
      <c r="D34" s="115">
        <v>2</v>
      </c>
    </row>
    <row r="35" spans="1:4">
      <c r="A35" s="115">
        <v>134</v>
      </c>
      <c r="B35" s="115">
        <v>1</v>
      </c>
      <c r="C35" s="115">
        <v>200</v>
      </c>
      <c r="D35" s="115">
        <v>2</v>
      </c>
    </row>
    <row r="36" spans="1:4">
      <c r="A36" s="115">
        <v>135</v>
      </c>
      <c r="B36" s="115">
        <v>2</v>
      </c>
      <c r="C36" s="115">
        <v>0</v>
      </c>
      <c r="D36" s="115">
        <v>1</v>
      </c>
    </row>
    <row r="37" spans="1:4">
      <c r="A37" s="115">
        <v>136</v>
      </c>
      <c r="B37" s="115">
        <v>2</v>
      </c>
      <c r="C37" s="115">
        <v>0</v>
      </c>
      <c r="D37" s="115">
        <v>1</v>
      </c>
    </row>
    <row r="38" spans="1:4">
      <c r="A38" s="115">
        <v>137</v>
      </c>
      <c r="B38" s="115">
        <v>2</v>
      </c>
      <c r="C38" s="115">
        <v>0</v>
      </c>
      <c r="D38" s="115">
        <v>2</v>
      </c>
    </row>
    <row r="39" spans="1:4">
      <c r="A39" s="115">
        <v>138</v>
      </c>
      <c r="B39" s="115">
        <v>2</v>
      </c>
      <c r="C39" s="115">
        <v>0</v>
      </c>
      <c r="D39" s="115">
        <v>2</v>
      </c>
    </row>
    <row r="40" spans="1:4">
      <c r="A40" s="115">
        <v>139</v>
      </c>
      <c r="B40" s="115">
        <v>2</v>
      </c>
      <c r="C40" s="115">
        <v>0</v>
      </c>
      <c r="D40" s="115">
        <v>2</v>
      </c>
    </row>
    <row r="41" spans="1:4">
      <c r="A41" s="115">
        <v>140</v>
      </c>
      <c r="B41" s="115">
        <v>2</v>
      </c>
      <c r="C41" s="115">
        <v>0</v>
      </c>
      <c r="D41" s="115">
        <v>2</v>
      </c>
    </row>
    <row r="42" spans="1:4">
      <c r="A42" s="115">
        <v>141</v>
      </c>
      <c r="B42" s="115">
        <v>2</v>
      </c>
      <c r="C42" s="115">
        <v>0</v>
      </c>
      <c r="D42" s="115">
        <v>2</v>
      </c>
    </row>
    <row r="43" spans="1:4">
      <c r="A43" s="115">
        <v>142</v>
      </c>
      <c r="B43" s="115">
        <v>2</v>
      </c>
      <c r="C43" s="115">
        <v>0</v>
      </c>
      <c r="D43" s="115">
        <v>2</v>
      </c>
    </row>
    <row r="44" spans="1:4">
      <c r="A44" s="115">
        <v>143</v>
      </c>
      <c r="B44" s="115">
        <v>2</v>
      </c>
      <c r="C44" s="115">
        <v>0</v>
      </c>
      <c r="D44" s="115">
        <v>2</v>
      </c>
    </row>
    <row r="45" spans="1:4">
      <c r="A45" s="115">
        <v>144</v>
      </c>
      <c r="B45" s="115">
        <v>2</v>
      </c>
      <c r="C45" s="115">
        <v>0</v>
      </c>
      <c r="D45" s="115">
        <v>1</v>
      </c>
    </row>
    <row r="46" spans="1:4">
      <c r="A46" s="115">
        <v>145</v>
      </c>
      <c r="B46" s="115">
        <v>2</v>
      </c>
      <c r="C46" s="115">
        <v>0</v>
      </c>
      <c r="D46" s="115">
        <v>1</v>
      </c>
    </row>
    <row r="47" spans="1:4">
      <c r="A47" s="115">
        <v>146</v>
      </c>
      <c r="B47" s="115">
        <v>1</v>
      </c>
      <c r="C47" s="115">
        <v>1000</v>
      </c>
      <c r="D47" s="115">
        <v>1</v>
      </c>
    </row>
    <row r="48" spans="1:4">
      <c r="A48" s="115">
        <v>147</v>
      </c>
      <c r="B48" s="115">
        <v>1</v>
      </c>
      <c r="C48" s="115">
        <v>600</v>
      </c>
      <c r="D48" s="115">
        <v>1</v>
      </c>
    </row>
    <row r="49" spans="1:4">
      <c r="A49" s="115">
        <v>148</v>
      </c>
      <c r="B49" s="115">
        <v>1</v>
      </c>
      <c r="C49" s="115">
        <v>400</v>
      </c>
      <c r="D49" s="115">
        <v>2</v>
      </c>
    </row>
    <row r="50" spans="1:4">
      <c r="A50" s="115">
        <v>149</v>
      </c>
      <c r="B50" s="115">
        <v>2</v>
      </c>
      <c r="C50" s="115">
        <v>0</v>
      </c>
      <c r="D50" s="115">
        <v>2</v>
      </c>
    </row>
    <row r="51" spans="1:4">
      <c r="A51" s="115">
        <v>150</v>
      </c>
      <c r="B51" s="115">
        <v>2</v>
      </c>
      <c r="C51" s="115">
        <v>0</v>
      </c>
      <c r="D51" s="115">
        <v>2</v>
      </c>
    </row>
    <row r="52" spans="1:4">
      <c r="A52" s="115">
        <v>151</v>
      </c>
      <c r="B52" s="115">
        <v>1</v>
      </c>
      <c r="C52" s="115">
        <v>500</v>
      </c>
      <c r="D52" s="115">
        <v>2</v>
      </c>
    </row>
    <row r="53" spans="1:4">
      <c r="A53" s="115">
        <v>152</v>
      </c>
      <c r="B53" s="115">
        <v>1</v>
      </c>
      <c r="C53" s="115">
        <v>150</v>
      </c>
      <c r="D53" s="115">
        <v>2</v>
      </c>
    </row>
    <row r="54" spans="1:4">
      <c r="A54" s="115">
        <v>201</v>
      </c>
      <c r="B54" s="115">
        <v>2</v>
      </c>
      <c r="C54" s="115">
        <v>0</v>
      </c>
      <c r="D54" s="115">
        <v>2</v>
      </c>
    </row>
    <row r="55" spans="1:4">
      <c r="A55" s="115">
        <v>202</v>
      </c>
      <c r="B55" s="115">
        <v>2</v>
      </c>
      <c r="C55" s="115">
        <v>0</v>
      </c>
      <c r="D55" s="115">
        <v>2</v>
      </c>
    </row>
    <row r="56" spans="1:4">
      <c r="A56" s="115">
        <v>203</v>
      </c>
      <c r="B56" s="115">
        <v>2</v>
      </c>
      <c r="C56" s="115">
        <v>0</v>
      </c>
      <c r="D56" s="115">
        <v>1</v>
      </c>
    </row>
    <row r="57" spans="1:4">
      <c r="A57" s="115">
        <v>204</v>
      </c>
      <c r="B57" s="115">
        <v>1</v>
      </c>
      <c r="C57" s="115">
        <v>1500</v>
      </c>
      <c r="D57" s="115">
        <v>1</v>
      </c>
    </row>
    <row r="58" spans="1:4">
      <c r="A58" s="115">
        <v>205</v>
      </c>
      <c r="B58" s="115">
        <v>2</v>
      </c>
      <c r="C58" s="115">
        <v>0</v>
      </c>
      <c r="D58" s="115">
        <v>1</v>
      </c>
    </row>
    <row r="59" spans="1:4">
      <c r="A59" s="115">
        <v>206</v>
      </c>
      <c r="B59" s="115">
        <v>2</v>
      </c>
      <c r="C59" s="115">
        <v>0</v>
      </c>
      <c r="D59" s="115">
        <v>1</v>
      </c>
    </row>
    <row r="60" spans="1:4">
      <c r="A60" s="115">
        <v>207</v>
      </c>
      <c r="B60" s="115">
        <v>2</v>
      </c>
      <c r="C60" s="115">
        <v>0</v>
      </c>
      <c r="D60" s="115">
        <v>2</v>
      </c>
    </row>
    <row r="61" spans="1:4">
      <c r="A61" s="115">
        <v>208</v>
      </c>
      <c r="B61" s="115">
        <v>2</v>
      </c>
      <c r="C61" s="115">
        <v>0</v>
      </c>
      <c r="D61" s="115">
        <v>2</v>
      </c>
    </row>
    <row r="62" spans="1:4">
      <c r="A62" s="115">
        <v>209</v>
      </c>
      <c r="B62" s="115">
        <v>2</v>
      </c>
      <c r="C62" s="115">
        <v>0</v>
      </c>
      <c r="D62" s="115">
        <v>2</v>
      </c>
    </row>
    <row r="63" spans="1:4">
      <c r="A63" s="115">
        <v>210</v>
      </c>
      <c r="B63" s="115">
        <v>2</v>
      </c>
      <c r="C63" s="115">
        <v>0</v>
      </c>
      <c r="D63" s="115">
        <v>2</v>
      </c>
    </row>
    <row r="64" spans="1:4">
      <c r="A64" s="115">
        <v>211</v>
      </c>
      <c r="B64" s="115">
        <v>1</v>
      </c>
      <c r="C64" s="115">
        <v>200</v>
      </c>
      <c r="D64" s="115">
        <v>1</v>
      </c>
    </row>
    <row r="65" spans="1:4">
      <c r="A65" s="115">
        <v>212</v>
      </c>
      <c r="B65" s="115">
        <v>1</v>
      </c>
      <c r="C65" s="115">
        <v>300</v>
      </c>
      <c r="D65" s="115">
        <v>1</v>
      </c>
    </row>
    <row r="66" spans="1:4">
      <c r="A66" s="115">
        <v>213</v>
      </c>
      <c r="B66" s="115">
        <v>1</v>
      </c>
      <c r="C66" s="115">
        <v>600</v>
      </c>
      <c r="D66" s="115">
        <v>2</v>
      </c>
    </row>
    <row r="67" spans="1:4">
      <c r="A67" s="115">
        <v>214</v>
      </c>
      <c r="B67" s="115">
        <v>1</v>
      </c>
      <c r="C67" s="115">
        <v>200</v>
      </c>
      <c r="D67" s="115">
        <v>1</v>
      </c>
    </row>
    <row r="68" spans="1:4">
      <c r="A68" s="115">
        <v>215</v>
      </c>
      <c r="B68" s="115">
        <v>1</v>
      </c>
      <c r="C68" s="115">
        <v>1000</v>
      </c>
      <c r="D68" s="115">
        <v>2</v>
      </c>
    </row>
    <row r="69" spans="1:4">
      <c r="A69" s="115">
        <v>216</v>
      </c>
      <c r="B69" s="115">
        <v>1</v>
      </c>
      <c r="C69" s="115">
        <v>500</v>
      </c>
      <c r="D69" s="115">
        <v>1</v>
      </c>
    </row>
    <row r="70" spans="1:4">
      <c r="A70" s="115">
        <v>217</v>
      </c>
      <c r="B70" s="115">
        <v>1</v>
      </c>
      <c r="C70" s="115">
        <v>200</v>
      </c>
      <c r="D70" s="115">
        <v>2</v>
      </c>
    </row>
    <row r="71" spans="1:4">
      <c r="A71" s="115">
        <v>218</v>
      </c>
      <c r="B71" s="115">
        <v>1</v>
      </c>
      <c r="C71" s="115">
        <v>200</v>
      </c>
      <c r="D71" s="115">
        <v>1</v>
      </c>
    </row>
    <row r="72" spans="1:4">
      <c r="A72" s="115">
        <v>219</v>
      </c>
      <c r="B72" s="115">
        <v>1</v>
      </c>
      <c r="C72" s="115">
        <v>100</v>
      </c>
      <c r="D72" s="115">
        <v>2</v>
      </c>
    </row>
    <row r="73" spans="1:4">
      <c r="A73" s="115">
        <v>220</v>
      </c>
      <c r="B73" s="115">
        <v>1</v>
      </c>
      <c r="C73" s="115">
        <v>300</v>
      </c>
      <c r="D73" s="115">
        <v>1</v>
      </c>
    </row>
    <row r="74" spans="1:4">
      <c r="A74" s="115">
        <v>221</v>
      </c>
      <c r="B74" s="115">
        <v>1</v>
      </c>
      <c r="C74" s="115">
        <v>200</v>
      </c>
      <c r="D74" s="115">
        <v>1</v>
      </c>
    </row>
    <row r="75" spans="1:4">
      <c r="A75" s="115">
        <v>222</v>
      </c>
      <c r="B75" s="115">
        <v>1</v>
      </c>
      <c r="C75" s="115">
        <v>600</v>
      </c>
      <c r="D75" s="115">
        <v>1</v>
      </c>
    </row>
    <row r="76" spans="1:4">
      <c r="A76" s="115">
        <v>223</v>
      </c>
      <c r="B76" s="115">
        <v>1</v>
      </c>
      <c r="C76" s="115">
        <v>200</v>
      </c>
      <c r="D76" s="115">
        <v>2</v>
      </c>
    </row>
    <row r="77" spans="1:4">
      <c r="A77" s="115">
        <v>224</v>
      </c>
      <c r="B77" s="115">
        <v>1</v>
      </c>
      <c r="C77" s="115">
        <v>200</v>
      </c>
      <c r="D77" s="115">
        <v>2</v>
      </c>
    </row>
    <row r="78" spans="1:4">
      <c r="A78" s="115">
        <v>225</v>
      </c>
      <c r="B78" s="115">
        <v>1</v>
      </c>
      <c r="C78" s="115">
        <v>200</v>
      </c>
      <c r="D78" s="115">
        <v>1</v>
      </c>
    </row>
    <row r="79" spans="1:4">
      <c r="A79" s="115">
        <v>226</v>
      </c>
      <c r="B79" s="115">
        <v>1</v>
      </c>
      <c r="C79" s="115">
        <v>300</v>
      </c>
      <c r="D79" s="115">
        <v>1</v>
      </c>
    </row>
    <row r="80" spans="1:4">
      <c r="A80" s="115">
        <v>227</v>
      </c>
      <c r="B80" s="115">
        <v>1</v>
      </c>
      <c r="C80" s="115">
        <v>500</v>
      </c>
      <c r="D80" s="115">
        <v>1</v>
      </c>
    </row>
    <row r="81" spans="1:4">
      <c r="A81" s="115">
        <v>228</v>
      </c>
      <c r="B81" s="115">
        <v>2</v>
      </c>
      <c r="C81" s="115">
        <v>0</v>
      </c>
      <c r="D81" s="115">
        <v>2</v>
      </c>
    </row>
    <row r="82" spans="1:4">
      <c r="A82" s="115">
        <v>229</v>
      </c>
      <c r="B82" s="115">
        <v>2</v>
      </c>
      <c r="C82" s="115">
        <v>0</v>
      </c>
      <c r="D82" s="115">
        <v>2</v>
      </c>
    </row>
    <row r="83" spans="1:4">
      <c r="A83" s="115">
        <v>230</v>
      </c>
      <c r="B83" s="115">
        <v>2</v>
      </c>
      <c r="C83" s="115">
        <v>0</v>
      </c>
      <c r="D83" s="115">
        <v>1</v>
      </c>
    </row>
    <row r="84" spans="1:4">
      <c r="A84" s="115">
        <v>231</v>
      </c>
      <c r="B84" s="115">
        <v>1</v>
      </c>
      <c r="C84" s="115">
        <v>200</v>
      </c>
      <c r="D84" s="115">
        <v>1</v>
      </c>
    </row>
    <row r="85" spans="1:4">
      <c r="A85" s="115">
        <v>232</v>
      </c>
      <c r="B85" s="115">
        <v>2</v>
      </c>
      <c r="C85" s="115">
        <v>0</v>
      </c>
      <c r="D85" s="115">
        <v>2</v>
      </c>
    </row>
    <row r="86" spans="1:4">
      <c r="A86" s="115">
        <v>233</v>
      </c>
      <c r="B86" s="115">
        <v>2</v>
      </c>
      <c r="C86" s="115">
        <v>0</v>
      </c>
      <c r="D86" s="115">
        <v>2</v>
      </c>
    </row>
    <row r="87" spans="1:4">
      <c r="A87" s="115">
        <v>234</v>
      </c>
      <c r="B87" s="115">
        <v>2</v>
      </c>
      <c r="C87" s="115">
        <v>0</v>
      </c>
      <c r="D87" s="115">
        <v>2</v>
      </c>
    </row>
    <row r="88" spans="1:4">
      <c r="A88" s="115">
        <v>235</v>
      </c>
      <c r="B88" s="115">
        <v>2</v>
      </c>
      <c r="C88" s="115">
        <v>0</v>
      </c>
      <c r="D88" s="115">
        <v>1</v>
      </c>
    </row>
    <row r="89" spans="1:4">
      <c r="A89" s="115">
        <v>236</v>
      </c>
      <c r="B89" s="115">
        <v>2</v>
      </c>
      <c r="C89" s="115">
        <v>0</v>
      </c>
      <c r="D89" s="115">
        <v>2</v>
      </c>
    </row>
    <row r="90" spans="1:4">
      <c r="A90" s="115">
        <v>237</v>
      </c>
      <c r="B90" s="115">
        <v>1</v>
      </c>
      <c r="C90" s="115">
        <v>500</v>
      </c>
      <c r="D90" s="115">
        <v>2</v>
      </c>
    </row>
    <row r="91" spans="1:4">
      <c r="A91" s="115">
        <v>238</v>
      </c>
      <c r="B91" s="115">
        <v>1</v>
      </c>
      <c r="C91" s="115">
        <v>600</v>
      </c>
      <c r="D91" s="115">
        <v>2</v>
      </c>
    </row>
    <row r="92" spans="1:4">
      <c r="A92" s="115">
        <v>301</v>
      </c>
      <c r="B92" s="115">
        <v>1</v>
      </c>
      <c r="C92" s="115">
        <v>400</v>
      </c>
      <c r="D92" s="115">
        <v>1</v>
      </c>
    </row>
    <row r="93" spans="1:4">
      <c r="A93" s="115">
        <v>302</v>
      </c>
      <c r="B93" s="115">
        <v>1</v>
      </c>
      <c r="C93" s="115">
        <v>400</v>
      </c>
      <c r="D93" s="115">
        <v>2</v>
      </c>
    </row>
    <row r="94" spans="1:4">
      <c r="A94" s="115">
        <v>303</v>
      </c>
      <c r="B94" s="115">
        <v>1</v>
      </c>
      <c r="C94" s="115">
        <v>800</v>
      </c>
      <c r="D94" s="115">
        <v>1</v>
      </c>
    </row>
    <row r="95" spans="1:4">
      <c r="A95" s="115">
        <v>304</v>
      </c>
      <c r="B95" s="115">
        <v>1</v>
      </c>
      <c r="C95" s="115">
        <v>900</v>
      </c>
      <c r="D95" s="115">
        <v>2</v>
      </c>
    </row>
    <row r="96" spans="1:4">
      <c r="A96" s="115">
        <v>305</v>
      </c>
      <c r="B96" s="115">
        <v>1</v>
      </c>
      <c r="C96" s="115">
        <v>600</v>
      </c>
      <c r="D96" s="115">
        <v>1</v>
      </c>
    </row>
    <row r="97" spans="1:4">
      <c r="A97" s="115">
        <v>306</v>
      </c>
      <c r="B97" s="115">
        <v>1</v>
      </c>
      <c r="C97" s="115">
        <v>800</v>
      </c>
      <c r="D97" s="115">
        <v>1</v>
      </c>
    </row>
    <row r="98" spans="1:4">
      <c r="A98" s="115">
        <v>307</v>
      </c>
      <c r="B98" s="115">
        <v>1</v>
      </c>
      <c r="C98" s="115">
        <v>800</v>
      </c>
      <c r="D98" s="115">
        <v>2</v>
      </c>
    </row>
    <row r="99" spans="1:4">
      <c r="A99" s="115">
        <v>308</v>
      </c>
      <c r="B99" s="115">
        <v>1</v>
      </c>
      <c r="C99" s="115">
        <v>500</v>
      </c>
      <c r="D99" s="115">
        <v>2</v>
      </c>
    </row>
    <row r="100" spans="1:4">
      <c r="A100" s="115">
        <v>309</v>
      </c>
      <c r="B100" s="115">
        <v>1</v>
      </c>
      <c r="C100" s="115">
        <v>30</v>
      </c>
      <c r="D100" s="115">
        <v>2</v>
      </c>
    </row>
    <row r="101" spans="1:4">
      <c r="A101" s="115">
        <v>310</v>
      </c>
      <c r="B101" s="115">
        <v>1</v>
      </c>
      <c r="C101" s="115">
        <v>2000</v>
      </c>
      <c r="D101" s="115">
        <v>2</v>
      </c>
    </row>
    <row r="102" spans="1:4">
      <c r="A102" s="115">
        <v>311</v>
      </c>
      <c r="B102" s="115">
        <v>1</v>
      </c>
      <c r="C102" s="115">
        <v>1200</v>
      </c>
      <c r="D102" s="115">
        <v>2</v>
      </c>
    </row>
    <row r="103" spans="1:4">
      <c r="A103" s="115">
        <v>312</v>
      </c>
      <c r="B103" s="115">
        <v>1</v>
      </c>
      <c r="C103" s="115">
        <v>300</v>
      </c>
      <c r="D103" s="115">
        <v>2</v>
      </c>
    </row>
    <row r="104" spans="1:4">
      <c r="A104" s="115">
        <v>313</v>
      </c>
      <c r="B104" s="115">
        <v>1</v>
      </c>
      <c r="C104" s="115">
        <v>200</v>
      </c>
      <c r="D104" s="115">
        <v>2</v>
      </c>
    </row>
    <row r="105" spans="1:4">
      <c r="A105" s="115">
        <v>314</v>
      </c>
      <c r="B105" s="115">
        <v>1</v>
      </c>
      <c r="C105" s="115">
        <v>200</v>
      </c>
      <c r="D105" s="115">
        <v>1</v>
      </c>
    </row>
    <row r="106" spans="1:4">
      <c r="A106" s="115">
        <v>315</v>
      </c>
      <c r="B106" s="115">
        <v>1</v>
      </c>
      <c r="C106" s="115">
        <v>700</v>
      </c>
      <c r="D106" s="115">
        <v>1</v>
      </c>
    </row>
    <row r="107" spans="1:4">
      <c r="A107" s="115">
        <v>316</v>
      </c>
      <c r="B107" s="115">
        <v>2</v>
      </c>
      <c r="C107" s="115">
        <v>0</v>
      </c>
      <c r="D107" s="115">
        <v>2</v>
      </c>
    </row>
    <row r="108" spans="1:4">
      <c r="A108" s="115">
        <v>317</v>
      </c>
      <c r="B108" s="115">
        <v>2</v>
      </c>
      <c r="C108" s="115">
        <v>0</v>
      </c>
      <c r="D108" s="115">
        <v>2</v>
      </c>
    </row>
    <row r="109" spans="1:4">
      <c r="A109" s="115">
        <v>318</v>
      </c>
      <c r="B109" s="115">
        <v>1</v>
      </c>
      <c r="C109" s="115">
        <v>200</v>
      </c>
      <c r="D109" s="115">
        <v>1</v>
      </c>
    </row>
    <row r="110" spans="1:4">
      <c r="A110" s="115">
        <v>319</v>
      </c>
      <c r="B110" s="115">
        <v>1</v>
      </c>
      <c r="C110" s="115">
        <v>1500</v>
      </c>
      <c r="D110" s="115">
        <v>1</v>
      </c>
    </row>
    <row r="111" spans="1:4">
      <c r="A111" s="115">
        <v>320</v>
      </c>
      <c r="B111" s="115">
        <v>1</v>
      </c>
      <c r="C111" s="115">
        <v>500</v>
      </c>
      <c r="D111" s="115">
        <v>2</v>
      </c>
    </row>
    <row r="112" spans="1:4">
      <c r="A112" s="115">
        <v>321</v>
      </c>
      <c r="B112" s="115">
        <v>1</v>
      </c>
      <c r="C112" s="115">
        <v>750</v>
      </c>
      <c r="D112" s="115">
        <v>2</v>
      </c>
    </row>
    <row r="113" spans="1:4">
      <c r="A113" s="115">
        <v>322</v>
      </c>
      <c r="B113" s="115">
        <v>1</v>
      </c>
      <c r="C113" s="115">
        <v>500</v>
      </c>
      <c r="D113" s="115">
        <v>2</v>
      </c>
    </row>
    <row r="114" spans="1:4">
      <c r="A114" s="115">
        <v>323</v>
      </c>
      <c r="B114" s="115">
        <v>1</v>
      </c>
      <c r="C114" s="115">
        <v>400</v>
      </c>
      <c r="D114" s="115">
        <v>2</v>
      </c>
    </row>
    <row r="115" spans="1:4">
      <c r="A115" s="115">
        <v>324</v>
      </c>
      <c r="B115" s="115">
        <v>2</v>
      </c>
      <c r="C115" s="115">
        <v>0</v>
      </c>
      <c r="D115" s="115">
        <v>1</v>
      </c>
    </row>
    <row r="116" spans="1:4">
      <c r="A116" s="115">
        <v>325</v>
      </c>
      <c r="B116" s="115">
        <v>1</v>
      </c>
      <c r="C116" s="115">
        <v>1300</v>
      </c>
      <c r="D116" s="115">
        <v>1</v>
      </c>
    </row>
    <row r="117" spans="1:4">
      <c r="A117" s="115">
        <v>326</v>
      </c>
      <c r="B117" s="115">
        <v>2</v>
      </c>
      <c r="C117" s="115">
        <v>0</v>
      </c>
      <c r="D117" s="115">
        <v>2</v>
      </c>
    </row>
    <row r="118" spans="1:4">
      <c r="A118" s="115">
        <v>327</v>
      </c>
      <c r="B118" s="115">
        <v>1</v>
      </c>
      <c r="C118" s="115">
        <v>800</v>
      </c>
      <c r="D118" s="115">
        <v>1</v>
      </c>
    </row>
    <row r="119" spans="1:4">
      <c r="A119" s="115">
        <v>328</v>
      </c>
      <c r="B119" s="115">
        <v>1</v>
      </c>
      <c r="C119" s="115">
        <v>500</v>
      </c>
      <c r="D119" s="115">
        <v>2</v>
      </c>
    </row>
    <row r="120" spans="1:4">
      <c r="A120" s="115">
        <v>329</v>
      </c>
      <c r="B120" s="115">
        <v>2</v>
      </c>
      <c r="C120" s="115">
        <v>0</v>
      </c>
      <c r="D120" s="115">
        <v>1</v>
      </c>
    </row>
    <row r="121" spans="1:4">
      <c r="A121" s="115">
        <v>330</v>
      </c>
      <c r="B121" s="115">
        <v>1</v>
      </c>
      <c r="C121" s="115">
        <v>200</v>
      </c>
      <c r="D121" s="115">
        <v>1</v>
      </c>
    </row>
    <row r="122" spans="1:4">
      <c r="A122" s="115">
        <v>331</v>
      </c>
      <c r="B122" s="115">
        <v>2</v>
      </c>
      <c r="C122" s="115">
        <v>0</v>
      </c>
      <c r="D122" s="115">
        <v>2</v>
      </c>
    </row>
    <row r="123" spans="1:4">
      <c r="A123" s="115">
        <v>332</v>
      </c>
      <c r="B123" s="115">
        <v>1</v>
      </c>
      <c r="C123" s="115">
        <v>250</v>
      </c>
      <c r="D123" s="115">
        <v>2</v>
      </c>
    </row>
    <row r="124" spans="1:4">
      <c r="A124" s="115">
        <v>333</v>
      </c>
      <c r="B124" s="115">
        <v>1</v>
      </c>
      <c r="C124" s="115">
        <v>300</v>
      </c>
      <c r="D124" s="115">
        <v>2</v>
      </c>
    </row>
    <row r="125" spans="1:4">
      <c r="A125" s="115">
        <v>334</v>
      </c>
      <c r="B125" s="115">
        <v>2</v>
      </c>
      <c r="C125" s="115">
        <v>0</v>
      </c>
      <c r="D125" s="115">
        <v>1</v>
      </c>
    </row>
    <row r="126" spans="1:4">
      <c r="A126" s="115">
        <v>335</v>
      </c>
      <c r="B126" s="115">
        <v>2</v>
      </c>
      <c r="C126" s="115">
        <v>0</v>
      </c>
      <c r="D126" s="115">
        <v>1</v>
      </c>
    </row>
    <row r="127" spans="1:4">
      <c r="A127" s="115">
        <v>401</v>
      </c>
      <c r="B127" s="115">
        <v>1</v>
      </c>
      <c r="C127" s="115">
        <v>400</v>
      </c>
      <c r="D127" s="115">
        <v>2</v>
      </c>
    </row>
    <row r="128" spans="1:4">
      <c r="A128" s="115">
        <v>402</v>
      </c>
      <c r="B128" s="115">
        <v>1</v>
      </c>
      <c r="C128" s="115">
        <v>500</v>
      </c>
      <c r="D128" s="115">
        <v>2</v>
      </c>
    </row>
    <row r="129" spans="1:4">
      <c r="A129" s="115">
        <v>403</v>
      </c>
      <c r="B129" s="115">
        <v>2</v>
      </c>
      <c r="C129" s="115">
        <v>0</v>
      </c>
      <c r="D129" s="115">
        <v>2</v>
      </c>
    </row>
    <row r="130" spans="1:4">
      <c r="A130" s="115">
        <v>404</v>
      </c>
      <c r="B130" s="115">
        <v>1</v>
      </c>
      <c r="C130" s="115">
        <v>300</v>
      </c>
      <c r="D130" s="115">
        <v>1</v>
      </c>
    </row>
    <row r="131" spans="1:4">
      <c r="A131" s="115">
        <v>501</v>
      </c>
      <c r="B131" s="115">
        <v>1</v>
      </c>
      <c r="C131" s="115">
        <v>300</v>
      </c>
      <c r="D131" s="115">
        <v>1</v>
      </c>
    </row>
    <row r="132" spans="1:4">
      <c r="A132" s="115">
        <v>502</v>
      </c>
      <c r="B132" s="115">
        <v>2</v>
      </c>
      <c r="C132" s="115">
        <v>0</v>
      </c>
      <c r="D132" s="115">
        <v>2</v>
      </c>
    </row>
    <row r="133" spans="1:4">
      <c r="A133" s="115">
        <v>503</v>
      </c>
      <c r="B133" s="115">
        <v>2</v>
      </c>
      <c r="C133" s="115">
        <v>0</v>
      </c>
      <c r="D133" s="115">
        <v>2</v>
      </c>
    </row>
    <row r="134" spans="1:4">
      <c r="A134" s="115">
        <v>504</v>
      </c>
      <c r="B134" s="115">
        <v>1</v>
      </c>
      <c r="C134" s="115">
        <v>600</v>
      </c>
      <c r="D134" s="115">
        <v>2</v>
      </c>
    </row>
    <row r="135" spans="1:4">
      <c r="A135" s="115">
        <v>505</v>
      </c>
      <c r="B135" s="115">
        <v>1</v>
      </c>
      <c r="C135" s="115">
        <v>400</v>
      </c>
      <c r="D135" s="115">
        <v>2</v>
      </c>
    </row>
    <row r="136" spans="1:4">
      <c r="A136" s="115">
        <v>506</v>
      </c>
      <c r="B136" s="115">
        <v>1</v>
      </c>
      <c r="C136" s="115">
        <v>300</v>
      </c>
      <c r="D136" s="115">
        <v>2</v>
      </c>
    </row>
    <row r="137" spans="1:4">
      <c r="A137" s="115">
        <v>507</v>
      </c>
      <c r="B137" s="115">
        <v>2</v>
      </c>
      <c r="C137" s="115">
        <v>0</v>
      </c>
      <c r="D137" s="115">
        <v>2</v>
      </c>
    </row>
    <row r="138" spans="1:4">
      <c r="A138" s="115">
        <v>508</v>
      </c>
      <c r="B138" s="115">
        <v>1</v>
      </c>
      <c r="C138" s="115">
        <v>200</v>
      </c>
      <c r="D138" s="115">
        <v>1</v>
      </c>
    </row>
    <row r="139" spans="1:4">
      <c r="A139" s="115">
        <v>509</v>
      </c>
      <c r="B139" s="115">
        <v>1</v>
      </c>
      <c r="C139" s="115">
        <v>300</v>
      </c>
      <c r="D139" s="115">
        <v>1</v>
      </c>
    </row>
    <row r="140" spans="1:4">
      <c r="A140" s="115">
        <v>510</v>
      </c>
      <c r="B140" s="115">
        <v>1</v>
      </c>
      <c r="C140" s="115">
        <v>1500</v>
      </c>
      <c r="D140" s="115">
        <v>1</v>
      </c>
    </row>
    <row r="141" spans="1:4">
      <c r="A141" s="115">
        <v>511</v>
      </c>
      <c r="B141" s="115">
        <v>1</v>
      </c>
      <c r="C141" s="115">
        <v>1000</v>
      </c>
      <c r="D141" s="115">
        <v>1</v>
      </c>
    </row>
    <row r="142" spans="1:4">
      <c r="A142" s="115">
        <v>512</v>
      </c>
      <c r="B142" s="115">
        <v>1</v>
      </c>
      <c r="C142" s="115">
        <v>250</v>
      </c>
      <c r="D142" s="115">
        <v>1</v>
      </c>
    </row>
    <row r="143" spans="1:4">
      <c r="A143" s="115">
        <v>513</v>
      </c>
      <c r="B143" s="115">
        <v>2</v>
      </c>
      <c r="C143" s="115">
        <v>0</v>
      </c>
      <c r="D143" s="115">
        <v>1</v>
      </c>
    </row>
    <row r="144" spans="1:4">
      <c r="A144" s="115">
        <v>514</v>
      </c>
      <c r="B144" s="115">
        <v>1</v>
      </c>
      <c r="C144" s="115">
        <v>400</v>
      </c>
      <c r="D144" s="115">
        <v>1</v>
      </c>
    </row>
    <row r="145" spans="1:4">
      <c r="A145" s="115">
        <v>515</v>
      </c>
      <c r="B145" s="115">
        <v>1</v>
      </c>
      <c r="C145" s="115">
        <v>200</v>
      </c>
      <c r="D145" s="115">
        <v>1</v>
      </c>
    </row>
    <row r="146" spans="1:4">
      <c r="A146" s="115">
        <v>516</v>
      </c>
      <c r="B146" s="115">
        <v>1</v>
      </c>
      <c r="C146" s="115">
        <v>400</v>
      </c>
      <c r="D146" s="115">
        <v>1</v>
      </c>
    </row>
    <row r="147" spans="1:4">
      <c r="A147" s="115">
        <v>517</v>
      </c>
      <c r="B147" s="115">
        <v>2</v>
      </c>
      <c r="C147" s="115">
        <v>0</v>
      </c>
      <c r="D147" s="115">
        <v>2</v>
      </c>
    </row>
    <row r="148" spans="1:4">
      <c r="A148" s="115">
        <v>518</v>
      </c>
      <c r="B148" s="115">
        <v>2</v>
      </c>
      <c r="C148" s="115">
        <v>0</v>
      </c>
      <c r="D148" s="115">
        <v>2</v>
      </c>
    </row>
    <row r="149" spans="1:4">
      <c r="A149" s="115">
        <v>519</v>
      </c>
      <c r="B149" s="115">
        <v>2</v>
      </c>
      <c r="C149" s="115">
        <v>0</v>
      </c>
      <c r="D149" s="115">
        <v>2</v>
      </c>
    </row>
    <row r="150" spans="1:4">
      <c r="A150" s="115">
        <v>520</v>
      </c>
      <c r="B150" s="115">
        <v>2</v>
      </c>
      <c r="C150" s="115">
        <v>0</v>
      </c>
      <c r="D150" s="115">
        <v>2</v>
      </c>
    </row>
    <row r="151" spans="1:4">
      <c r="A151" s="115">
        <v>521</v>
      </c>
      <c r="B151" s="115">
        <v>2</v>
      </c>
      <c r="C151" s="115">
        <v>0</v>
      </c>
      <c r="D151" s="115">
        <v>2</v>
      </c>
    </row>
    <row r="152" spans="1:4">
      <c r="A152" s="115">
        <v>522</v>
      </c>
      <c r="B152" s="115">
        <v>1</v>
      </c>
      <c r="C152" s="115">
        <v>500</v>
      </c>
      <c r="D152" s="115">
        <v>2</v>
      </c>
    </row>
    <row r="153" spans="1:4">
      <c r="A153" s="115">
        <v>523</v>
      </c>
      <c r="B153" s="115">
        <v>2</v>
      </c>
      <c r="C153" s="115">
        <v>0</v>
      </c>
      <c r="D153" s="115">
        <v>2</v>
      </c>
    </row>
    <row r="154" spans="1:4">
      <c r="A154" s="115">
        <v>524</v>
      </c>
      <c r="B154" s="115">
        <v>1</v>
      </c>
      <c r="C154" s="115">
        <v>500</v>
      </c>
      <c r="D154" s="115">
        <v>2</v>
      </c>
    </row>
    <row r="155" spans="1:4">
      <c r="A155" s="115">
        <v>525</v>
      </c>
      <c r="B155" s="115">
        <v>2</v>
      </c>
      <c r="C155" s="115">
        <v>0</v>
      </c>
      <c r="D155" s="115">
        <v>2</v>
      </c>
    </row>
    <row r="156" spans="1:4">
      <c r="A156" s="115">
        <v>526</v>
      </c>
      <c r="B156" s="115">
        <v>1</v>
      </c>
      <c r="C156" s="115">
        <v>600</v>
      </c>
      <c r="D156" s="115">
        <v>2</v>
      </c>
    </row>
    <row r="157" spans="1:4">
      <c r="A157" s="115">
        <v>527</v>
      </c>
      <c r="B157" s="115">
        <v>1</v>
      </c>
      <c r="C157" s="115">
        <v>500</v>
      </c>
      <c r="D157" s="115">
        <v>2</v>
      </c>
    </row>
    <row r="158" spans="1:4">
      <c r="A158" s="115">
        <v>528</v>
      </c>
      <c r="B158" s="115">
        <v>1</v>
      </c>
      <c r="C158" s="115">
        <v>500</v>
      </c>
      <c r="D158" s="115">
        <v>2</v>
      </c>
    </row>
    <row r="159" spans="1:4">
      <c r="A159" s="115">
        <v>529</v>
      </c>
      <c r="B159" s="115">
        <v>1</v>
      </c>
      <c r="C159" s="115">
        <v>600</v>
      </c>
      <c r="D159" s="115">
        <v>1</v>
      </c>
    </row>
    <row r="160" spans="1:4">
      <c r="A160" s="115">
        <v>530</v>
      </c>
      <c r="B160" s="115">
        <v>1</v>
      </c>
      <c r="C160" s="115">
        <v>300</v>
      </c>
      <c r="D160" s="115">
        <v>1</v>
      </c>
    </row>
    <row r="161" spans="1:4">
      <c r="A161" s="115">
        <v>701</v>
      </c>
      <c r="B161" s="115">
        <v>2</v>
      </c>
      <c r="C161" s="115">
        <v>0</v>
      </c>
      <c r="D161" s="115">
        <v>2</v>
      </c>
    </row>
    <row r="162" spans="1:4">
      <c r="A162" s="115">
        <v>702</v>
      </c>
      <c r="B162" s="115">
        <v>1</v>
      </c>
      <c r="C162" s="115">
        <v>350</v>
      </c>
      <c r="D162" s="115">
        <v>2</v>
      </c>
    </row>
    <row r="163" spans="1:4">
      <c r="A163" s="115">
        <v>703</v>
      </c>
      <c r="B163" s="115">
        <v>1</v>
      </c>
      <c r="C163" s="115">
        <v>300</v>
      </c>
      <c r="D163" s="115">
        <v>2</v>
      </c>
    </row>
    <row r="164" spans="1:4">
      <c r="A164" s="115">
        <v>704</v>
      </c>
      <c r="B164" s="115">
        <v>1</v>
      </c>
      <c r="C164" s="115">
        <v>600</v>
      </c>
      <c r="D164" s="115">
        <v>2</v>
      </c>
    </row>
    <row r="165" spans="1:4">
      <c r="A165" s="115">
        <v>705</v>
      </c>
      <c r="B165" s="115">
        <v>1</v>
      </c>
      <c r="C165" s="115">
        <v>500</v>
      </c>
      <c r="D165" s="115">
        <v>2</v>
      </c>
    </row>
    <row r="166" spans="1:4">
      <c r="A166" s="115">
        <v>706</v>
      </c>
      <c r="B166" s="115">
        <v>1</v>
      </c>
      <c r="C166" s="115">
        <v>550</v>
      </c>
      <c r="D166" s="115">
        <v>2</v>
      </c>
    </row>
    <row r="167" spans="1:4">
      <c r="A167" s="115">
        <v>707</v>
      </c>
      <c r="B167" s="115">
        <v>2</v>
      </c>
      <c r="C167" s="115">
        <v>0</v>
      </c>
      <c r="D167" s="115">
        <v>2</v>
      </c>
    </row>
    <row r="168" spans="1:4">
      <c r="A168" s="115">
        <v>801</v>
      </c>
      <c r="B168" s="115">
        <v>1</v>
      </c>
      <c r="C168" s="115">
        <v>300</v>
      </c>
      <c r="D168" s="115">
        <v>1</v>
      </c>
    </row>
    <row r="169" spans="1:4">
      <c r="A169" s="115">
        <v>802</v>
      </c>
      <c r="B169" s="115">
        <v>1</v>
      </c>
      <c r="C169" s="115">
        <v>500</v>
      </c>
      <c r="D169" s="115">
        <v>2</v>
      </c>
    </row>
    <row r="170" spans="1:4">
      <c r="A170" s="115">
        <v>803</v>
      </c>
      <c r="B170" s="115">
        <v>2</v>
      </c>
      <c r="C170" s="115">
        <v>0</v>
      </c>
      <c r="D170" s="115">
        <v>1</v>
      </c>
    </row>
    <row r="171" spans="1:4">
      <c r="A171" s="115">
        <v>901</v>
      </c>
      <c r="B171" s="115">
        <v>2</v>
      </c>
      <c r="C171" s="115">
        <v>0</v>
      </c>
      <c r="D171" s="115">
        <v>2</v>
      </c>
    </row>
    <row r="172" spans="1:4">
      <c r="A172" s="115">
        <v>902</v>
      </c>
      <c r="B172" s="115">
        <v>1</v>
      </c>
      <c r="C172" s="115">
        <v>400</v>
      </c>
      <c r="D172" s="115">
        <v>2</v>
      </c>
    </row>
    <row r="173" spans="1:4">
      <c r="A173" s="115">
        <v>903</v>
      </c>
      <c r="B173" s="115">
        <v>2</v>
      </c>
      <c r="C173" s="115">
        <v>0</v>
      </c>
      <c r="D173" s="115">
        <v>1</v>
      </c>
    </row>
    <row r="174" spans="1:4">
      <c r="A174" s="115">
        <v>904</v>
      </c>
      <c r="B174" s="115">
        <v>1</v>
      </c>
      <c r="C174" s="115">
        <v>200</v>
      </c>
      <c r="D174" s="115">
        <v>2</v>
      </c>
    </row>
    <row r="175" spans="1:4">
      <c r="A175" s="115">
        <v>905</v>
      </c>
      <c r="B175" s="115">
        <v>2</v>
      </c>
      <c r="C175" s="115">
        <v>0</v>
      </c>
      <c r="D175" s="115">
        <v>2</v>
      </c>
    </row>
    <row r="176" spans="1:4">
      <c r="A176" s="115">
        <v>906</v>
      </c>
      <c r="B176" s="115">
        <v>1</v>
      </c>
      <c r="C176" s="115">
        <v>200</v>
      </c>
      <c r="D176" s="115">
        <v>1</v>
      </c>
    </row>
    <row r="177" spans="1:4">
      <c r="A177" s="115">
        <v>907</v>
      </c>
      <c r="B177" s="115">
        <v>1</v>
      </c>
      <c r="C177" s="115">
        <v>500</v>
      </c>
      <c r="D177" s="115">
        <v>1</v>
      </c>
    </row>
    <row r="178" spans="1:4">
      <c r="A178" s="115">
        <v>908</v>
      </c>
      <c r="B178" s="115">
        <v>1</v>
      </c>
      <c r="C178" s="115">
        <v>400</v>
      </c>
      <c r="D178" s="115">
        <v>2</v>
      </c>
    </row>
    <row r="179" spans="1:4">
      <c r="A179" s="115">
        <v>909</v>
      </c>
      <c r="B179" s="115">
        <v>2</v>
      </c>
      <c r="C179" s="115">
        <v>0</v>
      </c>
      <c r="D179" s="115">
        <v>2</v>
      </c>
    </row>
    <row r="180" spans="1:4">
      <c r="A180" s="115">
        <v>910</v>
      </c>
      <c r="B180" s="115">
        <v>1</v>
      </c>
      <c r="C180" s="115">
        <v>300</v>
      </c>
      <c r="D180" s="115">
        <v>2</v>
      </c>
    </row>
    <row r="181" spans="1:4">
      <c r="A181" s="115">
        <v>911</v>
      </c>
      <c r="B181" s="115">
        <v>2</v>
      </c>
      <c r="C181" s="115">
        <v>0</v>
      </c>
      <c r="D181" s="115">
        <v>1</v>
      </c>
    </row>
    <row r="182" spans="1:4">
      <c r="A182" s="115">
        <v>912</v>
      </c>
      <c r="B182" s="115">
        <v>1</v>
      </c>
      <c r="C182" s="115">
        <v>300</v>
      </c>
      <c r="D182" s="115">
        <v>2</v>
      </c>
    </row>
    <row r="183" spans="1:4">
      <c r="A183" s="115">
        <v>913</v>
      </c>
      <c r="B183" s="115">
        <v>1</v>
      </c>
      <c r="C183" s="115">
        <v>200</v>
      </c>
      <c r="D183" s="115">
        <v>2</v>
      </c>
    </row>
    <row r="184" spans="1:4">
      <c r="A184" s="115">
        <v>914</v>
      </c>
      <c r="B184" s="115">
        <v>2</v>
      </c>
      <c r="C184" s="115">
        <v>0</v>
      </c>
      <c r="D184" s="115">
        <v>1</v>
      </c>
    </row>
    <row r="185" spans="1:4">
      <c r="A185" s="115">
        <v>915</v>
      </c>
      <c r="B185" s="115">
        <v>2</v>
      </c>
      <c r="C185" s="115">
        <v>0</v>
      </c>
      <c r="D185" s="115">
        <v>1</v>
      </c>
    </row>
    <row r="186" spans="1:4">
      <c r="A186" s="115">
        <v>916</v>
      </c>
      <c r="B186" s="115">
        <v>2</v>
      </c>
      <c r="C186" s="115">
        <v>0</v>
      </c>
      <c r="D186" s="115">
        <v>2</v>
      </c>
    </row>
    <row r="187" spans="1:4">
      <c r="A187" s="115">
        <v>917</v>
      </c>
      <c r="B187" s="115">
        <v>1</v>
      </c>
      <c r="C187" s="115">
        <v>800</v>
      </c>
      <c r="D187" s="115">
        <v>2</v>
      </c>
    </row>
    <row r="188" spans="1:4">
      <c r="A188" s="115">
        <v>918</v>
      </c>
      <c r="B188" s="115">
        <v>1</v>
      </c>
      <c r="C188" s="115">
        <v>200</v>
      </c>
      <c r="D188" s="115">
        <v>2</v>
      </c>
    </row>
    <row r="189" spans="1:4">
      <c r="A189" s="115">
        <v>919</v>
      </c>
      <c r="B189" s="115">
        <v>2</v>
      </c>
      <c r="C189" s="115">
        <v>0</v>
      </c>
      <c r="D189" s="115">
        <v>2</v>
      </c>
    </row>
    <row r="190" spans="1:4">
      <c r="A190" s="115">
        <v>1101</v>
      </c>
      <c r="B190" s="115">
        <v>1</v>
      </c>
      <c r="C190" s="115">
        <v>700</v>
      </c>
      <c r="D190" s="115">
        <v>1</v>
      </c>
    </row>
    <row r="191" spans="1:4">
      <c r="A191" s="115">
        <v>1102</v>
      </c>
      <c r="B191" s="115">
        <v>1</v>
      </c>
      <c r="C191" s="115">
        <v>300</v>
      </c>
      <c r="D191" s="115">
        <v>2</v>
      </c>
    </row>
    <row r="192" spans="1:4">
      <c r="A192" s="115">
        <v>1201</v>
      </c>
      <c r="B192" s="115">
        <v>1</v>
      </c>
      <c r="C192" s="115">
        <v>1200</v>
      </c>
      <c r="D192" s="115">
        <v>2</v>
      </c>
    </row>
  </sheetData>
  <phoneticPr fontId="4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9"/>
  <sheetViews>
    <sheetView workbookViewId="0">
      <selection activeCell="D13" sqref="D13"/>
    </sheetView>
  </sheetViews>
  <sheetFormatPr defaultRowHeight="15.75"/>
  <cols>
    <col min="1" max="1" width="7.375" customWidth="1"/>
    <col min="2" max="2" width="7.5" bestFit="1" customWidth="1"/>
    <col min="3" max="4" width="6.25" bestFit="1" customWidth="1"/>
  </cols>
  <sheetData>
    <row r="1" spans="1:5" ht="16.5">
      <c r="A1" s="64" t="s">
        <v>49</v>
      </c>
      <c r="B1" s="64" t="s">
        <v>33</v>
      </c>
      <c r="C1" s="64" t="s">
        <v>50</v>
      </c>
      <c r="D1" s="3" t="s">
        <v>41</v>
      </c>
    </row>
    <row r="2" spans="1:5" ht="16.5">
      <c r="A2" s="51">
        <v>91001</v>
      </c>
      <c r="B2" s="1" t="s">
        <v>225</v>
      </c>
      <c r="C2" s="51">
        <v>88</v>
      </c>
      <c r="D2">
        <f>RANK(C2,$C$2:$C$8)</f>
        <v>2</v>
      </c>
      <c r="E2" t="s">
        <v>242</v>
      </c>
    </row>
    <row r="3" spans="1:5" ht="16.5">
      <c r="A3" s="51">
        <v>91002</v>
      </c>
      <c r="B3" s="1" t="s">
        <v>0</v>
      </c>
      <c r="C3" s="51">
        <v>90</v>
      </c>
      <c r="D3">
        <f t="shared" ref="D3:D8" si="0">RANK(C3,$C$2:$C$8)</f>
        <v>1</v>
      </c>
      <c r="E3" s="2" t="s">
        <v>243</v>
      </c>
    </row>
    <row r="4" spans="1:5" ht="16.5">
      <c r="A4" s="51">
        <v>91003</v>
      </c>
      <c r="B4" s="1" t="s">
        <v>1</v>
      </c>
      <c r="C4" s="51">
        <v>85</v>
      </c>
      <c r="D4">
        <f t="shared" si="0"/>
        <v>4</v>
      </c>
      <c r="E4" s="2" t="s">
        <v>244</v>
      </c>
    </row>
    <row r="5" spans="1:5" ht="16.5">
      <c r="A5" s="51">
        <v>91004</v>
      </c>
      <c r="B5" s="1" t="s">
        <v>2</v>
      </c>
      <c r="C5" s="51">
        <v>88</v>
      </c>
      <c r="D5">
        <f t="shared" si="0"/>
        <v>2</v>
      </c>
      <c r="E5" s="2" t="s">
        <v>245</v>
      </c>
    </row>
    <row r="6" spans="1:5" ht="16.5">
      <c r="A6" s="51">
        <v>91005</v>
      </c>
      <c r="B6" s="1" t="s">
        <v>3</v>
      </c>
      <c r="C6" s="51">
        <v>75</v>
      </c>
      <c r="D6">
        <f t="shared" si="0"/>
        <v>6</v>
      </c>
      <c r="E6" s="2" t="s">
        <v>246</v>
      </c>
    </row>
    <row r="7" spans="1:5" ht="16.5">
      <c r="A7" s="51">
        <v>91006</v>
      </c>
      <c r="B7" s="1" t="s">
        <v>4</v>
      </c>
      <c r="C7" s="51">
        <v>85</v>
      </c>
      <c r="D7">
        <f t="shared" si="0"/>
        <v>4</v>
      </c>
      <c r="E7" s="2" t="s">
        <v>247</v>
      </c>
    </row>
    <row r="8" spans="1:5" ht="16.5">
      <c r="A8" s="51">
        <v>91007</v>
      </c>
      <c r="B8" s="1" t="s">
        <v>226</v>
      </c>
      <c r="C8" s="51">
        <v>68</v>
      </c>
      <c r="D8">
        <f t="shared" si="0"/>
        <v>7</v>
      </c>
      <c r="E8" s="2" t="s">
        <v>241</v>
      </c>
    </row>
    <row r="11" spans="1:5" ht="16.5">
      <c r="A11" s="79" t="s">
        <v>189</v>
      </c>
    </row>
    <row r="12" spans="1:5" ht="16.5">
      <c r="A12" s="64" t="s">
        <v>49</v>
      </c>
      <c r="B12" s="64" t="s">
        <v>33</v>
      </c>
      <c r="C12" s="64" t="s">
        <v>50</v>
      </c>
      <c r="D12" s="3" t="s">
        <v>41</v>
      </c>
    </row>
    <row r="13" spans="1:5" ht="16.5">
      <c r="A13" s="51">
        <v>91001</v>
      </c>
      <c r="B13" s="1" t="s">
        <v>225</v>
      </c>
      <c r="C13" s="51">
        <v>88</v>
      </c>
    </row>
    <row r="14" spans="1:5" ht="16.5">
      <c r="A14" s="51">
        <v>91002</v>
      </c>
      <c r="B14" s="1" t="s">
        <v>0</v>
      </c>
      <c r="C14" s="51">
        <v>90</v>
      </c>
    </row>
    <row r="15" spans="1:5" ht="16.5">
      <c r="A15" s="51">
        <v>91003</v>
      </c>
      <c r="B15" s="1" t="s">
        <v>1</v>
      </c>
      <c r="C15" s="51">
        <v>65</v>
      </c>
    </row>
    <row r="16" spans="1:5" ht="16.5">
      <c r="A16" s="51">
        <v>91004</v>
      </c>
      <c r="B16" s="1" t="s">
        <v>2</v>
      </c>
      <c r="C16" s="51">
        <v>88</v>
      </c>
    </row>
    <row r="17" spans="1:3" ht="16.5">
      <c r="A17" s="51">
        <v>91005</v>
      </c>
      <c r="B17" s="1" t="s">
        <v>3</v>
      </c>
      <c r="C17" s="51">
        <v>75</v>
      </c>
    </row>
    <row r="18" spans="1:3" ht="16.5">
      <c r="A18" s="51">
        <v>91006</v>
      </c>
      <c r="B18" s="1" t="s">
        <v>4</v>
      </c>
      <c r="C18" s="51">
        <v>85</v>
      </c>
    </row>
    <row r="19" spans="1:3" ht="16.5">
      <c r="A19" s="51">
        <v>91007</v>
      </c>
      <c r="B19" s="1" t="s">
        <v>226</v>
      </c>
      <c r="C19" s="51">
        <v>68</v>
      </c>
    </row>
  </sheetData>
  <phoneticPr fontId="4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Q13"/>
  <sheetViews>
    <sheetView topLeftCell="B1" workbookViewId="0">
      <selection activeCell="P18" sqref="P18"/>
    </sheetView>
  </sheetViews>
  <sheetFormatPr defaultRowHeight="15.75"/>
  <sheetData>
    <row r="1" spans="2:17" ht="16.5">
      <c r="N1" t="s">
        <v>327</v>
      </c>
      <c r="Q1" t="s">
        <v>328</v>
      </c>
    </row>
    <row r="2" spans="2:17" ht="16.5">
      <c r="B2" s="105" t="s">
        <v>306</v>
      </c>
      <c r="C2" s="105" t="s">
        <v>307</v>
      </c>
      <c r="D2" s="105" t="s">
        <v>308</v>
      </c>
      <c r="E2" s="105" t="s">
        <v>309</v>
      </c>
      <c r="F2" s="105" t="s">
        <v>310</v>
      </c>
      <c r="G2" s="105" t="s">
        <v>311</v>
      </c>
      <c r="H2" s="105" t="s">
        <v>312</v>
      </c>
      <c r="I2" s="105" t="s">
        <v>313</v>
      </c>
      <c r="J2" s="105" t="s">
        <v>314</v>
      </c>
      <c r="K2" s="105" t="s">
        <v>315</v>
      </c>
      <c r="L2" s="105" t="s">
        <v>316</v>
      </c>
      <c r="N2" s="92" t="s">
        <v>309</v>
      </c>
      <c r="O2" s="93" t="s">
        <v>329</v>
      </c>
      <c r="P2" s="94"/>
      <c r="Q2" s="95" t="s">
        <v>309</v>
      </c>
    </row>
    <row r="3" spans="2:17" ht="16.5">
      <c r="B3" s="13">
        <v>1</v>
      </c>
      <c r="C3" s="1" t="s">
        <v>317</v>
      </c>
      <c r="D3">
        <v>90</v>
      </c>
      <c r="E3">
        <v>86</v>
      </c>
      <c r="F3">
        <v>70</v>
      </c>
      <c r="G3">
        <v>100</v>
      </c>
      <c r="H3">
        <v>60</v>
      </c>
      <c r="I3">
        <v>59.9</v>
      </c>
      <c r="J3" s="103">
        <f t="shared" ref="J3:J12" si="0">SUM(D3:I3)</f>
        <v>465.9</v>
      </c>
      <c r="K3" s="104">
        <f t="shared" ref="K3:K12" si="1">AVERAGE(D3:I3)</f>
        <v>77.649999999999991</v>
      </c>
      <c r="L3" s="84">
        <f ca="1">RANK(O3,$O$3:$O$12,0)</f>
        <v>2</v>
      </c>
      <c r="N3" s="96">
        <f t="shared" ref="N3:N12" ca="1" si="2">INDEX($D$3:$I$12,CELL("row",C3)-CELL("row",$C$2),MATCH($N$2,$D$2:$I$2,0))</f>
        <v>86</v>
      </c>
      <c r="O3" s="97">
        <f ca="1">K3+N3</f>
        <v>163.64999999999998</v>
      </c>
      <c r="P3" s="98"/>
      <c r="Q3" s="95">
        <f ca="1">HLOOKUP($Q$2,$D$2:$I$12,CELL("row",C3)-CELL("row",$C$2)+1,0)</f>
        <v>86</v>
      </c>
    </row>
    <row r="4" spans="2:17" ht="16.5">
      <c r="B4" s="13">
        <v>2</v>
      </c>
      <c r="C4" s="1" t="s">
        <v>318</v>
      </c>
      <c r="D4">
        <v>83</v>
      </c>
      <c r="E4">
        <v>85</v>
      </c>
      <c r="F4">
        <v>80</v>
      </c>
      <c r="G4">
        <v>80</v>
      </c>
      <c r="H4">
        <v>85</v>
      </c>
      <c r="I4">
        <v>76</v>
      </c>
      <c r="J4" s="99">
        <f t="shared" si="0"/>
        <v>489</v>
      </c>
      <c r="K4" s="100">
        <f t="shared" si="1"/>
        <v>81.5</v>
      </c>
      <c r="L4" s="84">
        <f t="shared" ref="L4:L12" ca="1" si="3">RANK(O4,$O$3:$O$12,0)</f>
        <v>1</v>
      </c>
      <c r="N4" s="96">
        <f t="shared" ca="1" si="2"/>
        <v>85</v>
      </c>
      <c r="O4" s="97">
        <f t="shared" ref="O4:O12" ca="1" si="4">K4+N4</f>
        <v>166.5</v>
      </c>
      <c r="P4" s="98"/>
      <c r="Q4" s="95">
        <f t="shared" ref="Q4:Q12" ca="1" si="5">HLOOKUP($Q$2,$D$2:$I$12,CELL("row",C4)-CELL("row",$C$2)+1,0)</f>
        <v>85</v>
      </c>
    </row>
    <row r="5" spans="2:17" ht="16.5">
      <c r="B5" s="13">
        <v>3</v>
      </c>
      <c r="C5" s="1" t="s">
        <v>319</v>
      </c>
      <c r="D5">
        <v>62</v>
      </c>
      <c r="E5">
        <v>65</v>
      </c>
      <c r="F5">
        <v>65</v>
      </c>
      <c r="G5">
        <v>54</v>
      </c>
      <c r="H5">
        <v>60</v>
      </c>
      <c r="I5">
        <v>50</v>
      </c>
      <c r="J5" s="99">
        <f t="shared" si="0"/>
        <v>356</v>
      </c>
      <c r="K5" s="100">
        <f t="shared" si="1"/>
        <v>59.333333333333336</v>
      </c>
      <c r="L5" s="84">
        <f t="shared" ca="1" si="3"/>
        <v>9</v>
      </c>
      <c r="N5" s="96">
        <f t="shared" ca="1" si="2"/>
        <v>65</v>
      </c>
      <c r="O5" s="97">
        <f t="shared" ca="1" si="4"/>
        <v>124.33333333333334</v>
      </c>
      <c r="P5" s="98"/>
      <c r="Q5" s="95">
        <f t="shared" ca="1" si="5"/>
        <v>65</v>
      </c>
    </row>
    <row r="6" spans="2:17" ht="16.5">
      <c r="B6" s="13">
        <v>4</v>
      </c>
      <c r="C6" s="1" t="s">
        <v>320</v>
      </c>
      <c r="D6">
        <v>78</v>
      </c>
      <c r="E6">
        <v>60</v>
      </c>
      <c r="F6">
        <v>55</v>
      </c>
      <c r="G6">
        <v>87</v>
      </c>
      <c r="H6">
        <v>80</v>
      </c>
      <c r="I6">
        <v>70</v>
      </c>
      <c r="J6" s="99">
        <f t="shared" si="0"/>
        <v>430</v>
      </c>
      <c r="K6" s="100">
        <f t="shared" si="1"/>
        <v>71.666666666666671</v>
      </c>
      <c r="L6" s="84">
        <f t="shared" ca="1" si="3"/>
        <v>7</v>
      </c>
      <c r="N6" s="96">
        <f t="shared" ca="1" si="2"/>
        <v>60</v>
      </c>
      <c r="O6" s="97">
        <f t="shared" ca="1" si="4"/>
        <v>131.66666666666669</v>
      </c>
      <c r="P6" s="98"/>
      <c r="Q6" s="95">
        <f t="shared" ca="1" si="5"/>
        <v>60</v>
      </c>
    </row>
    <row r="7" spans="2:17" ht="16.5">
      <c r="B7" s="13">
        <v>5</v>
      </c>
      <c r="C7" s="1" t="s">
        <v>321</v>
      </c>
      <c r="D7">
        <v>84</v>
      </c>
      <c r="E7">
        <v>75</v>
      </c>
      <c r="F7">
        <v>76</v>
      </c>
      <c r="G7">
        <v>89</v>
      </c>
      <c r="H7">
        <v>87</v>
      </c>
      <c r="I7">
        <v>60</v>
      </c>
      <c r="J7" s="99">
        <f t="shared" si="0"/>
        <v>471</v>
      </c>
      <c r="K7" s="100">
        <f t="shared" si="1"/>
        <v>78.5</v>
      </c>
      <c r="L7" s="84">
        <f t="shared" ca="1" si="3"/>
        <v>5</v>
      </c>
      <c r="N7" s="96">
        <f t="shared" ca="1" si="2"/>
        <v>75</v>
      </c>
      <c r="O7" s="97">
        <f t="shared" ca="1" si="4"/>
        <v>153.5</v>
      </c>
      <c r="P7" s="98"/>
      <c r="Q7" s="95">
        <f t="shared" ca="1" si="5"/>
        <v>75</v>
      </c>
    </row>
    <row r="8" spans="2:17" ht="16.5">
      <c r="B8" s="13">
        <v>6</v>
      </c>
      <c r="C8" s="1" t="s">
        <v>322</v>
      </c>
      <c r="D8">
        <v>78</v>
      </c>
      <c r="E8">
        <v>48</v>
      </c>
      <c r="F8">
        <v>55.4</v>
      </c>
      <c r="G8">
        <v>50</v>
      </c>
      <c r="H8">
        <v>50</v>
      </c>
      <c r="I8">
        <v>60</v>
      </c>
      <c r="J8" s="99">
        <f t="shared" si="0"/>
        <v>341.4</v>
      </c>
      <c r="K8" s="100">
        <f t="shared" si="1"/>
        <v>56.9</v>
      </c>
      <c r="L8" s="84">
        <f t="shared" ca="1" si="3"/>
        <v>10</v>
      </c>
      <c r="N8" s="96">
        <f t="shared" ca="1" si="2"/>
        <v>48</v>
      </c>
      <c r="O8" s="97">
        <f t="shared" ca="1" si="4"/>
        <v>104.9</v>
      </c>
      <c r="P8" s="98"/>
      <c r="Q8" s="95">
        <f t="shared" ca="1" si="5"/>
        <v>48</v>
      </c>
    </row>
    <row r="9" spans="2:17" ht="16.5">
      <c r="B9" s="13">
        <v>7</v>
      </c>
      <c r="C9" s="1" t="s">
        <v>323</v>
      </c>
      <c r="D9">
        <v>88</v>
      </c>
      <c r="E9">
        <v>62</v>
      </c>
      <c r="F9">
        <v>61</v>
      </c>
      <c r="G9">
        <v>88</v>
      </c>
      <c r="H9">
        <v>80</v>
      </c>
      <c r="I9">
        <v>60</v>
      </c>
      <c r="J9" s="99">
        <f t="shared" si="0"/>
        <v>439</v>
      </c>
      <c r="K9" s="100">
        <f t="shared" si="1"/>
        <v>73.166666666666671</v>
      </c>
      <c r="L9" s="84">
        <f t="shared" ca="1" si="3"/>
        <v>6</v>
      </c>
      <c r="N9" s="96">
        <f t="shared" ca="1" si="2"/>
        <v>62</v>
      </c>
      <c r="O9" s="97">
        <f t="shared" ca="1" si="4"/>
        <v>135.16666666666669</v>
      </c>
      <c r="P9" s="98"/>
      <c r="Q9" s="95">
        <f t="shared" ca="1" si="5"/>
        <v>62</v>
      </c>
    </row>
    <row r="10" spans="2:17" ht="16.5">
      <c r="B10" s="13">
        <v>8</v>
      </c>
      <c r="C10" s="1" t="s">
        <v>324</v>
      </c>
      <c r="D10">
        <v>90</v>
      </c>
      <c r="E10">
        <v>80</v>
      </c>
      <c r="F10">
        <v>67</v>
      </c>
      <c r="G10">
        <v>98</v>
      </c>
      <c r="H10">
        <v>89</v>
      </c>
      <c r="I10">
        <v>65</v>
      </c>
      <c r="J10" s="99">
        <f t="shared" si="0"/>
        <v>489</v>
      </c>
      <c r="K10" s="100">
        <f t="shared" si="1"/>
        <v>81.5</v>
      </c>
      <c r="L10" s="84">
        <f t="shared" ca="1" si="3"/>
        <v>3</v>
      </c>
      <c r="N10" s="96">
        <f t="shared" ca="1" si="2"/>
        <v>80</v>
      </c>
      <c r="O10" s="97">
        <f t="shared" ca="1" si="4"/>
        <v>161.5</v>
      </c>
      <c r="P10" s="98"/>
      <c r="Q10" s="95">
        <f t="shared" ca="1" si="5"/>
        <v>80</v>
      </c>
    </row>
    <row r="11" spans="2:17" ht="16.5">
      <c r="B11" s="13">
        <v>9</v>
      </c>
      <c r="C11" s="1" t="s">
        <v>325</v>
      </c>
      <c r="D11">
        <v>88</v>
      </c>
      <c r="E11">
        <v>80</v>
      </c>
      <c r="F11">
        <v>67</v>
      </c>
      <c r="G11">
        <v>78</v>
      </c>
      <c r="H11">
        <v>82</v>
      </c>
      <c r="I11">
        <v>74</v>
      </c>
      <c r="J11" s="99">
        <f t="shared" si="0"/>
        <v>469</v>
      </c>
      <c r="K11" s="100">
        <f t="shared" si="1"/>
        <v>78.166666666666671</v>
      </c>
      <c r="L11" s="84">
        <f t="shared" ca="1" si="3"/>
        <v>4</v>
      </c>
      <c r="N11" s="96">
        <f t="shared" ca="1" si="2"/>
        <v>80</v>
      </c>
      <c r="O11" s="97">
        <f t="shared" ca="1" si="4"/>
        <v>158.16666666666669</v>
      </c>
      <c r="P11" s="98"/>
      <c r="Q11" s="95">
        <f t="shared" ca="1" si="5"/>
        <v>80</v>
      </c>
    </row>
    <row r="12" spans="2:17" ht="17.25" thickBot="1">
      <c r="B12" s="13">
        <v>10</v>
      </c>
      <c r="C12" s="1" t="s">
        <v>326</v>
      </c>
      <c r="D12">
        <v>87</v>
      </c>
      <c r="E12">
        <v>56</v>
      </c>
      <c r="F12">
        <v>60</v>
      </c>
      <c r="G12">
        <v>80</v>
      </c>
      <c r="H12">
        <v>86</v>
      </c>
      <c r="I12">
        <v>61</v>
      </c>
      <c r="J12" s="101">
        <f t="shared" si="0"/>
        <v>430</v>
      </c>
      <c r="K12" s="102">
        <f t="shared" si="1"/>
        <v>71.666666666666671</v>
      </c>
      <c r="L12" s="84">
        <f t="shared" ca="1" si="3"/>
        <v>8</v>
      </c>
      <c r="N12" s="96">
        <f t="shared" ca="1" si="2"/>
        <v>56</v>
      </c>
      <c r="O12" s="97">
        <f t="shared" ca="1" si="4"/>
        <v>127.66666666666667</v>
      </c>
      <c r="P12" s="98"/>
      <c r="Q12" s="95">
        <f t="shared" ca="1" si="5"/>
        <v>56</v>
      </c>
    </row>
    <row r="13" spans="2:17" ht="16.5" thickTop="1"/>
  </sheetData>
  <phoneticPr fontId="4" type="noConversion"/>
  <dataValidations count="1">
    <dataValidation type="list" allowBlank="1" showInputMessage="1" showErrorMessage="1" sqref="N2 Q2" xr:uid="{00000000-0002-0000-0A00-000000000000}">
      <formula1>$D$2:$I$2</formula1>
    </dataValidation>
  </dataValidations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9"/>
  <sheetViews>
    <sheetView workbookViewId="0">
      <selection activeCell="G16" sqref="G16"/>
    </sheetView>
  </sheetViews>
  <sheetFormatPr defaultRowHeight="15.75"/>
  <cols>
    <col min="2" max="2" width="5.5" bestFit="1" customWidth="1"/>
    <col min="3" max="3" width="7.625" bestFit="1" customWidth="1"/>
    <col min="4" max="4" width="7.5" bestFit="1" customWidth="1"/>
    <col min="5" max="6" width="7.5" customWidth="1"/>
  </cols>
  <sheetData>
    <row r="1" spans="1:14" ht="16.5">
      <c r="A1" s="1" t="s">
        <v>51</v>
      </c>
      <c r="B1" s="1" t="s">
        <v>23</v>
      </c>
      <c r="C1" s="1" t="s">
        <v>100</v>
      </c>
      <c r="D1" s="1" t="s">
        <v>101</v>
      </c>
      <c r="E1" s="1"/>
      <c r="F1" s="1"/>
    </row>
    <row r="2" spans="1:14">
      <c r="A2">
        <v>1001</v>
      </c>
      <c r="B2">
        <v>1</v>
      </c>
      <c r="C2">
        <v>3</v>
      </c>
      <c r="D2">
        <v>1</v>
      </c>
    </row>
    <row r="3" spans="1:14">
      <c r="A3">
        <v>1002</v>
      </c>
      <c r="B3">
        <v>2</v>
      </c>
      <c r="C3">
        <v>2</v>
      </c>
      <c r="D3">
        <v>2</v>
      </c>
    </row>
    <row r="4" spans="1:14">
      <c r="A4">
        <v>1003</v>
      </c>
      <c r="B4">
        <v>1</v>
      </c>
      <c r="C4">
        <v>1</v>
      </c>
      <c r="D4">
        <v>4</v>
      </c>
    </row>
    <row r="5" spans="1:14">
      <c r="A5">
        <v>1004</v>
      </c>
      <c r="B5">
        <v>2</v>
      </c>
      <c r="C5">
        <v>2</v>
      </c>
      <c r="D5">
        <v>3</v>
      </c>
    </row>
    <row r="6" spans="1:14">
      <c r="A6">
        <v>1005</v>
      </c>
      <c r="B6">
        <v>1</v>
      </c>
      <c r="C6">
        <v>3</v>
      </c>
      <c r="D6">
        <v>2</v>
      </c>
    </row>
    <row r="7" spans="1:14">
      <c r="A7">
        <v>1006</v>
      </c>
      <c r="B7">
        <v>1</v>
      </c>
      <c r="C7">
        <v>2</v>
      </c>
      <c r="D7">
        <v>3</v>
      </c>
    </row>
    <row r="8" spans="1:14">
      <c r="A8">
        <v>1007</v>
      </c>
      <c r="B8">
        <v>1</v>
      </c>
      <c r="C8">
        <v>3</v>
      </c>
      <c r="D8">
        <v>4</v>
      </c>
    </row>
    <row r="9" spans="1:14" ht="16.5">
      <c r="A9">
        <v>1008</v>
      </c>
      <c r="B9">
        <v>2</v>
      </c>
      <c r="C9">
        <v>3</v>
      </c>
      <c r="D9">
        <v>3</v>
      </c>
      <c r="F9" s="1" t="s">
        <v>55</v>
      </c>
      <c r="G9" s="1" t="s">
        <v>104</v>
      </c>
      <c r="H9" s="13" t="s">
        <v>102</v>
      </c>
      <c r="J9" s="1" t="s">
        <v>285</v>
      </c>
      <c r="K9" s="1" t="s">
        <v>286</v>
      </c>
      <c r="M9" s="1" t="s">
        <v>287</v>
      </c>
      <c r="N9" s="1" t="s">
        <v>286</v>
      </c>
    </row>
    <row r="10" spans="1:14">
      <c r="A10">
        <v>1009</v>
      </c>
      <c r="B10">
        <v>2</v>
      </c>
      <c r="C10">
        <v>3</v>
      </c>
      <c r="D10">
        <v>4</v>
      </c>
      <c r="F10">
        <v>1</v>
      </c>
      <c r="G10">
        <f t="array" ref="G10:G11">FREQUENCY(B2:B12,F10:F11)</f>
        <v>6</v>
      </c>
      <c r="H10" s="18">
        <f>G10/$G$12</f>
        <v>0.54545454545454541</v>
      </c>
      <c r="J10">
        <v>1</v>
      </c>
      <c r="K10">
        <f t="array" ref="K10:K13">FREQUENCY(C2:C12,J10:J13)</f>
        <v>1</v>
      </c>
      <c r="M10">
        <v>1</v>
      </c>
      <c r="N10">
        <f t="array" ref="N10:N13">FREQUENCY(D2:D12,M10:M13)</f>
        <v>1</v>
      </c>
    </row>
    <row r="11" spans="1:14">
      <c r="A11">
        <v>1010</v>
      </c>
      <c r="B11">
        <v>1</v>
      </c>
      <c r="C11">
        <v>2</v>
      </c>
      <c r="D11">
        <v>4</v>
      </c>
      <c r="F11">
        <v>2</v>
      </c>
      <c r="G11">
        <v>5</v>
      </c>
      <c r="H11" s="18">
        <f>G11/$G$12</f>
        <v>0.45454545454545453</v>
      </c>
      <c r="J11">
        <v>2</v>
      </c>
      <c r="K11">
        <v>4</v>
      </c>
      <c r="M11">
        <v>2</v>
      </c>
      <c r="N11">
        <v>3</v>
      </c>
    </row>
    <row r="12" spans="1:14" ht="16.5">
      <c r="A12">
        <v>1011</v>
      </c>
      <c r="B12">
        <v>2</v>
      </c>
      <c r="C12">
        <v>3</v>
      </c>
      <c r="D12">
        <v>2</v>
      </c>
      <c r="F12" s="1" t="s">
        <v>103</v>
      </c>
      <c r="G12">
        <f>SUM(G10:G11)</f>
        <v>11</v>
      </c>
      <c r="H12" s="18">
        <f>G12/$G$12</f>
        <v>1</v>
      </c>
      <c r="J12">
        <v>3</v>
      </c>
      <c r="K12">
        <v>6</v>
      </c>
      <c r="M12">
        <v>3</v>
      </c>
      <c r="N12">
        <v>3</v>
      </c>
    </row>
    <row r="13" spans="1:14">
      <c r="J13">
        <v>4</v>
      </c>
      <c r="K13">
        <v>0</v>
      </c>
      <c r="M13">
        <v>4</v>
      </c>
      <c r="N13">
        <v>4</v>
      </c>
    </row>
    <row r="14" spans="1:14" ht="16.5">
      <c r="B14" s="1"/>
      <c r="F14" s="79" t="s">
        <v>189</v>
      </c>
    </row>
    <row r="15" spans="1:14" ht="16.5">
      <c r="D15" s="1"/>
      <c r="E15" s="1"/>
      <c r="F15" s="1" t="s">
        <v>55</v>
      </c>
      <c r="G15" s="1" t="s">
        <v>104</v>
      </c>
      <c r="H15" s="13" t="s">
        <v>102</v>
      </c>
      <c r="J15" s="1" t="s">
        <v>285</v>
      </c>
      <c r="K15" s="1" t="s">
        <v>286</v>
      </c>
      <c r="M15" s="1" t="s">
        <v>287</v>
      </c>
      <c r="N15" s="1" t="s">
        <v>286</v>
      </c>
    </row>
    <row r="16" spans="1:14">
      <c r="F16">
        <v>1</v>
      </c>
      <c r="J16">
        <v>1</v>
      </c>
      <c r="M16">
        <v>1</v>
      </c>
    </row>
    <row r="17" spans="6:13">
      <c r="F17">
        <v>2</v>
      </c>
      <c r="J17">
        <v>2</v>
      </c>
      <c r="M17">
        <v>2</v>
      </c>
    </row>
    <row r="18" spans="6:13" ht="16.5">
      <c r="F18" s="1" t="s">
        <v>103</v>
      </c>
      <c r="J18">
        <v>3</v>
      </c>
      <c r="M18">
        <v>3</v>
      </c>
    </row>
    <row r="19" spans="6:13">
      <c r="J19">
        <v>4</v>
      </c>
      <c r="M19">
        <v>4</v>
      </c>
    </row>
  </sheetData>
  <phoneticPr fontId="4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2"/>
  <sheetViews>
    <sheetView workbookViewId="0">
      <selection activeCell="L20" sqref="L20"/>
    </sheetView>
  </sheetViews>
  <sheetFormatPr defaultRowHeight="15.75"/>
  <cols>
    <col min="2" max="2" width="5.5" bestFit="1" customWidth="1"/>
    <col min="3" max="3" width="7.625" bestFit="1" customWidth="1"/>
    <col min="4" max="4" width="7.5" bestFit="1" customWidth="1"/>
    <col min="5" max="5" width="7.5" customWidth="1"/>
  </cols>
  <sheetData>
    <row r="1" spans="1:9" ht="16.5">
      <c r="A1" s="1" t="s">
        <v>105</v>
      </c>
      <c r="B1" s="1" t="s">
        <v>106</v>
      </c>
      <c r="C1" s="1" t="s">
        <v>107</v>
      </c>
      <c r="D1" s="1" t="s">
        <v>108</v>
      </c>
      <c r="E1" s="1"/>
    </row>
    <row r="2" spans="1:9" ht="16.5">
      <c r="A2">
        <v>1001</v>
      </c>
      <c r="B2">
        <v>1</v>
      </c>
      <c r="C2">
        <v>3</v>
      </c>
      <c r="D2">
        <v>1</v>
      </c>
      <c r="F2" s="1"/>
      <c r="G2" s="1"/>
      <c r="H2" s="13"/>
    </row>
    <row r="3" spans="1:9">
      <c r="A3">
        <v>1002</v>
      </c>
      <c r="B3">
        <v>2</v>
      </c>
      <c r="C3">
        <v>2</v>
      </c>
      <c r="D3">
        <v>2</v>
      </c>
      <c r="H3" s="19"/>
    </row>
    <row r="4" spans="1:9">
      <c r="A4">
        <v>1003</v>
      </c>
      <c r="B4">
        <v>1</v>
      </c>
      <c r="C4">
        <v>1</v>
      </c>
      <c r="D4">
        <v>4</v>
      </c>
      <c r="H4" s="19"/>
    </row>
    <row r="5" spans="1:9">
      <c r="A5">
        <v>1004</v>
      </c>
      <c r="B5">
        <v>2</v>
      </c>
      <c r="C5">
        <v>2</v>
      </c>
      <c r="D5">
        <v>3</v>
      </c>
    </row>
    <row r="6" spans="1:9">
      <c r="A6">
        <v>1005</v>
      </c>
      <c r="B6">
        <v>1</v>
      </c>
      <c r="C6">
        <v>3</v>
      </c>
      <c r="D6">
        <v>2</v>
      </c>
    </row>
    <row r="7" spans="1:9" ht="16.5">
      <c r="A7">
        <v>1006</v>
      </c>
      <c r="B7">
        <v>1</v>
      </c>
      <c r="C7">
        <v>2</v>
      </c>
      <c r="D7">
        <v>3</v>
      </c>
      <c r="F7" s="1" t="s">
        <v>109</v>
      </c>
      <c r="G7" s="1" t="s">
        <v>106</v>
      </c>
      <c r="H7" s="1" t="s">
        <v>107</v>
      </c>
      <c r="I7" s="1" t="s">
        <v>108</v>
      </c>
    </row>
    <row r="8" spans="1:9">
      <c r="A8">
        <v>1007</v>
      </c>
      <c r="B8">
        <v>1</v>
      </c>
      <c r="C8">
        <v>3</v>
      </c>
      <c r="D8">
        <v>4</v>
      </c>
      <c r="F8" s="20">
        <v>1</v>
      </c>
      <c r="G8">
        <f t="array" ref="G8:G9">FREQUENCY(B2:B12,F8:F9)</f>
        <v>6</v>
      </c>
      <c r="H8">
        <f t="array" ref="H8:H11">FREQUENCY(C2:C12,F8:F11)</f>
        <v>1</v>
      </c>
      <c r="I8">
        <f t="array" ref="I8:I11">FREQUENCY(D2:D12,F8:F11)</f>
        <v>1</v>
      </c>
    </row>
    <row r="9" spans="1:9">
      <c r="A9">
        <v>1008</v>
      </c>
      <c r="B9">
        <v>2</v>
      </c>
      <c r="C9">
        <v>3</v>
      </c>
      <c r="D9">
        <v>3</v>
      </c>
      <c r="F9" s="20">
        <v>2</v>
      </c>
      <c r="G9">
        <v>5</v>
      </c>
      <c r="H9">
        <v>4</v>
      </c>
      <c r="I9">
        <v>3</v>
      </c>
    </row>
    <row r="10" spans="1:9">
      <c r="A10">
        <v>1009</v>
      </c>
      <c r="B10">
        <v>2</v>
      </c>
      <c r="C10">
        <v>3</v>
      </c>
      <c r="D10">
        <v>4</v>
      </c>
      <c r="F10" s="20">
        <v>3</v>
      </c>
      <c r="H10">
        <v>6</v>
      </c>
      <c r="I10">
        <v>3</v>
      </c>
    </row>
    <row r="11" spans="1:9">
      <c r="A11">
        <v>1010</v>
      </c>
      <c r="B11">
        <v>1</v>
      </c>
      <c r="C11">
        <v>2</v>
      </c>
      <c r="D11">
        <v>4</v>
      </c>
      <c r="F11" s="20">
        <v>4</v>
      </c>
      <c r="H11">
        <v>0</v>
      </c>
      <c r="I11">
        <v>4</v>
      </c>
    </row>
    <row r="12" spans="1:9" ht="16.5">
      <c r="A12">
        <v>1011</v>
      </c>
      <c r="B12">
        <v>2</v>
      </c>
      <c r="C12">
        <v>3</v>
      </c>
      <c r="D12">
        <v>2</v>
      </c>
      <c r="F12" s="1" t="s">
        <v>282</v>
      </c>
      <c r="H12">
        <v>3</v>
      </c>
      <c r="I12">
        <v>2</v>
      </c>
    </row>
    <row r="13" spans="1:9" ht="16.5">
      <c r="F13" s="1" t="s">
        <v>283</v>
      </c>
      <c r="H13" s="18">
        <f>VLOOKUP(H12,$F$8:$I$11,3,0)/SUM(H8:H11)</f>
        <v>0.54545454545454541</v>
      </c>
      <c r="I13" s="18">
        <f>VLOOKUP(I12,$F$8:$I$11,3,0)/SUM(I8:I11)</f>
        <v>0.36363636363636365</v>
      </c>
    </row>
    <row r="14" spans="1:9" ht="16.5">
      <c r="B14" s="1"/>
      <c r="H14" s="19"/>
    </row>
    <row r="15" spans="1:9" ht="16.5">
      <c r="E15" s="1"/>
      <c r="F15" s="79" t="s">
        <v>189</v>
      </c>
      <c r="H15" s="19"/>
    </row>
    <row r="16" spans="1:9" ht="16.5">
      <c r="F16" s="1" t="s">
        <v>109</v>
      </c>
      <c r="G16" s="1" t="s">
        <v>106</v>
      </c>
      <c r="H16" s="1" t="s">
        <v>107</v>
      </c>
      <c r="I16" s="1" t="s">
        <v>108</v>
      </c>
    </row>
    <row r="17" spans="6:9">
      <c r="F17" s="20">
        <v>1</v>
      </c>
    </row>
    <row r="18" spans="6:9">
      <c r="F18" s="20">
        <v>2</v>
      </c>
    </row>
    <row r="19" spans="6:9">
      <c r="F19" s="20">
        <v>3</v>
      </c>
    </row>
    <row r="20" spans="6:9">
      <c r="F20" s="20">
        <v>4</v>
      </c>
    </row>
    <row r="21" spans="6:9" ht="16.5">
      <c r="F21" s="1" t="s">
        <v>282</v>
      </c>
      <c r="H21">
        <v>3</v>
      </c>
      <c r="I21">
        <v>2</v>
      </c>
    </row>
    <row r="22" spans="6:9" ht="16.5">
      <c r="F22" s="1" t="s">
        <v>283</v>
      </c>
      <c r="H22" s="18"/>
      <c r="I22" s="18"/>
    </row>
  </sheetData>
  <phoneticPr fontId="4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7"/>
  <sheetViews>
    <sheetView workbookViewId="0">
      <selection activeCell="L12" sqref="L12"/>
    </sheetView>
  </sheetViews>
  <sheetFormatPr defaultRowHeight="15.75"/>
  <cols>
    <col min="2" max="2" width="5.5" bestFit="1" customWidth="1"/>
    <col min="3" max="3" width="7.625" bestFit="1" customWidth="1"/>
    <col min="4" max="4" width="7.5" bestFit="1" customWidth="1"/>
    <col min="6" max="6" width="5.625" customWidth="1"/>
    <col min="7" max="7" width="10.5" bestFit="1" customWidth="1"/>
    <col min="8" max="8" width="6.5" bestFit="1" customWidth="1"/>
    <col min="9" max="9" width="6.25" customWidth="1"/>
    <col min="10" max="10" width="7.5" bestFit="1" customWidth="1"/>
  </cols>
  <sheetData>
    <row r="1" spans="1:10" ht="17.25" thickBot="1">
      <c r="A1" s="1" t="s">
        <v>105</v>
      </c>
      <c r="B1" s="1" t="s">
        <v>106</v>
      </c>
      <c r="C1" s="1" t="s">
        <v>107</v>
      </c>
      <c r="D1" s="1" t="s">
        <v>108</v>
      </c>
      <c r="E1" s="8" t="s">
        <v>110</v>
      </c>
      <c r="F1" s="8"/>
    </row>
    <row r="2" spans="1:10" ht="17.25" thickTop="1">
      <c r="A2">
        <v>1001</v>
      </c>
      <c r="B2">
        <v>1</v>
      </c>
      <c r="C2">
        <v>3</v>
      </c>
      <c r="D2">
        <v>1</v>
      </c>
      <c r="E2">
        <v>36000</v>
      </c>
      <c r="G2" s="126" t="s">
        <v>111</v>
      </c>
      <c r="H2" s="127"/>
      <c r="I2" s="21" t="s">
        <v>112</v>
      </c>
      <c r="J2" s="22" t="s">
        <v>115</v>
      </c>
    </row>
    <row r="3" spans="1:10">
      <c r="A3">
        <v>1002</v>
      </c>
      <c r="B3">
        <v>2</v>
      </c>
      <c r="C3">
        <v>2</v>
      </c>
      <c r="D3">
        <v>2</v>
      </c>
      <c r="E3">
        <v>52000</v>
      </c>
      <c r="G3" s="23" t="s">
        <v>113</v>
      </c>
      <c r="H3" s="24">
        <v>30000</v>
      </c>
      <c r="I3" s="24">
        <f t="array" ref="I3:I6">FREQUENCY(E2:E12,H3:H6)</f>
        <v>3</v>
      </c>
      <c r="J3" s="25">
        <f>I3/$I$7</f>
        <v>0.27272727272727271</v>
      </c>
    </row>
    <row r="4" spans="1:10">
      <c r="A4">
        <v>1003</v>
      </c>
      <c r="B4">
        <v>1</v>
      </c>
      <c r="C4">
        <v>1</v>
      </c>
      <c r="D4">
        <v>4</v>
      </c>
      <c r="E4">
        <v>64000</v>
      </c>
      <c r="G4" s="23" t="s">
        <v>360</v>
      </c>
      <c r="H4" s="24">
        <v>50000</v>
      </c>
      <c r="I4" s="24">
        <v>3</v>
      </c>
      <c r="J4" s="25">
        <f>I4/$I$7</f>
        <v>0.27272727272727271</v>
      </c>
    </row>
    <row r="5" spans="1:10">
      <c r="A5">
        <v>1004</v>
      </c>
      <c r="B5">
        <v>2</v>
      </c>
      <c r="C5">
        <v>2</v>
      </c>
      <c r="D5">
        <v>3</v>
      </c>
      <c r="E5">
        <v>18000</v>
      </c>
      <c r="G5" s="23" t="s">
        <v>361</v>
      </c>
      <c r="H5" s="24">
        <v>70000</v>
      </c>
      <c r="I5" s="24">
        <v>3</v>
      </c>
      <c r="J5" s="25">
        <f>I5/$I$7</f>
        <v>0.27272727272727271</v>
      </c>
    </row>
    <row r="6" spans="1:10">
      <c r="A6">
        <v>1005</v>
      </c>
      <c r="B6">
        <v>1</v>
      </c>
      <c r="C6">
        <v>3</v>
      </c>
      <c r="D6">
        <v>2</v>
      </c>
      <c r="E6">
        <v>22000</v>
      </c>
      <c r="G6" s="23" t="s">
        <v>362</v>
      </c>
      <c r="H6" s="24"/>
      <c r="I6" s="24">
        <v>2</v>
      </c>
      <c r="J6" s="25">
        <f>I6/$I$7</f>
        <v>0.18181818181818182</v>
      </c>
    </row>
    <row r="7" spans="1:10" ht="17.25" thickBot="1">
      <c r="A7">
        <v>1006</v>
      </c>
      <c r="B7">
        <v>1</v>
      </c>
      <c r="C7">
        <v>2</v>
      </c>
      <c r="D7">
        <v>3</v>
      </c>
      <c r="E7">
        <v>76000</v>
      </c>
      <c r="G7" s="128" t="s">
        <v>114</v>
      </c>
      <c r="H7" s="129"/>
      <c r="I7" s="26">
        <f>SUM(I3:I6)</f>
        <v>11</v>
      </c>
      <c r="J7" s="27">
        <f>I7/$I$7</f>
        <v>1</v>
      </c>
    </row>
    <row r="8" spans="1:10" ht="16.5" thickTop="1">
      <c r="A8">
        <v>1007</v>
      </c>
      <c r="B8">
        <v>1</v>
      </c>
      <c r="C8">
        <v>3</v>
      </c>
      <c r="D8">
        <v>4</v>
      </c>
      <c r="E8">
        <v>65000</v>
      </c>
    </row>
    <row r="9" spans="1:10" ht="16.5">
      <c r="A9">
        <v>1008</v>
      </c>
      <c r="B9">
        <v>2</v>
      </c>
      <c r="C9">
        <v>3</v>
      </c>
      <c r="D9">
        <v>3</v>
      </c>
      <c r="E9">
        <v>74000</v>
      </c>
      <c r="G9" s="1"/>
      <c r="H9" s="1"/>
      <c r="I9" s="13"/>
    </row>
    <row r="10" spans="1:10" ht="17.25" thickBot="1">
      <c r="A10">
        <v>1009</v>
      </c>
      <c r="B10">
        <v>2</v>
      </c>
      <c r="C10">
        <v>3</v>
      </c>
      <c r="D10">
        <v>4</v>
      </c>
      <c r="E10">
        <v>28000</v>
      </c>
      <c r="G10" s="79" t="s">
        <v>189</v>
      </c>
      <c r="I10" s="19"/>
    </row>
    <row r="11" spans="1:10" ht="17.25" thickTop="1">
      <c r="A11">
        <v>1010</v>
      </c>
      <c r="B11">
        <v>1</v>
      </c>
      <c r="C11">
        <v>2</v>
      </c>
      <c r="D11">
        <v>4</v>
      </c>
      <c r="E11">
        <v>34500</v>
      </c>
      <c r="G11" s="126" t="s">
        <v>111</v>
      </c>
      <c r="H11" s="127"/>
      <c r="I11" s="21" t="s">
        <v>112</v>
      </c>
      <c r="J11" s="22" t="s">
        <v>115</v>
      </c>
    </row>
    <row r="12" spans="1:10">
      <c r="A12">
        <v>1011</v>
      </c>
      <c r="B12">
        <v>2</v>
      </c>
      <c r="C12">
        <v>3</v>
      </c>
      <c r="D12">
        <v>2</v>
      </c>
      <c r="E12">
        <v>37500</v>
      </c>
      <c r="G12" s="23"/>
      <c r="H12" s="24"/>
      <c r="I12" s="52">
        <f t="array" ref="I12:I15">FREQUENCY(E2:E12,H12:H15)</f>
        <v>3</v>
      </c>
      <c r="J12" s="53"/>
    </row>
    <row r="13" spans="1:10" ht="16.5">
      <c r="B13" s="1"/>
      <c r="G13" s="23"/>
      <c r="H13" s="24">
        <v>30000</v>
      </c>
      <c r="I13" s="52">
        <v>3</v>
      </c>
      <c r="J13" s="53"/>
    </row>
    <row r="14" spans="1:10">
      <c r="G14" s="23"/>
      <c r="H14" s="24">
        <v>50000</v>
      </c>
      <c r="I14" s="52">
        <v>3</v>
      </c>
      <c r="J14" s="53"/>
    </row>
    <row r="15" spans="1:10">
      <c r="G15" s="23"/>
      <c r="H15" s="24">
        <v>70000</v>
      </c>
      <c r="I15" s="52">
        <v>2</v>
      </c>
      <c r="J15" s="53"/>
    </row>
    <row r="16" spans="1:10" ht="17.25" thickBot="1">
      <c r="G16" s="128" t="s">
        <v>114</v>
      </c>
      <c r="H16" s="129"/>
      <c r="I16" s="54"/>
      <c r="J16" s="55"/>
    </row>
    <row r="17" ht="16.5" thickTop="1"/>
  </sheetData>
  <mergeCells count="4">
    <mergeCell ref="G2:H2"/>
    <mergeCell ref="G7:H7"/>
    <mergeCell ref="G11:H11"/>
    <mergeCell ref="G16:H16"/>
  </mergeCells>
  <phoneticPr fontId="4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27"/>
  <sheetViews>
    <sheetView workbookViewId="0">
      <selection activeCell="M9" sqref="M9"/>
    </sheetView>
  </sheetViews>
  <sheetFormatPr defaultRowHeight="15.75"/>
  <cols>
    <col min="2" max="2" width="5.5" bestFit="1" customWidth="1"/>
    <col min="3" max="3" width="6.5" bestFit="1" customWidth="1"/>
    <col min="4" max="4" width="4.875" customWidth="1"/>
    <col min="5" max="5" width="6.5" bestFit="1" customWidth="1"/>
    <col min="6" max="6" width="5.5" bestFit="1" customWidth="1"/>
  </cols>
  <sheetData>
    <row r="1" spans="1:11" ht="16.5">
      <c r="A1" s="1" t="s">
        <v>105</v>
      </c>
      <c r="B1" s="1" t="s">
        <v>106</v>
      </c>
      <c r="C1" s="1" t="s">
        <v>132</v>
      </c>
      <c r="E1" s="1" t="s">
        <v>132</v>
      </c>
      <c r="F1" s="1" t="s">
        <v>133</v>
      </c>
    </row>
    <row r="2" spans="1:11" ht="16.5">
      <c r="A2">
        <v>1001</v>
      </c>
      <c r="B2" s="1" t="s">
        <v>130</v>
      </c>
      <c r="C2">
        <f>IF(B2="男",1,2)</f>
        <v>1</v>
      </c>
      <c r="E2">
        <v>1</v>
      </c>
      <c r="F2">
        <f t="array" ref="F2:F3">FREQUENCY(C2:C12,E2:E3)</f>
        <v>6</v>
      </c>
      <c r="G2" t="s">
        <v>134</v>
      </c>
    </row>
    <row r="3" spans="1:11" ht="16.5">
      <c r="A3">
        <v>1002</v>
      </c>
      <c r="B3" s="1" t="s">
        <v>131</v>
      </c>
      <c r="C3">
        <f t="shared" ref="C3:C12" si="0">IF(B3="男",1,2)</f>
        <v>2</v>
      </c>
      <c r="D3" s="1"/>
      <c r="E3">
        <v>2</v>
      </c>
      <c r="F3">
        <v>5</v>
      </c>
    </row>
    <row r="4" spans="1:11" ht="16.5">
      <c r="A4">
        <v>1003</v>
      </c>
      <c r="B4" s="1" t="s">
        <v>130</v>
      </c>
      <c r="C4">
        <f t="shared" si="0"/>
        <v>1</v>
      </c>
    </row>
    <row r="5" spans="1:11" ht="16.5">
      <c r="A5">
        <v>1004</v>
      </c>
      <c r="B5" s="1" t="s">
        <v>131</v>
      </c>
      <c r="C5">
        <f t="shared" si="0"/>
        <v>2</v>
      </c>
      <c r="E5" s="1" t="s">
        <v>106</v>
      </c>
    </row>
    <row r="6" spans="1:11" ht="16.5">
      <c r="A6">
        <v>1005</v>
      </c>
      <c r="B6" s="1" t="s">
        <v>130</v>
      </c>
      <c r="C6">
        <f t="shared" si="0"/>
        <v>1</v>
      </c>
      <c r="E6" s="1" t="s">
        <v>135</v>
      </c>
      <c r="F6">
        <f>COUNTIF($B$2:$B$12,E6)</f>
        <v>6</v>
      </c>
      <c r="G6" t="s">
        <v>137</v>
      </c>
    </row>
    <row r="7" spans="1:11" ht="16.5">
      <c r="A7">
        <v>1006</v>
      </c>
      <c r="B7" s="1" t="s">
        <v>130</v>
      </c>
      <c r="C7">
        <f t="shared" si="0"/>
        <v>1</v>
      </c>
      <c r="E7" s="1" t="s">
        <v>136</v>
      </c>
      <c r="F7">
        <f>COUNTIF($B$2:$B$12,E7)</f>
        <v>5</v>
      </c>
    </row>
    <row r="8" spans="1:11" ht="16.5">
      <c r="A8">
        <v>1007</v>
      </c>
      <c r="B8" s="1" t="s">
        <v>130</v>
      </c>
      <c r="C8">
        <f t="shared" si="0"/>
        <v>1</v>
      </c>
    </row>
    <row r="9" spans="1:11" ht="16.5">
      <c r="A9">
        <v>1008</v>
      </c>
      <c r="B9" s="1" t="s">
        <v>131</v>
      </c>
      <c r="C9">
        <f t="shared" si="0"/>
        <v>2</v>
      </c>
      <c r="E9" s="1" t="s">
        <v>106</v>
      </c>
    </row>
    <row r="10" spans="1:11" ht="16.5">
      <c r="A10">
        <v>1009</v>
      </c>
      <c r="B10" s="1" t="s">
        <v>131</v>
      </c>
      <c r="C10">
        <f t="shared" si="0"/>
        <v>2</v>
      </c>
      <c r="E10" s="1"/>
      <c r="F10">
        <f>DCOUNTA(A1:B12,2,E9:E10)</f>
        <v>11</v>
      </c>
      <c r="G10" t="s">
        <v>138</v>
      </c>
    </row>
    <row r="11" spans="1:11" ht="16.5">
      <c r="A11">
        <v>1010</v>
      </c>
      <c r="B11" s="1" t="s">
        <v>130</v>
      </c>
      <c r="C11">
        <f t="shared" si="0"/>
        <v>1</v>
      </c>
      <c r="E11" s="1" t="s">
        <v>135</v>
      </c>
      <c r="F11">
        <f t="dataTable" ref="F11:F12" dt2D="0" dtr="0" r1="E10"/>
        <v>6</v>
      </c>
      <c r="G11" s="130" t="s">
        <v>284</v>
      </c>
      <c r="H11" s="130"/>
    </row>
    <row r="12" spans="1:11" ht="16.5">
      <c r="A12">
        <v>1011</v>
      </c>
      <c r="B12" s="1" t="s">
        <v>131</v>
      </c>
      <c r="C12">
        <f t="shared" si="0"/>
        <v>2</v>
      </c>
      <c r="E12" s="1" t="s">
        <v>136</v>
      </c>
      <c r="F12">
        <v>5</v>
      </c>
      <c r="G12" s="130"/>
      <c r="H12" s="130"/>
      <c r="K12" s="1"/>
    </row>
    <row r="13" spans="1:11" ht="16.5">
      <c r="B13" s="1"/>
      <c r="E13" s="1"/>
      <c r="K13" s="1"/>
    </row>
    <row r="14" spans="1:11" ht="16.5">
      <c r="K14" s="1"/>
    </row>
    <row r="15" spans="1:11" ht="16.5">
      <c r="A15" s="79" t="s">
        <v>189</v>
      </c>
    </row>
    <row r="16" spans="1:11" ht="16.5">
      <c r="A16" s="1" t="s">
        <v>105</v>
      </c>
      <c r="B16" s="1" t="s">
        <v>106</v>
      </c>
      <c r="C16" s="1" t="s">
        <v>132</v>
      </c>
      <c r="E16" s="1" t="s">
        <v>132</v>
      </c>
      <c r="F16" s="1" t="s">
        <v>133</v>
      </c>
    </row>
    <row r="17" spans="1:5" ht="16.5">
      <c r="A17">
        <v>1001</v>
      </c>
      <c r="B17" s="1" t="s">
        <v>130</v>
      </c>
      <c r="E17">
        <v>1</v>
      </c>
    </row>
    <row r="18" spans="1:5" ht="16.5">
      <c r="A18">
        <v>1002</v>
      </c>
      <c r="B18" s="1" t="s">
        <v>131</v>
      </c>
      <c r="D18" s="1"/>
      <c r="E18">
        <v>2</v>
      </c>
    </row>
    <row r="19" spans="1:5" ht="16.5">
      <c r="A19">
        <v>1003</v>
      </c>
      <c r="B19" s="1" t="s">
        <v>130</v>
      </c>
    </row>
    <row r="20" spans="1:5" ht="16.5">
      <c r="A20">
        <v>1004</v>
      </c>
      <c r="B20" s="1" t="s">
        <v>131</v>
      </c>
      <c r="E20" s="1" t="s">
        <v>106</v>
      </c>
    </row>
    <row r="21" spans="1:5" ht="16.5">
      <c r="A21">
        <v>1005</v>
      </c>
      <c r="B21" s="1" t="s">
        <v>130</v>
      </c>
      <c r="E21" s="1" t="s">
        <v>135</v>
      </c>
    </row>
    <row r="22" spans="1:5" ht="16.5">
      <c r="A22">
        <v>1006</v>
      </c>
      <c r="B22" s="1" t="s">
        <v>130</v>
      </c>
      <c r="E22" s="1" t="s">
        <v>136</v>
      </c>
    </row>
    <row r="23" spans="1:5" ht="16.5">
      <c r="A23">
        <v>1007</v>
      </c>
      <c r="B23" s="1" t="s">
        <v>130</v>
      </c>
    </row>
    <row r="24" spans="1:5" ht="16.5">
      <c r="A24">
        <v>1008</v>
      </c>
      <c r="B24" s="1" t="s">
        <v>131</v>
      </c>
      <c r="E24" s="1" t="s">
        <v>106</v>
      </c>
    </row>
    <row r="25" spans="1:5" ht="16.5">
      <c r="A25">
        <v>1009</v>
      </c>
      <c r="B25" s="1" t="s">
        <v>131</v>
      </c>
    </row>
    <row r="26" spans="1:5" ht="16.5">
      <c r="A26">
        <v>1010</v>
      </c>
      <c r="B26" s="1" t="s">
        <v>130</v>
      </c>
      <c r="E26" s="1" t="s">
        <v>135</v>
      </c>
    </row>
    <row r="27" spans="1:5" ht="16.5">
      <c r="A27">
        <v>1011</v>
      </c>
      <c r="B27" s="1" t="s">
        <v>131</v>
      </c>
      <c r="E27" s="1" t="s">
        <v>136</v>
      </c>
    </row>
  </sheetData>
  <mergeCells count="1">
    <mergeCell ref="G11:H12"/>
  </mergeCells>
  <phoneticPr fontId="4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6"/>
  <sheetViews>
    <sheetView workbookViewId="0">
      <selection activeCell="G2" sqref="G2"/>
    </sheetView>
  </sheetViews>
  <sheetFormatPr defaultRowHeight="15.75"/>
  <cols>
    <col min="1" max="1" width="6" bestFit="1" customWidth="1"/>
    <col min="2" max="2" width="7.25" customWidth="1"/>
    <col min="3" max="3" width="6.5" bestFit="1" customWidth="1"/>
    <col min="4" max="4" width="3" customWidth="1"/>
    <col min="6" max="6" width="5.875" customWidth="1"/>
    <col min="7" max="7" width="6.875" customWidth="1"/>
  </cols>
  <sheetData>
    <row r="1" spans="1:9" ht="16.5">
      <c r="A1" s="3" t="s">
        <v>32</v>
      </c>
      <c r="B1" s="3" t="s">
        <v>33</v>
      </c>
      <c r="C1" s="4" t="s">
        <v>34</v>
      </c>
    </row>
    <row r="2" spans="1:9" ht="16.5">
      <c r="A2" s="1" t="s">
        <v>35</v>
      </c>
      <c r="B2" s="1" t="s">
        <v>225</v>
      </c>
      <c r="C2">
        <v>12500</v>
      </c>
      <c r="E2" s="1" t="s">
        <v>37</v>
      </c>
      <c r="G2">
        <f>SUMIF(A2:A8,"門市",C2:C8)</f>
        <v>72000</v>
      </c>
      <c r="H2" t="s">
        <v>254</v>
      </c>
    </row>
    <row r="3" spans="1:9" ht="16.5">
      <c r="A3" s="1" t="s">
        <v>36</v>
      </c>
      <c r="B3" s="1" t="s">
        <v>0</v>
      </c>
      <c r="C3">
        <v>36200</v>
      </c>
      <c r="E3" s="1" t="s">
        <v>38</v>
      </c>
      <c r="G3">
        <f>SUMIF(A2:A8,"業務",C2:C8)</f>
        <v>142850</v>
      </c>
      <c r="H3" t="s">
        <v>255</v>
      </c>
    </row>
    <row r="4" spans="1:9" ht="16.5">
      <c r="A4" s="1" t="s">
        <v>35</v>
      </c>
      <c r="B4" s="1" t="s">
        <v>1</v>
      </c>
      <c r="C4">
        <v>18700</v>
      </c>
    </row>
    <row r="5" spans="1:9" ht="16.5">
      <c r="A5" s="1" t="s">
        <v>35</v>
      </c>
      <c r="B5" s="1" t="s">
        <v>2</v>
      </c>
      <c r="C5">
        <v>40800</v>
      </c>
      <c r="E5" s="1" t="s">
        <v>253</v>
      </c>
      <c r="H5">
        <f>SUMIF(C2:C8,"&gt;=30000")</f>
        <v>161150</v>
      </c>
      <c r="I5" t="s">
        <v>256</v>
      </c>
    </row>
    <row r="6" spans="1:9" ht="16.5">
      <c r="A6" s="1" t="s">
        <v>36</v>
      </c>
      <c r="B6" s="1" t="s">
        <v>3</v>
      </c>
      <c r="C6">
        <v>51650</v>
      </c>
      <c r="E6" s="1" t="s">
        <v>252</v>
      </c>
      <c r="H6">
        <f>SUMIF(C2:C8,"&lt;30000")</f>
        <v>53700</v>
      </c>
      <c r="I6" t="s">
        <v>257</v>
      </c>
    </row>
    <row r="7" spans="1:9" ht="16.5">
      <c r="A7" s="1" t="s">
        <v>36</v>
      </c>
      <c r="B7" s="1" t="s">
        <v>4</v>
      </c>
      <c r="C7">
        <v>32500</v>
      </c>
    </row>
    <row r="8" spans="1:9" ht="16.5">
      <c r="A8" s="1" t="s">
        <v>36</v>
      </c>
      <c r="B8" s="1" t="s">
        <v>226</v>
      </c>
      <c r="C8">
        <v>22500</v>
      </c>
    </row>
    <row r="9" spans="1:9" ht="16.5">
      <c r="A9" s="1"/>
      <c r="B9" s="1"/>
    </row>
    <row r="11" spans="1:9" ht="16.5">
      <c r="E11" s="79" t="s">
        <v>189</v>
      </c>
    </row>
    <row r="12" spans="1:9" ht="16.5">
      <c r="E12" s="1" t="s">
        <v>37</v>
      </c>
    </row>
    <row r="13" spans="1:9" ht="16.5">
      <c r="E13" s="1" t="s">
        <v>38</v>
      </c>
    </row>
    <row r="15" spans="1:9" ht="16.5">
      <c r="E15" s="1" t="s">
        <v>253</v>
      </c>
    </row>
    <row r="16" spans="1:9" ht="16.5">
      <c r="E16" s="1" t="s">
        <v>252</v>
      </c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6"/>
  <sheetViews>
    <sheetView workbookViewId="0">
      <selection activeCell="C11" sqref="C11"/>
    </sheetView>
  </sheetViews>
  <sheetFormatPr defaultRowHeight="15.75"/>
  <cols>
    <col min="1" max="1" width="7.5" customWidth="1"/>
    <col min="2" max="2" width="9.125" customWidth="1"/>
    <col min="3" max="3" width="7.75" customWidth="1"/>
    <col min="4" max="4" width="9.625" customWidth="1"/>
    <col min="6" max="6" width="7.375" customWidth="1"/>
  </cols>
  <sheetData>
    <row r="1" spans="1:5" ht="16.5">
      <c r="A1" s="3" t="s">
        <v>32</v>
      </c>
      <c r="B1" s="3" t="s">
        <v>33</v>
      </c>
      <c r="C1" s="4" t="s">
        <v>34</v>
      </c>
    </row>
    <row r="2" spans="1:5" ht="16.5">
      <c r="A2" s="1" t="s">
        <v>35</v>
      </c>
      <c r="B2" s="1" t="s">
        <v>225</v>
      </c>
      <c r="C2">
        <v>12500</v>
      </c>
    </row>
    <row r="3" spans="1:5" ht="16.5">
      <c r="A3" s="1" t="s">
        <v>36</v>
      </c>
      <c r="B3" s="1" t="s">
        <v>0</v>
      </c>
      <c r="C3">
        <v>36200</v>
      </c>
    </row>
    <row r="4" spans="1:5" ht="16.5">
      <c r="A4" s="1" t="s">
        <v>35</v>
      </c>
      <c r="B4" s="1" t="s">
        <v>1</v>
      </c>
      <c r="C4">
        <v>18700</v>
      </c>
      <c r="E4" s="1"/>
    </row>
    <row r="5" spans="1:5" ht="16.5">
      <c r="A5" s="1" t="s">
        <v>35</v>
      </c>
      <c r="B5" s="1" t="s">
        <v>2</v>
      </c>
      <c r="C5">
        <v>40800</v>
      </c>
      <c r="E5" s="1"/>
    </row>
    <row r="6" spans="1:5" ht="16.5">
      <c r="A6" s="1" t="s">
        <v>36</v>
      </c>
      <c r="B6" s="1" t="s">
        <v>3</v>
      </c>
      <c r="C6">
        <v>51650</v>
      </c>
    </row>
    <row r="7" spans="1:5" ht="16.5">
      <c r="A7" s="1" t="s">
        <v>36</v>
      </c>
      <c r="B7" s="1" t="s">
        <v>4</v>
      </c>
      <c r="C7">
        <v>30000</v>
      </c>
      <c r="E7" s="1"/>
    </row>
    <row r="8" spans="1:5" ht="16.5">
      <c r="A8" s="1" t="s">
        <v>36</v>
      </c>
      <c r="B8" s="1" t="s">
        <v>226</v>
      </c>
      <c r="C8">
        <v>22500</v>
      </c>
      <c r="E8" s="1"/>
    </row>
    <row r="9" spans="1:5" ht="16.5">
      <c r="E9" s="1"/>
    </row>
    <row r="10" spans="1:5" ht="16.5">
      <c r="A10" s="1" t="s">
        <v>39</v>
      </c>
      <c r="C10" s="7">
        <f>SUMIF(A2:A8,"門市",C2:C8)/COUNTIF(A2:A8,"門市")</f>
        <v>24000</v>
      </c>
      <c r="D10" t="s">
        <v>231</v>
      </c>
    </row>
    <row r="11" spans="1:5" ht="16.5">
      <c r="A11" s="1" t="s">
        <v>40</v>
      </c>
      <c r="C11" s="7">
        <f>SUMIF(A2:A8,"業務",C2:C8)/COUNTIF(A2:A8,"業務")</f>
        <v>35087.5</v>
      </c>
      <c r="D11" t="s">
        <v>232</v>
      </c>
    </row>
    <row r="14" spans="1:5" ht="16.5">
      <c r="A14" s="79" t="s">
        <v>189</v>
      </c>
    </row>
    <row r="15" spans="1:5" ht="16.5">
      <c r="A15" s="1" t="s">
        <v>39</v>
      </c>
    </row>
    <row r="16" spans="1:5" ht="16.5">
      <c r="A16" s="1" t="s">
        <v>40</v>
      </c>
    </row>
  </sheetData>
  <phoneticPr fontId="4" type="noConversion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1"/>
  <sheetViews>
    <sheetView workbookViewId="0">
      <selection activeCell="G2" sqref="G2"/>
    </sheetView>
  </sheetViews>
  <sheetFormatPr defaultRowHeight="16.5"/>
  <cols>
    <col min="1" max="1" width="6.25" style="51" customWidth="1"/>
    <col min="2" max="2" width="7.5" style="51" bestFit="1" customWidth="1"/>
    <col min="3" max="3" width="7.75" style="51" customWidth="1"/>
    <col min="4" max="4" width="7" style="51" customWidth="1"/>
    <col min="5" max="5" width="9" style="51"/>
    <col min="6" max="6" width="7.375" style="51" customWidth="1"/>
    <col min="7" max="16384" width="9" style="51"/>
  </cols>
  <sheetData>
    <row r="1" spans="1:7">
      <c r="A1" s="3" t="s">
        <v>32</v>
      </c>
      <c r="B1" s="3" t="s">
        <v>33</v>
      </c>
      <c r="C1" s="4" t="s">
        <v>34</v>
      </c>
    </row>
    <row r="2" spans="1:7">
      <c r="A2" s="1" t="s">
        <v>35</v>
      </c>
      <c r="B2" s="1" t="s">
        <v>258</v>
      </c>
      <c r="C2">
        <v>55500</v>
      </c>
      <c r="E2" s="51" t="s">
        <v>37</v>
      </c>
      <c r="G2" s="67">
        <f t="array" ref="G2">SUM(IF($A$2:$A$7="門市",$C$2:$C$7,0))</f>
        <v>125000</v>
      </c>
    </row>
    <row r="3" spans="1:7">
      <c r="A3" s="1" t="s">
        <v>36</v>
      </c>
      <c r="B3" s="1" t="s">
        <v>0</v>
      </c>
      <c r="C3">
        <v>36200</v>
      </c>
      <c r="E3" s="51" t="s">
        <v>38</v>
      </c>
      <c r="G3" s="67">
        <f t="array" ref="G3">SUM(IF($A$2:$A$7="業務",$C$2:$C$7,0))</f>
        <v>117850</v>
      </c>
    </row>
    <row r="4" spans="1:7">
      <c r="A4" s="1" t="s">
        <v>35</v>
      </c>
      <c r="B4" s="1" t="s">
        <v>1</v>
      </c>
      <c r="C4">
        <v>28700</v>
      </c>
    </row>
    <row r="5" spans="1:7">
      <c r="A5" s="1" t="s">
        <v>35</v>
      </c>
      <c r="B5" s="1" t="s">
        <v>2</v>
      </c>
      <c r="C5">
        <v>40800</v>
      </c>
      <c r="E5" s="79" t="s">
        <v>189</v>
      </c>
    </row>
    <row r="6" spans="1:7">
      <c r="A6" s="1" t="s">
        <v>36</v>
      </c>
      <c r="B6" s="1" t="s">
        <v>3</v>
      </c>
      <c r="C6">
        <v>51650</v>
      </c>
      <c r="E6" s="51" t="s">
        <v>37</v>
      </c>
    </row>
    <row r="7" spans="1:7">
      <c r="A7" s="1" t="s">
        <v>36</v>
      </c>
      <c r="B7" s="1" t="s">
        <v>4</v>
      </c>
      <c r="C7">
        <v>30000</v>
      </c>
      <c r="E7" s="51" t="s">
        <v>38</v>
      </c>
    </row>
    <row r="8" spans="1:7">
      <c r="A8" s="1"/>
      <c r="B8" s="1"/>
      <c r="C8"/>
    </row>
    <row r="9" spans="1:7">
      <c r="A9" s="67"/>
      <c r="B9" s="67"/>
      <c r="C9" s="67"/>
    </row>
    <row r="10" spans="1:7">
      <c r="A10" s="67"/>
      <c r="C10" s="67"/>
    </row>
    <row r="11" spans="1:7">
      <c r="B11" s="67"/>
    </row>
  </sheetData>
  <phoneticPr fontId="4" type="noConversion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16"/>
  <sheetViews>
    <sheetView workbookViewId="0">
      <selection activeCell="C11" sqref="C11"/>
    </sheetView>
  </sheetViews>
  <sheetFormatPr defaultRowHeight="15.75"/>
  <cols>
    <col min="1" max="1" width="7" customWidth="1"/>
    <col min="2" max="2" width="8.375" customWidth="1"/>
    <col min="3" max="3" width="6.25" bestFit="1" customWidth="1"/>
  </cols>
  <sheetData>
    <row r="1" spans="1:9" ht="16.5">
      <c r="A1" s="64" t="s">
        <v>49</v>
      </c>
      <c r="B1" s="64" t="s">
        <v>33</v>
      </c>
      <c r="C1" s="64" t="s">
        <v>50</v>
      </c>
      <c r="D1" s="51"/>
      <c r="E1" s="51"/>
      <c r="F1" s="51"/>
      <c r="G1" s="51"/>
      <c r="H1" s="51"/>
      <c r="I1" s="51"/>
    </row>
    <row r="2" spans="1:9" ht="16.5">
      <c r="A2" s="51">
        <v>91001</v>
      </c>
      <c r="B2" s="1" t="s">
        <v>225</v>
      </c>
      <c r="C2" s="51">
        <v>88</v>
      </c>
      <c r="D2" s="51"/>
      <c r="E2" s="51"/>
      <c r="F2" s="51"/>
      <c r="G2" s="51"/>
      <c r="H2" s="51"/>
      <c r="I2" s="51"/>
    </row>
    <row r="3" spans="1:9" ht="16.5">
      <c r="A3" s="51">
        <v>91002</v>
      </c>
      <c r="B3" s="1" t="s">
        <v>0</v>
      </c>
      <c r="C3" s="51">
        <v>90</v>
      </c>
      <c r="D3" s="51"/>
      <c r="E3" s="51"/>
      <c r="F3" s="51"/>
      <c r="G3" s="51"/>
      <c r="H3" s="51"/>
      <c r="I3" s="51"/>
    </row>
    <row r="4" spans="1:9" ht="16.5">
      <c r="A4" s="51">
        <v>91003</v>
      </c>
      <c r="B4" s="1" t="s">
        <v>1</v>
      </c>
      <c r="C4" s="51" t="s">
        <v>259</v>
      </c>
      <c r="D4" s="51"/>
      <c r="E4" s="51"/>
      <c r="F4" s="51"/>
      <c r="G4" s="51"/>
      <c r="H4" s="51"/>
      <c r="I4" s="51"/>
    </row>
    <row r="5" spans="1:9" ht="16.5">
      <c r="A5" s="51">
        <v>91004</v>
      </c>
      <c r="B5" s="1" t="s">
        <v>2</v>
      </c>
      <c r="C5" s="51">
        <v>88</v>
      </c>
      <c r="D5" s="51"/>
      <c r="E5" s="51"/>
      <c r="F5" s="51"/>
      <c r="G5" s="51"/>
      <c r="H5" s="51"/>
      <c r="I5" s="51"/>
    </row>
    <row r="6" spans="1:9" ht="16.5">
      <c r="A6" s="51">
        <v>91005</v>
      </c>
      <c r="B6" s="1" t="s">
        <v>3</v>
      </c>
      <c r="C6" s="51">
        <v>75</v>
      </c>
      <c r="D6" s="51"/>
      <c r="E6" s="51"/>
      <c r="F6" s="51"/>
      <c r="G6" s="51"/>
      <c r="H6" s="51"/>
      <c r="I6" s="51"/>
    </row>
    <row r="7" spans="1:9" ht="16.5">
      <c r="A7" s="51">
        <v>91006</v>
      </c>
      <c r="B7" s="1" t="s">
        <v>4</v>
      </c>
      <c r="C7" s="51">
        <v>85</v>
      </c>
      <c r="D7" s="51"/>
      <c r="E7" s="51"/>
      <c r="F7" s="51"/>
      <c r="G7" s="51"/>
      <c r="H7" s="51"/>
      <c r="I7" s="51"/>
    </row>
    <row r="8" spans="1:9" ht="16.5">
      <c r="A8" s="51">
        <v>91007</v>
      </c>
      <c r="B8" s="1" t="s">
        <v>226</v>
      </c>
      <c r="C8" s="51">
        <v>68</v>
      </c>
      <c r="D8" s="51"/>
      <c r="E8" s="51"/>
      <c r="F8" s="51"/>
      <c r="G8" s="51"/>
      <c r="I8" s="51"/>
    </row>
    <row r="9" spans="1:9" ht="16.5">
      <c r="A9" s="51"/>
      <c r="B9" s="1"/>
      <c r="C9" s="51"/>
      <c r="D9" s="51"/>
      <c r="E9" s="51"/>
      <c r="F9" s="51"/>
      <c r="G9" s="51"/>
      <c r="H9" s="79" t="s">
        <v>189</v>
      </c>
      <c r="I9" s="51"/>
    </row>
    <row r="10" spans="1:9" ht="16.5">
      <c r="A10" s="65" t="s">
        <v>17</v>
      </c>
      <c r="B10" s="51"/>
      <c r="C10" s="51"/>
      <c r="D10" s="51"/>
      <c r="E10" s="51"/>
      <c r="F10" s="51"/>
      <c r="G10" s="51"/>
      <c r="H10" s="65" t="s">
        <v>17</v>
      </c>
      <c r="I10" s="51"/>
    </row>
    <row r="11" spans="1:9" ht="16.5">
      <c r="A11" s="51" t="s">
        <v>15</v>
      </c>
      <c r="B11" s="51"/>
      <c r="C11" s="66">
        <f>AVERAGEA(C2:C8)</f>
        <v>70.571428571428569</v>
      </c>
      <c r="D11" s="51" t="s">
        <v>233</v>
      </c>
      <c r="E11" s="51"/>
      <c r="F11" s="51"/>
      <c r="G11" s="51"/>
      <c r="H11" s="51" t="s">
        <v>15</v>
      </c>
      <c r="I11" s="51"/>
    </row>
    <row r="12" spans="1:9" ht="16.5">
      <c r="A12" s="51" t="s">
        <v>16</v>
      </c>
      <c r="B12" s="51"/>
      <c r="C12" s="66">
        <f>AVERAGE(C2:C8)</f>
        <v>82.333333333333329</v>
      </c>
      <c r="D12" s="51" t="s">
        <v>234</v>
      </c>
      <c r="E12" s="51"/>
      <c r="F12" s="51"/>
      <c r="G12" s="51"/>
      <c r="H12" s="51" t="s">
        <v>16</v>
      </c>
      <c r="I12" s="51"/>
    </row>
    <row r="13" spans="1:9" ht="16.5">
      <c r="A13" s="51"/>
      <c r="B13" s="51"/>
      <c r="C13" s="51"/>
      <c r="D13" s="51"/>
      <c r="E13" s="51"/>
      <c r="F13" s="51"/>
      <c r="G13" s="51"/>
      <c r="H13" s="51"/>
      <c r="I13" s="51"/>
    </row>
    <row r="14" spans="1:9" ht="16.5">
      <c r="A14" s="51"/>
      <c r="B14" s="51"/>
      <c r="C14" s="51"/>
      <c r="D14" s="51"/>
      <c r="E14" s="51"/>
      <c r="F14" s="51"/>
      <c r="G14" s="51"/>
      <c r="H14" s="51"/>
      <c r="I14" s="51"/>
    </row>
    <row r="15" spans="1:9" ht="16.5">
      <c r="A15" s="65" t="s">
        <v>190</v>
      </c>
      <c r="B15" s="51"/>
      <c r="C15" s="51"/>
      <c r="D15" s="51"/>
      <c r="E15" s="51"/>
      <c r="F15" s="51"/>
      <c r="G15" s="51"/>
      <c r="H15" s="51"/>
      <c r="I15" s="51"/>
    </row>
    <row r="16" spans="1:9" ht="16.5">
      <c r="A16" s="65" t="s">
        <v>191</v>
      </c>
      <c r="B16" s="51"/>
      <c r="C16" s="51"/>
      <c r="D16" s="51"/>
      <c r="E16" s="51"/>
      <c r="F16" s="51"/>
      <c r="G16" s="51"/>
      <c r="H16" s="51"/>
      <c r="I16" s="51"/>
    </row>
  </sheetData>
  <phoneticPr fontId="4" type="noConversion"/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6"/>
  <sheetViews>
    <sheetView workbookViewId="0">
      <selection activeCell="C12" sqref="C12"/>
    </sheetView>
  </sheetViews>
  <sheetFormatPr defaultRowHeight="15.75"/>
  <cols>
    <col min="1" max="1" width="7" customWidth="1"/>
    <col min="2" max="2" width="8.375" customWidth="1"/>
    <col min="3" max="3" width="6.25" bestFit="1" customWidth="1"/>
  </cols>
  <sheetData>
    <row r="1" spans="1:9" ht="16.5">
      <c r="A1" s="64" t="s">
        <v>49</v>
      </c>
      <c r="B1" s="64" t="s">
        <v>33</v>
      </c>
      <c r="C1" s="64" t="s">
        <v>50</v>
      </c>
      <c r="D1" s="51"/>
      <c r="E1" s="51"/>
      <c r="F1" s="51"/>
      <c r="G1" s="51"/>
      <c r="H1" s="51"/>
      <c r="I1" s="51"/>
    </row>
    <row r="2" spans="1:9" ht="16.5">
      <c r="A2" s="51">
        <v>91001</v>
      </c>
      <c r="B2" s="1" t="s">
        <v>225</v>
      </c>
      <c r="C2" s="51">
        <v>88</v>
      </c>
      <c r="D2" s="51"/>
      <c r="E2" s="51"/>
      <c r="F2" s="51"/>
      <c r="G2" s="51"/>
      <c r="H2" s="51"/>
      <c r="I2" s="51"/>
    </row>
    <row r="3" spans="1:9" ht="16.5">
      <c r="A3" s="51">
        <v>91002</v>
      </c>
      <c r="B3" s="1" t="s">
        <v>0</v>
      </c>
      <c r="C3" s="51">
        <v>90</v>
      </c>
      <c r="D3" s="51"/>
      <c r="E3" s="51"/>
      <c r="F3" s="51"/>
      <c r="G3" s="51"/>
      <c r="H3" s="51"/>
      <c r="I3" s="51"/>
    </row>
    <row r="4" spans="1:9" ht="16.5">
      <c r="A4" s="51">
        <v>91003</v>
      </c>
      <c r="B4" s="1" t="s">
        <v>1</v>
      </c>
      <c r="C4" s="51"/>
      <c r="D4" s="51"/>
      <c r="E4" s="51"/>
      <c r="F4" s="51"/>
      <c r="G4" s="51"/>
      <c r="H4" s="51"/>
      <c r="I4" s="51"/>
    </row>
    <row r="5" spans="1:9" ht="16.5">
      <c r="A5" s="51">
        <v>91004</v>
      </c>
      <c r="B5" s="1" t="s">
        <v>2</v>
      </c>
      <c r="C5" s="51">
        <v>88</v>
      </c>
      <c r="D5" s="51"/>
      <c r="E5" s="51"/>
      <c r="F5" s="51"/>
      <c r="G5" s="51"/>
      <c r="H5" s="51"/>
      <c r="I5" s="51"/>
    </row>
    <row r="6" spans="1:9" ht="16.5">
      <c r="A6" s="51">
        <v>91005</v>
      </c>
      <c r="B6" s="1" t="s">
        <v>3</v>
      </c>
      <c r="C6" s="51">
        <v>75</v>
      </c>
      <c r="D6" s="51"/>
      <c r="E6" s="51"/>
      <c r="F6" s="51"/>
      <c r="G6" s="51"/>
      <c r="H6" s="51"/>
      <c r="I6" s="51"/>
    </row>
    <row r="7" spans="1:9" ht="16.5">
      <c r="A7" s="51">
        <v>91006</v>
      </c>
      <c r="B7" s="1" t="s">
        <v>4</v>
      </c>
      <c r="C7" s="51">
        <v>85</v>
      </c>
      <c r="D7" s="51"/>
      <c r="E7" s="51"/>
      <c r="F7" s="51"/>
      <c r="G7" s="51"/>
      <c r="H7" s="51"/>
      <c r="I7" s="51"/>
    </row>
    <row r="8" spans="1:9" ht="16.5">
      <c r="A8" s="51">
        <v>91007</v>
      </c>
      <c r="B8" s="1" t="s">
        <v>226</v>
      </c>
      <c r="C8" s="51">
        <v>68</v>
      </c>
      <c r="D8" s="51"/>
      <c r="E8" s="51"/>
      <c r="F8" s="51"/>
      <c r="G8" s="51"/>
      <c r="H8" s="51"/>
      <c r="I8" s="51"/>
    </row>
    <row r="9" spans="1:9" ht="16.5">
      <c r="A9" s="51"/>
      <c r="B9" s="51"/>
      <c r="C9" s="51"/>
      <c r="D9" s="51"/>
      <c r="E9" s="51"/>
      <c r="F9" s="51"/>
      <c r="G9" s="51"/>
      <c r="H9" s="79" t="s">
        <v>189</v>
      </c>
      <c r="I9" s="51"/>
    </row>
    <row r="10" spans="1:9" ht="16.5">
      <c r="A10" s="65" t="s">
        <v>192</v>
      </c>
      <c r="B10" s="51"/>
      <c r="C10" s="51"/>
      <c r="D10" s="51"/>
      <c r="E10" s="51"/>
      <c r="F10" s="51"/>
      <c r="G10" s="51"/>
      <c r="H10" s="65" t="s">
        <v>192</v>
      </c>
      <c r="I10" s="51"/>
    </row>
    <row r="11" spans="1:9" ht="16.5">
      <c r="A11" s="51" t="s">
        <v>15</v>
      </c>
      <c r="B11" s="51"/>
      <c r="C11" s="66">
        <f>AVERAGEA(C2:C8)</f>
        <v>82.333333333333329</v>
      </c>
      <c r="D11" s="51" t="s">
        <v>233</v>
      </c>
      <c r="E11" s="51"/>
      <c r="F11" s="51"/>
      <c r="G11" s="51"/>
      <c r="H11" s="51" t="s">
        <v>15</v>
      </c>
      <c r="I11" s="51"/>
    </row>
    <row r="12" spans="1:9" ht="16.5">
      <c r="A12" s="51" t="s">
        <v>16</v>
      </c>
      <c r="B12" s="51"/>
      <c r="C12" s="66">
        <f>AVERAGE(C2:C8)</f>
        <v>82.333333333333329</v>
      </c>
      <c r="D12" s="51" t="s">
        <v>234</v>
      </c>
      <c r="E12" s="51"/>
      <c r="F12" s="51"/>
      <c r="G12" s="51"/>
      <c r="H12" s="51" t="s">
        <v>16</v>
      </c>
      <c r="I12" s="51"/>
    </row>
    <row r="13" spans="1:9" ht="16.5">
      <c r="A13" s="51"/>
      <c r="B13" s="51"/>
      <c r="C13" s="51"/>
      <c r="D13" s="51"/>
      <c r="E13" s="51"/>
      <c r="F13" s="51"/>
      <c r="G13" s="51"/>
      <c r="H13" s="51"/>
      <c r="I13" s="51"/>
    </row>
    <row r="14" spans="1:9" ht="16.5">
      <c r="A14" s="51"/>
      <c r="B14" s="51"/>
      <c r="C14" s="51"/>
      <c r="D14" s="51"/>
      <c r="E14" s="51"/>
      <c r="F14" s="51"/>
      <c r="G14" s="51"/>
      <c r="H14" s="51"/>
      <c r="I14" s="51"/>
    </row>
    <row r="15" spans="1:9" ht="16.5">
      <c r="A15" s="65" t="s">
        <v>193</v>
      </c>
      <c r="B15" s="51"/>
      <c r="C15" s="51"/>
      <c r="D15" s="51"/>
      <c r="E15" s="51"/>
      <c r="F15" s="51"/>
      <c r="G15" s="51"/>
      <c r="H15" s="51"/>
      <c r="I15" s="51"/>
    </row>
    <row r="16" spans="1:9" ht="16.5">
      <c r="A16" s="65" t="s">
        <v>194</v>
      </c>
      <c r="B16" s="51"/>
      <c r="C16" s="51"/>
      <c r="D16" s="51"/>
      <c r="E16" s="51"/>
      <c r="F16" s="51"/>
      <c r="G16" s="51"/>
      <c r="H16" s="51"/>
      <c r="I16" s="51"/>
    </row>
  </sheetData>
  <phoneticPr fontId="4" type="noConversion"/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9"/>
  <sheetViews>
    <sheetView topLeftCell="A6" workbookViewId="0">
      <selection activeCell="F7" sqref="F7"/>
    </sheetView>
  </sheetViews>
  <sheetFormatPr defaultRowHeight="16.5"/>
  <cols>
    <col min="1" max="1" width="6.5" style="51" bestFit="1" customWidth="1"/>
    <col min="2" max="2" width="7.5" style="51" bestFit="1" customWidth="1"/>
    <col min="3" max="5" width="7.375" style="51" bestFit="1" customWidth="1"/>
    <col min="6" max="6" width="7" style="51" customWidth="1"/>
    <col min="7" max="16384" width="9" style="51"/>
  </cols>
  <sheetData>
    <row r="1" spans="1:7">
      <c r="A1" s="64" t="s">
        <v>49</v>
      </c>
      <c r="B1" s="64" t="s">
        <v>33</v>
      </c>
      <c r="C1" s="64" t="s">
        <v>201</v>
      </c>
      <c r="D1" s="64" t="s">
        <v>5</v>
      </c>
      <c r="E1" s="64" t="s">
        <v>202</v>
      </c>
      <c r="F1" s="64" t="s">
        <v>203</v>
      </c>
    </row>
    <row r="2" spans="1:7">
      <c r="A2" s="51">
        <v>91001</v>
      </c>
      <c r="B2" s="51" t="s">
        <v>225</v>
      </c>
      <c r="C2" s="51">
        <v>88</v>
      </c>
      <c r="D2" s="51">
        <v>0</v>
      </c>
      <c r="E2" s="51">
        <v>82</v>
      </c>
      <c r="F2" s="66">
        <f>AVERAGE(C2:E2)</f>
        <v>56.666666666666664</v>
      </c>
      <c r="G2" s="51" t="s">
        <v>204</v>
      </c>
    </row>
    <row r="3" spans="1:7">
      <c r="A3" s="51">
        <v>91002</v>
      </c>
      <c r="B3" s="51" t="s">
        <v>0</v>
      </c>
      <c r="C3" s="51">
        <v>90</v>
      </c>
      <c r="D3" s="51">
        <v>60</v>
      </c>
      <c r="E3" s="51">
        <v>88</v>
      </c>
      <c r="F3" s="66">
        <f>AVERAGE(C3:E3)</f>
        <v>79.333333333333329</v>
      </c>
      <c r="G3" s="51" t="s">
        <v>205</v>
      </c>
    </row>
    <row r="6" spans="1:7">
      <c r="A6" s="64" t="s">
        <v>49</v>
      </c>
      <c r="B6" s="64" t="s">
        <v>33</v>
      </c>
      <c r="C6" s="64" t="s">
        <v>201</v>
      </c>
      <c r="D6" s="64" t="s">
        <v>5</v>
      </c>
      <c r="E6" s="64" t="s">
        <v>202</v>
      </c>
      <c r="F6" s="64" t="s">
        <v>203</v>
      </c>
    </row>
    <row r="7" spans="1:7">
      <c r="A7" s="51">
        <v>91001</v>
      </c>
      <c r="B7" s="51" t="s">
        <v>225</v>
      </c>
      <c r="C7" s="51">
        <v>88</v>
      </c>
      <c r="D7" s="69" t="s">
        <v>260</v>
      </c>
      <c r="E7" s="51">
        <v>82</v>
      </c>
      <c r="F7" s="66">
        <f>AVERAGEA(C7:E7)</f>
        <v>56.666666666666664</v>
      </c>
      <c r="G7" s="51" t="s">
        <v>261</v>
      </c>
    </row>
    <row r="8" spans="1:7">
      <c r="A8" s="51">
        <v>91002</v>
      </c>
      <c r="B8" s="51" t="s">
        <v>0</v>
      </c>
      <c r="C8" s="51">
        <v>90</v>
      </c>
      <c r="D8" s="51">
        <v>60</v>
      </c>
      <c r="E8" s="51">
        <v>88</v>
      </c>
      <c r="F8" s="66">
        <f>AVERAGEA(C8:E8)</f>
        <v>79.333333333333329</v>
      </c>
      <c r="G8" s="51" t="s">
        <v>262</v>
      </c>
    </row>
    <row r="9" spans="1:7">
      <c r="F9" s="66"/>
    </row>
    <row r="10" spans="1:7">
      <c r="F10" s="66"/>
    </row>
    <row r="11" spans="1:7">
      <c r="A11" s="79" t="s">
        <v>189</v>
      </c>
    </row>
    <row r="12" spans="1:7">
      <c r="A12" s="64" t="s">
        <v>49</v>
      </c>
      <c r="B12" s="64" t="s">
        <v>33</v>
      </c>
      <c r="C12" s="64" t="s">
        <v>201</v>
      </c>
      <c r="D12" s="64" t="s">
        <v>5</v>
      </c>
      <c r="E12" s="64" t="s">
        <v>202</v>
      </c>
      <c r="F12" s="64" t="s">
        <v>203</v>
      </c>
    </row>
    <row r="13" spans="1:7">
      <c r="A13" s="51">
        <v>91001</v>
      </c>
      <c r="B13" s="51" t="s">
        <v>225</v>
      </c>
      <c r="C13" s="51">
        <v>88</v>
      </c>
      <c r="E13" s="51">
        <v>82</v>
      </c>
    </row>
    <row r="14" spans="1:7">
      <c r="A14" s="51">
        <v>91002</v>
      </c>
      <c r="B14" s="51" t="s">
        <v>0</v>
      </c>
      <c r="C14" s="51">
        <v>90</v>
      </c>
      <c r="D14" s="51">
        <v>60</v>
      </c>
      <c r="E14" s="51">
        <v>88</v>
      </c>
    </row>
    <row r="17" spans="1:6">
      <c r="A17" s="64" t="s">
        <v>49</v>
      </c>
      <c r="B17" s="64" t="s">
        <v>33</v>
      </c>
      <c r="C17" s="64" t="s">
        <v>201</v>
      </c>
      <c r="D17" s="64" t="s">
        <v>5</v>
      </c>
      <c r="E17" s="64" t="s">
        <v>202</v>
      </c>
      <c r="F17" s="64" t="s">
        <v>203</v>
      </c>
    </row>
    <row r="18" spans="1:6">
      <c r="A18" s="51">
        <v>91001</v>
      </c>
      <c r="B18" s="51" t="s">
        <v>225</v>
      </c>
      <c r="C18" s="51">
        <v>88</v>
      </c>
      <c r="D18" s="51" t="s">
        <v>260</v>
      </c>
      <c r="E18" s="51">
        <v>82</v>
      </c>
      <c r="F18" s="66"/>
    </row>
    <row r="19" spans="1:6">
      <c r="A19" s="51">
        <v>91002</v>
      </c>
      <c r="B19" s="51" t="s">
        <v>0</v>
      </c>
      <c r="C19" s="51">
        <v>90</v>
      </c>
      <c r="D19" s="51">
        <v>60</v>
      </c>
      <c r="E19" s="51">
        <v>88</v>
      </c>
      <c r="F19" s="66"/>
    </row>
  </sheetData>
  <phoneticPr fontId="4" type="noConversion"/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19"/>
  <sheetViews>
    <sheetView workbookViewId="0">
      <selection activeCell="C11" sqref="C11"/>
    </sheetView>
  </sheetViews>
  <sheetFormatPr defaultRowHeight="16.5"/>
  <cols>
    <col min="1" max="1" width="11.75" style="51" customWidth="1"/>
    <col min="2" max="2" width="6.875" style="51" customWidth="1"/>
    <col min="3" max="7" width="9" style="51"/>
    <col min="8" max="8" width="18.375" style="51" bestFit="1" customWidth="1"/>
    <col min="9" max="16384" width="9" style="51"/>
  </cols>
  <sheetData>
    <row r="1" spans="1:12">
      <c r="A1" s="64" t="s">
        <v>49</v>
      </c>
      <c r="B1" s="64" t="s">
        <v>33</v>
      </c>
      <c r="C1" s="64" t="s">
        <v>50</v>
      </c>
    </row>
    <row r="2" spans="1:12">
      <c r="A2" s="51">
        <v>91001</v>
      </c>
      <c r="B2" s="1" t="s">
        <v>225</v>
      </c>
      <c r="C2" s="51">
        <v>88</v>
      </c>
    </row>
    <row r="3" spans="1:12">
      <c r="A3" s="51">
        <v>91002</v>
      </c>
      <c r="B3" s="1" t="s">
        <v>0</v>
      </c>
      <c r="C3" s="51">
        <v>90</v>
      </c>
    </row>
    <row r="4" spans="1:12">
      <c r="A4" s="51">
        <v>91003</v>
      </c>
      <c r="B4" s="1" t="s">
        <v>1</v>
      </c>
      <c r="C4" s="51" t="s">
        <v>195</v>
      </c>
    </row>
    <row r="5" spans="1:12">
      <c r="A5" s="51">
        <v>91004</v>
      </c>
      <c r="B5" s="1" t="s">
        <v>2</v>
      </c>
      <c r="C5" s="51">
        <v>88</v>
      </c>
    </row>
    <row r="6" spans="1:12">
      <c r="A6" s="51">
        <v>91005</v>
      </c>
      <c r="B6" s="1" t="s">
        <v>3</v>
      </c>
      <c r="C6" s="51">
        <v>75</v>
      </c>
    </row>
    <row r="7" spans="1:12">
      <c r="A7" s="51">
        <v>91006</v>
      </c>
      <c r="B7" s="1" t="s">
        <v>4</v>
      </c>
      <c r="C7" s="51">
        <v>85</v>
      </c>
    </row>
    <row r="8" spans="1:12">
      <c r="A8" s="51">
        <v>91007</v>
      </c>
      <c r="B8" s="1" t="s">
        <v>226</v>
      </c>
      <c r="C8" s="51">
        <v>68</v>
      </c>
    </row>
    <row r="9" spans="1:12">
      <c r="H9" s="79" t="s">
        <v>189</v>
      </c>
    </row>
    <row r="10" spans="1:12">
      <c r="A10" s="65" t="s">
        <v>196</v>
      </c>
      <c r="H10" s="65" t="s">
        <v>196</v>
      </c>
    </row>
    <row r="11" spans="1:12">
      <c r="A11" s="51" t="s">
        <v>19</v>
      </c>
      <c r="C11" s="68">
        <f>MAXA(C2:C8)</f>
        <v>90</v>
      </c>
      <c r="D11" s="51" t="s">
        <v>235</v>
      </c>
      <c r="H11" s="51" t="s">
        <v>19</v>
      </c>
    </row>
    <row r="12" spans="1:12">
      <c r="A12" s="51" t="s">
        <v>18</v>
      </c>
      <c r="C12" s="51">
        <f>MAX(C2:C8)</f>
        <v>90</v>
      </c>
      <c r="D12" s="51" t="s">
        <v>236</v>
      </c>
      <c r="H12" s="51" t="s">
        <v>18</v>
      </c>
    </row>
    <row r="14" spans="1:12">
      <c r="A14" s="51">
        <v>-5</v>
      </c>
      <c r="B14" s="51">
        <v>-10</v>
      </c>
      <c r="C14" s="51" t="s">
        <v>197</v>
      </c>
      <c r="D14" s="51">
        <v>-16</v>
      </c>
      <c r="E14" s="51">
        <v>-24</v>
      </c>
      <c r="H14" s="51">
        <v>-5</v>
      </c>
      <c r="I14" s="51">
        <v>-10</v>
      </c>
      <c r="J14" s="51" t="s">
        <v>197</v>
      </c>
      <c r="K14" s="51">
        <v>-16</v>
      </c>
      <c r="L14" s="51">
        <v>-24</v>
      </c>
    </row>
    <row r="17" spans="1:8">
      <c r="A17" s="65" t="s">
        <v>198</v>
      </c>
      <c r="H17" s="65" t="s">
        <v>198</v>
      </c>
    </row>
    <row r="18" spans="1:8">
      <c r="A18" s="51" t="s">
        <v>19</v>
      </c>
      <c r="B18" s="51">
        <f>MAXA(A14:E14)</f>
        <v>0</v>
      </c>
      <c r="C18" s="51" t="s">
        <v>199</v>
      </c>
      <c r="H18" s="51" t="s">
        <v>19</v>
      </c>
    </row>
    <row r="19" spans="1:8">
      <c r="A19" s="51" t="s">
        <v>18</v>
      </c>
      <c r="B19" s="51">
        <f>MAX(A14:E14)</f>
        <v>-5</v>
      </c>
      <c r="C19" s="51" t="s">
        <v>200</v>
      </c>
      <c r="H19" s="51" t="s">
        <v>18</v>
      </c>
    </row>
  </sheetData>
  <phoneticPr fontId="4" type="noConversion"/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21"/>
  <sheetViews>
    <sheetView workbookViewId="0">
      <selection activeCell="C11" sqref="C11"/>
    </sheetView>
  </sheetViews>
  <sheetFormatPr defaultColWidth="9.25" defaultRowHeight="16.5"/>
  <cols>
    <col min="1" max="1" width="7.5" style="51" customWidth="1"/>
    <col min="2" max="2" width="7.5" style="51" bestFit="1" customWidth="1"/>
    <col min="3" max="3" width="20.375" style="51" customWidth="1"/>
    <col min="4" max="16384" width="9.25" style="51"/>
  </cols>
  <sheetData>
    <row r="1" spans="1:7">
      <c r="A1" s="64" t="s">
        <v>49</v>
      </c>
      <c r="B1" s="64" t="s">
        <v>33</v>
      </c>
      <c r="C1" s="64" t="s">
        <v>50</v>
      </c>
    </row>
    <row r="2" spans="1:7">
      <c r="A2" s="51">
        <v>91001</v>
      </c>
      <c r="B2" s="1" t="s">
        <v>225</v>
      </c>
      <c r="C2" s="51">
        <v>88</v>
      </c>
    </row>
    <row r="3" spans="1:7">
      <c r="A3" s="51">
        <v>91002</v>
      </c>
      <c r="B3" s="1" t="s">
        <v>0</v>
      </c>
      <c r="C3" s="51">
        <v>90</v>
      </c>
    </row>
    <row r="4" spans="1:7">
      <c r="A4" s="51">
        <v>91003</v>
      </c>
      <c r="B4" s="1" t="s">
        <v>1</v>
      </c>
      <c r="C4" s="51" t="s">
        <v>195</v>
      </c>
    </row>
    <row r="5" spans="1:7">
      <c r="A5" s="51">
        <v>91004</v>
      </c>
      <c r="B5" s="1" t="s">
        <v>2</v>
      </c>
      <c r="C5" s="51">
        <v>88</v>
      </c>
    </row>
    <row r="6" spans="1:7">
      <c r="A6" s="51">
        <v>91005</v>
      </c>
      <c r="B6" s="1" t="s">
        <v>3</v>
      </c>
      <c r="C6" s="51">
        <v>75</v>
      </c>
    </row>
    <row r="7" spans="1:7">
      <c r="A7" s="51">
        <v>91006</v>
      </c>
      <c r="B7" s="1" t="s">
        <v>4</v>
      </c>
      <c r="C7" s="51">
        <v>85</v>
      </c>
    </row>
    <row r="8" spans="1:7">
      <c r="A8" s="51">
        <v>91007</v>
      </c>
      <c r="B8" s="1" t="s">
        <v>226</v>
      </c>
      <c r="C8" s="51">
        <v>68</v>
      </c>
    </row>
    <row r="9" spans="1:7">
      <c r="G9" s="79" t="s">
        <v>189</v>
      </c>
    </row>
    <row r="10" spans="1:7">
      <c r="A10" s="65" t="s">
        <v>20</v>
      </c>
      <c r="G10" s="65" t="s">
        <v>20</v>
      </c>
    </row>
    <row r="11" spans="1:7">
      <c r="A11" s="51" t="s">
        <v>22</v>
      </c>
      <c r="C11" s="68">
        <f>MINA(C2:C8)</f>
        <v>0</v>
      </c>
      <c r="D11" s="51" t="s">
        <v>237</v>
      </c>
      <c r="G11" s="51" t="s">
        <v>22</v>
      </c>
    </row>
    <row r="12" spans="1:7">
      <c r="A12" s="51" t="s">
        <v>21</v>
      </c>
      <c r="C12" s="51">
        <f>MIN(C2:C8)</f>
        <v>68</v>
      </c>
      <c r="D12" s="51" t="s">
        <v>238</v>
      </c>
      <c r="G12" s="51" t="s">
        <v>21</v>
      </c>
    </row>
    <row r="16" spans="1:7">
      <c r="B16" s="64" t="s">
        <v>263</v>
      </c>
      <c r="C16" s="64" t="s">
        <v>264</v>
      </c>
      <c r="D16" s="64" t="s">
        <v>265</v>
      </c>
    </row>
    <row r="17" spans="1:5">
      <c r="A17" s="64" t="s">
        <v>267</v>
      </c>
      <c r="B17" s="51">
        <v>170</v>
      </c>
      <c r="C17" s="51">
        <v>10</v>
      </c>
      <c r="D17" s="51">
        <f>INT(B17/C17)</f>
        <v>17</v>
      </c>
      <c r="E17" s="51" t="s">
        <v>268</v>
      </c>
    </row>
    <row r="18" spans="1:5">
      <c r="A18" s="64" t="s">
        <v>44</v>
      </c>
      <c r="B18" s="51">
        <v>160</v>
      </c>
      <c r="C18" s="51">
        <v>3</v>
      </c>
      <c r="D18" s="51">
        <f>INT(B18/C18)</f>
        <v>53</v>
      </c>
      <c r="E18" s="51" t="s">
        <v>269</v>
      </c>
    </row>
    <row r="19" spans="1:5">
      <c r="A19" s="64" t="s">
        <v>45</v>
      </c>
      <c r="B19" s="51">
        <v>85</v>
      </c>
      <c r="C19" s="51">
        <v>4</v>
      </c>
      <c r="D19" s="51">
        <f>INT(B19/C19)</f>
        <v>21</v>
      </c>
      <c r="E19" s="51" t="s">
        <v>270</v>
      </c>
    </row>
    <row r="21" spans="1:5">
      <c r="C21" s="64" t="s">
        <v>266</v>
      </c>
      <c r="D21" s="51">
        <f>MIN(D17:D19)</f>
        <v>17</v>
      </c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19"/>
  <sheetViews>
    <sheetView workbookViewId="0">
      <selection activeCell="I2" sqref="I2"/>
    </sheetView>
  </sheetViews>
  <sheetFormatPr defaultRowHeight="16.5"/>
  <cols>
    <col min="1" max="1" width="6.75" style="51" customWidth="1"/>
    <col min="2" max="8" width="6.5" style="51" bestFit="1" customWidth="1"/>
    <col min="9" max="9" width="5.5" style="51" bestFit="1" customWidth="1"/>
    <col min="10" max="16384" width="9" style="51"/>
  </cols>
  <sheetData>
    <row r="1" spans="1:9">
      <c r="A1" s="64" t="s">
        <v>271</v>
      </c>
      <c r="B1" s="64" t="s">
        <v>272</v>
      </c>
      <c r="C1" s="64" t="s">
        <v>206</v>
      </c>
      <c r="D1" s="64" t="s">
        <v>207</v>
      </c>
      <c r="E1" s="64" t="s">
        <v>208</v>
      </c>
      <c r="F1" s="64" t="s">
        <v>209</v>
      </c>
      <c r="G1" s="64" t="s">
        <v>210</v>
      </c>
      <c r="H1" s="64" t="s">
        <v>211</v>
      </c>
      <c r="I1" s="80" t="s">
        <v>273</v>
      </c>
    </row>
    <row r="2" spans="1:9">
      <c r="A2" s="81">
        <v>1001</v>
      </c>
      <c r="B2" s="66">
        <v>5</v>
      </c>
      <c r="C2" s="66">
        <v>8</v>
      </c>
      <c r="D2" s="66">
        <v>8</v>
      </c>
      <c r="E2" s="66">
        <v>8</v>
      </c>
      <c r="F2" s="66">
        <v>8</v>
      </c>
      <c r="G2" s="66">
        <v>8</v>
      </c>
      <c r="H2" s="66">
        <v>10</v>
      </c>
      <c r="I2" s="66">
        <f t="shared" ref="I2:I8" si="0">SUM(B2:H2)-MIN(B2:H2)-MAX(B2:H2)</f>
        <v>40</v>
      </c>
    </row>
    <row r="3" spans="1:9">
      <c r="A3" s="81">
        <v>1002</v>
      </c>
      <c r="B3" s="66">
        <v>8.6</v>
      </c>
      <c r="C3" s="66">
        <v>9.1999999999999993</v>
      </c>
      <c r="D3" s="66">
        <v>7.8</v>
      </c>
      <c r="E3" s="66">
        <v>8.5</v>
      </c>
      <c r="F3" s="66">
        <v>9.1</v>
      </c>
      <c r="G3" s="66">
        <v>8.8000000000000007</v>
      </c>
      <c r="H3" s="66">
        <v>8.6999999999999993</v>
      </c>
      <c r="I3" s="66">
        <f t="shared" si="0"/>
        <v>43.7</v>
      </c>
    </row>
    <row r="4" spans="1:9">
      <c r="A4" s="81">
        <v>1025</v>
      </c>
      <c r="B4" s="66">
        <v>7.5</v>
      </c>
      <c r="C4" s="66">
        <v>7.6</v>
      </c>
      <c r="D4" s="66">
        <v>7.4</v>
      </c>
      <c r="E4" s="66">
        <v>7.5</v>
      </c>
      <c r="F4" s="66">
        <v>7.8</v>
      </c>
      <c r="G4" s="66">
        <v>8.1</v>
      </c>
      <c r="H4" s="66">
        <v>9</v>
      </c>
      <c r="I4" s="66">
        <f t="shared" si="0"/>
        <v>38.5</v>
      </c>
    </row>
    <row r="5" spans="1:9">
      <c r="A5" s="81">
        <v>1026</v>
      </c>
      <c r="B5" s="66">
        <v>9.1</v>
      </c>
      <c r="C5" s="66">
        <v>8.5</v>
      </c>
      <c r="D5" s="66">
        <v>8.6</v>
      </c>
      <c r="E5" s="66">
        <v>8.5</v>
      </c>
      <c r="F5" s="66">
        <v>8.6999999999999993</v>
      </c>
      <c r="G5" s="66">
        <v>9.1999999999999993</v>
      </c>
      <c r="H5" s="66">
        <v>9.6</v>
      </c>
      <c r="I5" s="66">
        <f t="shared" si="0"/>
        <v>44.100000000000009</v>
      </c>
    </row>
    <row r="6" spans="1:9">
      <c r="A6" s="81">
        <v>1034</v>
      </c>
      <c r="B6" s="66">
        <v>6.9</v>
      </c>
      <c r="C6" s="66">
        <v>6.5</v>
      </c>
      <c r="D6" s="66">
        <v>7.3</v>
      </c>
      <c r="E6" s="66">
        <v>7.5</v>
      </c>
      <c r="F6" s="66">
        <v>7.4</v>
      </c>
      <c r="G6" s="66">
        <v>6.5</v>
      </c>
      <c r="H6" s="66">
        <v>8.1</v>
      </c>
      <c r="I6" s="66">
        <f t="shared" si="0"/>
        <v>35.6</v>
      </c>
    </row>
    <row r="7" spans="1:9">
      <c r="A7" s="81">
        <v>1037</v>
      </c>
      <c r="B7" s="66">
        <v>8</v>
      </c>
      <c r="C7" s="66">
        <v>8.1999999999999993</v>
      </c>
      <c r="D7" s="66">
        <v>7.6</v>
      </c>
      <c r="E7" s="66">
        <v>8.5</v>
      </c>
      <c r="F7" s="66">
        <v>6.5</v>
      </c>
      <c r="G7" s="66">
        <v>7.2</v>
      </c>
      <c r="H7" s="66">
        <v>7.3</v>
      </c>
      <c r="I7" s="66">
        <f t="shared" si="0"/>
        <v>38.299999999999997</v>
      </c>
    </row>
    <row r="8" spans="1:9">
      <c r="A8" s="81">
        <v>1102</v>
      </c>
      <c r="B8" s="66">
        <v>8</v>
      </c>
      <c r="C8" s="66">
        <v>9.1</v>
      </c>
      <c r="D8" s="66">
        <v>7.8</v>
      </c>
      <c r="E8" s="66">
        <v>8.6999999999999993</v>
      </c>
      <c r="F8" s="66">
        <v>7.4</v>
      </c>
      <c r="G8" s="66">
        <v>8.6</v>
      </c>
      <c r="H8" s="66">
        <v>7.5</v>
      </c>
      <c r="I8" s="66">
        <f t="shared" si="0"/>
        <v>40.6</v>
      </c>
    </row>
    <row r="9" spans="1:9">
      <c r="A9" s="70"/>
      <c r="B9" s="66"/>
      <c r="C9" s="66"/>
      <c r="D9" s="66"/>
      <c r="E9" s="66"/>
      <c r="F9" s="66"/>
      <c r="G9" s="66"/>
      <c r="H9" s="66"/>
      <c r="I9" s="66"/>
    </row>
    <row r="11" spans="1:9">
      <c r="A11" s="79" t="s">
        <v>189</v>
      </c>
    </row>
    <row r="12" spans="1:9">
      <c r="A12" s="64" t="s">
        <v>274</v>
      </c>
      <c r="B12" s="64" t="s">
        <v>275</v>
      </c>
      <c r="C12" s="64" t="s">
        <v>206</v>
      </c>
      <c r="D12" s="64" t="s">
        <v>207</v>
      </c>
      <c r="E12" s="64" t="s">
        <v>208</v>
      </c>
      <c r="F12" s="64" t="s">
        <v>209</v>
      </c>
      <c r="G12" s="64" t="s">
        <v>210</v>
      </c>
      <c r="H12" s="64" t="s">
        <v>211</v>
      </c>
      <c r="I12" s="80" t="s">
        <v>276</v>
      </c>
    </row>
    <row r="13" spans="1:9">
      <c r="A13" s="81">
        <v>1001</v>
      </c>
      <c r="B13" s="66">
        <v>5</v>
      </c>
      <c r="C13" s="66">
        <v>8</v>
      </c>
      <c r="D13" s="66">
        <v>8</v>
      </c>
      <c r="E13" s="66">
        <v>8</v>
      </c>
      <c r="F13" s="66">
        <v>8</v>
      </c>
      <c r="G13" s="66">
        <v>8</v>
      </c>
      <c r="H13" s="66">
        <v>10</v>
      </c>
    </row>
    <row r="14" spans="1:9">
      <c r="A14" s="81">
        <v>1002</v>
      </c>
      <c r="B14" s="66">
        <v>8.6</v>
      </c>
      <c r="C14" s="66">
        <v>9.1999999999999993</v>
      </c>
      <c r="D14" s="66">
        <v>7.8</v>
      </c>
      <c r="E14" s="66">
        <v>8.5</v>
      </c>
      <c r="F14" s="66">
        <v>9.1</v>
      </c>
      <c r="G14" s="66">
        <v>8.8000000000000007</v>
      </c>
      <c r="H14" s="66">
        <v>8.6999999999999993</v>
      </c>
    </row>
    <row r="15" spans="1:9">
      <c r="A15" s="81">
        <v>1025</v>
      </c>
      <c r="B15" s="66">
        <v>7.5</v>
      </c>
      <c r="C15" s="66">
        <v>7.6</v>
      </c>
      <c r="D15" s="66">
        <v>7.4</v>
      </c>
      <c r="E15" s="66">
        <v>7.5</v>
      </c>
      <c r="F15" s="66">
        <v>7.8</v>
      </c>
      <c r="G15" s="66">
        <v>8.1</v>
      </c>
      <c r="H15" s="66">
        <v>9</v>
      </c>
    </row>
    <row r="16" spans="1:9">
      <c r="A16" s="81">
        <v>1026</v>
      </c>
      <c r="B16" s="66">
        <v>9.1</v>
      </c>
      <c r="C16" s="66">
        <v>8.5</v>
      </c>
      <c r="D16" s="66">
        <v>8.6</v>
      </c>
      <c r="E16" s="66">
        <v>8.5</v>
      </c>
      <c r="F16" s="66">
        <v>8.6999999999999993</v>
      </c>
      <c r="G16" s="66">
        <v>9.1999999999999993</v>
      </c>
      <c r="H16" s="66">
        <v>9.6</v>
      </c>
    </row>
    <row r="17" spans="1:8">
      <c r="A17" s="81">
        <v>1034</v>
      </c>
      <c r="B17" s="66">
        <v>6.9</v>
      </c>
      <c r="C17" s="66">
        <v>6.5</v>
      </c>
      <c r="D17" s="66">
        <v>7.3</v>
      </c>
      <c r="E17" s="66">
        <v>7.5</v>
      </c>
      <c r="F17" s="66">
        <v>7.4</v>
      </c>
      <c r="G17" s="66">
        <v>6.5</v>
      </c>
      <c r="H17" s="66">
        <v>8.1</v>
      </c>
    </row>
    <row r="18" spans="1:8">
      <c r="A18" s="81">
        <v>1037</v>
      </c>
      <c r="B18" s="66">
        <v>8</v>
      </c>
      <c r="C18" s="66">
        <v>8.1999999999999993</v>
      </c>
      <c r="D18" s="66">
        <v>7.6</v>
      </c>
      <c r="E18" s="66">
        <v>8.5</v>
      </c>
      <c r="F18" s="66">
        <v>6.5</v>
      </c>
      <c r="G18" s="66">
        <v>7.2</v>
      </c>
      <c r="H18" s="66">
        <v>7.3</v>
      </c>
    </row>
    <row r="19" spans="1:8">
      <c r="A19" s="81">
        <v>1102</v>
      </c>
      <c r="B19" s="66">
        <v>8</v>
      </c>
      <c r="C19" s="66">
        <v>9.1</v>
      </c>
      <c r="D19" s="66">
        <v>7.8</v>
      </c>
      <c r="E19" s="66">
        <v>8.6999999999999993</v>
      </c>
      <c r="F19" s="66">
        <v>7.4</v>
      </c>
      <c r="G19" s="66">
        <v>8.6</v>
      </c>
      <c r="H19" s="66">
        <v>7.5</v>
      </c>
    </row>
  </sheetData>
  <phoneticPr fontId="4" type="noConversion"/>
  <pageMargins left="0.75" right="0.75" top="1" bottom="1" header="0.5" footer="0.5"/>
  <headerFooter alignWithMargins="0"/>
  <ignoredErrors>
    <ignoredError sqref="I2:I8" formulaRange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32"/>
  <sheetViews>
    <sheetView workbookViewId="0">
      <selection activeCell="H2" sqref="H2"/>
    </sheetView>
  </sheetViews>
  <sheetFormatPr defaultRowHeight="15.75"/>
  <cols>
    <col min="2" max="2" width="5.5" bestFit="1" customWidth="1"/>
    <col min="3" max="4" width="7.5" bestFit="1" customWidth="1"/>
    <col min="6" max="6" width="5.625" customWidth="1"/>
    <col min="7" max="7" width="7.625" bestFit="1" customWidth="1"/>
    <col min="8" max="8" width="7.25" customWidth="1"/>
    <col min="9" max="9" width="7.625" bestFit="1" customWidth="1"/>
    <col min="10" max="10" width="8.375" customWidth="1"/>
    <col min="11" max="11" width="8.5" customWidth="1"/>
    <col min="12" max="12" width="7.625" bestFit="1" customWidth="1"/>
  </cols>
  <sheetData>
    <row r="1" spans="1:12" ht="17.25" thickTop="1">
      <c r="A1" s="1" t="s">
        <v>139</v>
      </c>
      <c r="B1" s="1" t="s">
        <v>140</v>
      </c>
      <c r="C1" s="1" t="s">
        <v>141</v>
      </c>
      <c r="D1" s="1" t="s">
        <v>142</v>
      </c>
      <c r="E1" s="8" t="s">
        <v>143</v>
      </c>
      <c r="F1" s="8"/>
      <c r="G1" s="30" t="s">
        <v>154</v>
      </c>
      <c r="H1" s="31" t="s">
        <v>145</v>
      </c>
      <c r="I1" s="32" t="s">
        <v>146</v>
      </c>
      <c r="J1" s="33" t="s">
        <v>153</v>
      </c>
      <c r="K1" s="34" t="s">
        <v>156</v>
      </c>
    </row>
    <row r="2" spans="1:12">
      <c r="A2">
        <v>1001</v>
      </c>
      <c r="B2">
        <v>1</v>
      </c>
      <c r="C2">
        <v>3</v>
      </c>
      <c r="D2">
        <v>1</v>
      </c>
      <c r="E2">
        <v>36000</v>
      </c>
      <c r="G2" s="35">
        <v>1</v>
      </c>
      <c r="H2" s="24">
        <f t="array" ref="H2:H4">FREQUENCY(C2:C12,G2:G4)</f>
        <v>1</v>
      </c>
      <c r="I2" s="36">
        <f>H2/$H$5</f>
        <v>9.0909090909090912E-2</v>
      </c>
      <c r="J2" s="24">
        <f>H2</f>
        <v>1</v>
      </c>
      <c r="K2" s="37">
        <f>I2</f>
        <v>9.0909090909090912E-2</v>
      </c>
    </row>
    <row r="3" spans="1:12">
      <c r="A3">
        <v>1002</v>
      </c>
      <c r="B3">
        <v>2</v>
      </c>
      <c r="C3">
        <v>2</v>
      </c>
      <c r="D3">
        <v>2</v>
      </c>
      <c r="E3">
        <v>52000</v>
      </c>
      <c r="G3" s="35">
        <v>2</v>
      </c>
      <c r="H3" s="24">
        <v>4</v>
      </c>
      <c r="I3" s="36">
        <f>H3/$H$5</f>
        <v>0.36363636363636365</v>
      </c>
      <c r="J3" s="24">
        <f>J2+H3</f>
        <v>5</v>
      </c>
      <c r="K3" s="37">
        <f>K2+I3</f>
        <v>0.45454545454545459</v>
      </c>
    </row>
    <row r="4" spans="1:12">
      <c r="A4">
        <v>1003</v>
      </c>
      <c r="B4">
        <v>1</v>
      </c>
      <c r="C4">
        <v>1</v>
      </c>
      <c r="D4">
        <v>4</v>
      </c>
      <c r="E4">
        <v>64000</v>
      </c>
      <c r="G4" s="35">
        <v>3</v>
      </c>
      <c r="H4" s="24">
        <v>6</v>
      </c>
      <c r="I4" s="36">
        <f>H4/$H$5</f>
        <v>0.54545454545454541</v>
      </c>
      <c r="J4" s="24">
        <f>J3+H4</f>
        <v>11</v>
      </c>
      <c r="K4" s="37">
        <f>K3+I4</f>
        <v>1</v>
      </c>
    </row>
    <row r="5" spans="1:12" ht="17.25" thickBot="1">
      <c r="A5">
        <v>1004</v>
      </c>
      <c r="B5">
        <v>2</v>
      </c>
      <c r="C5">
        <v>2</v>
      </c>
      <c r="D5">
        <v>3</v>
      </c>
      <c r="E5">
        <v>18000</v>
      </c>
      <c r="G5" s="38" t="s">
        <v>152</v>
      </c>
      <c r="H5" s="39">
        <f>SUM(H2:H4)</f>
        <v>11</v>
      </c>
      <c r="I5" s="40">
        <f>H5/$H$5</f>
        <v>1</v>
      </c>
      <c r="J5" s="41" t="s">
        <v>155</v>
      </c>
      <c r="K5" s="42" t="s">
        <v>155</v>
      </c>
    </row>
    <row r="6" spans="1:12" ht="16.5" thickTop="1">
      <c r="A6">
        <v>1005</v>
      </c>
      <c r="B6">
        <v>1</v>
      </c>
      <c r="C6">
        <v>3</v>
      </c>
      <c r="D6">
        <v>2</v>
      </c>
      <c r="E6">
        <v>22000</v>
      </c>
    </row>
    <row r="7" spans="1:12">
      <c r="A7">
        <v>1006</v>
      </c>
      <c r="B7">
        <v>1</v>
      </c>
      <c r="C7">
        <v>2</v>
      </c>
      <c r="D7">
        <v>3</v>
      </c>
      <c r="E7">
        <v>76000</v>
      </c>
    </row>
    <row r="8" spans="1:12" ht="16.5" thickBot="1">
      <c r="A8">
        <v>1007</v>
      </c>
      <c r="B8">
        <v>1</v>
      </c>
      <c r="C8">
        <v>3</v>
      </c>
      <c r="D8">
        <v>4</v>
      </c>
      <c r="E8">
        <v>65000</v>
      </c>
    </row>
    <row r="9" spans="1:12" ht="17.25" thickTop="1">
      <c r="A9">
        <v>1008</v>
      </c>
      <c r="B9">
        <v>2</v>
      </c>
      <c r="C9">
        <v>3</v>
      </c>
      <c r="D9">
        <v>3</v>
      </c>
      <c r="E9">
        <v>74000</v>
      </c>
      <c r="G9" s="131" t="s">
        <v>144</v>
      </c>
      <c r="H9" s="132"/>
      <c r="I9" s="31" t="s">
        <v>145</v>
      </c>
      <c r="J9" s="32" t="s">
        <v>146</v>
      </c>
      <c r="K9" s="33" t="s">
        <v>153</v>
      </c>
      <c r="L9" s="34" t="s">
        <v>157</v>
      </c>
    </row>
    <row r="10" spans="1:12">
      <c r="A10">
        <v>1009</v>
      </c>
      <c r="B10">
        <v>2</v>
      </c>
      <c r="C10">
        <v>3</v>
      </c>
      <c r="D10">
        <v>4</v>
      </c>
      <c r="E10">
        <v>28000</v>
      </c>
      <c r="G10" s="43" t="s">
        <v>147</v>
      </c>
      <c r="H10" s="24">
        <v>30000</v>
      </c>
      <c r="I10" s="24">
        <f t="array" ref="I10:I13">FREQUENCY(E2:E12,H10:H13)</f>
        <v>3</v>
      </c>
      <c r="J10" s="44">
        <f>I10/$I$14</f>
        <v>0.27272727272727271</v>
      </c>
      <c r="K10" s="24">
        <f>I10</f>
        <v>3</v>
      </c>
      <c r="L10" s="37">
        <f>J10</f>
        <v>0.27272727272727271</v>
      </c>
    </row>
    <row r="11" spans="1:12">
      <c r="A11">
        <v>1010</v>
      </c>
      <c r="B11">
        <v>1</v>
      </c>
      <c r="C11">
        <v>2</v>
      </c>
      <c r="D11">
        <v>4</v>
      </c>
      <c r="E11">
        <v>34500</v>
      </c>
      <c r="G11" s="43" t="s">
        <v>148</v>
      </c>
      <c r="H11" s="24">
        <v>50000</v>
      </c>
      <c r="I11" s="24">
        <v>3</v>
      </c>
      <c r="J11" s="44">
        <f>I11/$I$14</f>
        <v>0.27272727272727271</v>
      </c>
      <c r="K11" s="24">
        <f t="shared" ref="K11:L13" si="0">K10+I11</f>
        <v>6</v>
      </c>
      <c r="L11" s="37">
        <f t="shared" si="0"/>
        <v>0.54545454545454541</v>
      </c>
    </row>
    <row r="12" spans="1:12">
      <c r="A12">
        <v>1011</v>
      </c>
      <c r="B12">
        <v>2</v>
      </c>
      <c r="C12">
        <v>3</v>
      </c>
      <c r="D12">
        <v>2</v>
      </c>
      <c r="E12">
        <v>37500</v>
      </c>
      <c r="G12" s="43" t="s">
        <v>149</v>
      </c>
      <c r="H12" s="24">
        <v>70000</v>
      </c>
      <c r="I12" s="24">
        <v>3</v>
      </c>
      <c r="J12" s="44">
        <f>I12/$I$14</f>
        <v>0.27272727272727271</v>
      </c>
      <c r="K12" s="24">
        <f t="shared" si="0"/>
        <v>9</v>
      </c>
      <c r="L12" s="37">
        <f t="shared" si="0"/>
        <v>0.81818181818181812</v>
      </c>
    </row>
    <row r="13" spans="1:12" ht="16.5">
      <c r="B13" s="1"/>
      <c r="G13" s="43" t="s">
        <v>150</v>
      </c>
      <c r="H13" s="24"/>
      <c r="I13" s="24">
        <v>2</v>
      </c>
      <c r="J13" s="44">
        <f>I13/$I$14</f>
        <v>0.18181818181818182</v>
      </c>
      <c r="K13" s="24">
        <f t="shared" si="0"/>
        <v>11</v>
      </c>
      <c r="L13" s="37">
        <f t="shared" si="0"/>
        <v>1</v>
      </c>
    </row>
    <row r="14" spans="1:12" ht="17.25" thickBot="1">
      <c r="G14" s="133" t="s">
        <v>151</v>
      </c>
      <c r="H14" s="134"/>
      <c r="I14" s="39">
        <f>SUM(I10:I13)</f>
        <v>11</v>
      </c>
      <c r="J14" s="45">
        <f>I14/$I$14</f>
        <v>1</v>
      </c>
      <c r="K14" s="41" t="s">
        <v>155</v>
      </c>
      <c r="L14" s="42" t="s">
        <v>155</v>
      </c>
    </row>
    <row r="15" spans="1:12" ht="17.25" thickTop="1">
      <c r="G15" s="72"/>
      <c r="H15" s="72"/>
      <c r="I15" s="73"/>
      <c r="J15" s="74"/>
      <c r="K15" s="75"/>
      <c r="L15" s="75"/>
    </row>
    <row r="17" spans="1:12" ht="17.25" thickBot="1">
      <c r="A17" s="79" t="s">
        <v>189</v>
      </c>
    </row>
    <row r="18" spans="1:12" ht="17.25" thickTop="1">
      <c r="A18" s="1" t="s">
        <v>139</v>
      </c>
      <c r="B18" s="1" t="s">
        <v>140</v>
      </c>
      <c r="C18" s="1" t="s">
        <v>141</v>
      </c>
      <c r="D18" s="1" t="s">
        <v>142</v>
      </c>
      <c r="E18" s="8" t="s">
        <v>143</v>
      </c>
      <c r="G18" s="30" t="s">
        <v>154</v>
      </c>
      <c r="H18" s="31" t="s">
        <v>145</v>
      </c>
      <c r="I18" s="32" t="s">
        <v>146</v>
      </c>
      <c r="J18" s="33" t="s">
        <v>153</v>
      </c>
      <c r="K18" s="34" t="s">
        <v>156</v>
      </c>
    </row>
    <row r="19" spans="1:12">
      <c r="A19">
        <v>1001</v>
      </c>
      <c r="B19">
        <v>1</v>
      </c>
      <c r="C19">
        <v>3</v>
      </c>
      <c r="D19">
        <v>1</v>
      </c>
      <c r="E19">
        <v>36000</v>
      </c>
      <c r="G19" s="35"/>
      <c r="H19" s="52"/>
      <c r="I19" s="56"/>
      <c r="J19" s="52"/>
      <c r="K19" s="57"/>
    </row>
    <row r="20" spans="1:12">
      <c r="A20">
        <v>1002</v>
      </c>
      <c r="B20">
        <v>2</v>
      </c>
      <c r="C20">
        <v>2</v>
      </c>
      <c r="D20">
        <v>2</v>
      </c>
      <c r="E20">
        <v>52000</v>
      </c>
      <c r="G20" s="35"/>
      <c r="H20" s="52"/>
      <c r="I20" s="56"/>
      <c r="J20" s="52"/>
      <c r="K20" s="57"/>
    </row>
    <row r="21" spans="1:12">
      <c r="A21">
        <v>1003</v>
      </c>
      <c r="B21">
        <v>1</v>
      </c>
      <c r="C21">
        <v>1</v>
      </c>
      <c r="D21">
        <v>4</v>
      </c>
      <c r="E21">
        <v>64000</v>
      </c>
      <c r="G21" s="35"/>
      <c r="H21" s="52"/>
      <c r="I21" s="56"/>
      <c r="J21" s="52"/>
      <c r="K21" s="57"/>
    </row>
    <row r="22" spans="1:12" ht="17.25" thickBot="1">
      <c r="A22">
        <v>1004</v>
      </c>
      <c r="B22">
        <v>2</v>
      </c>
      <c r="C22">
        <v>2</v>
      </c>
      <c r="D22">
        <v>3</v>
      </c>
      <c r="E22">
        <v>18000</v>
      </c>
      <c r="G22" s="38" t="s">
        <v>152</v>
      </c>
      <c r="H22" s="58"/>
      <c r="I22" s="59"/>
      <c r="J22" s="60"/>
      <c r="K22" s="61"/>
    </row>
    <row r="23" spans="1:12" ht="16.5" thickTop="1">
      <c r="A23">
        <v>1005</v>
      </c>
      <c r="B23">
        <v>1</v>
      </c>
      <c r="C23">
        <v>3</v>
      </c>
      <c r="D23">
        <v>2</v>
      </c>
      <c r="E23">
        <v>22000</v>
      </c>
    </row>
    <row r="24" spans="1:12">
      <c r="A24">
        <v>1006</v>
      </c>
      <c r="B24">
        <v>1</v>
      </c>
      <c r="C24">
        <v>2</v>
      </c>
      <c r="D24">
        <v>3</v>
      </c>
      <c r="E24">
        <v>76000</v>
      </c>
    </row>
    <row r="25" spans="1:12" ht="16.5" thickBot="1">
      <c r="A25">
        <v>1007</v>
      </c>
      <c r="B25">
        <v>1</v>
      </c>
      <c r="C25">
        <v>3</v>
      </c>
      <c r="D25">
        <v>4</v>
      </c>
      <c r="E25">
        <v>65000</v>
      </c>
    </row>
    <row r="26" spans="1:12" ht="17.25" thickTop="1">
      <c r="A26">
        <v>1008</v>
      </c>
      <c r="B26">
        <v>2</v>
      </c>
      <c r="C26">
        <v>3</v>
      </c>
      <c r="D26">
        <v>3</v>
      </c>
      <c r="E26">
        <v>74000</v>
      </c>
      <c r="G26" s="131" t="s">
        <v>144</v>
      </c>
      <c r="H26" s="132"/>
      <c r="I26" s="31" t="s">
        <v>145</v>
      </c>
      <c r="J26" s="32" t="s">
        <v>146</v>
      </c>
      <c r="K26" s="33" t="s">
        <v>153</v>
      </c>
      <c r="L26" s="34" t="s">
        <v>157</v>
      </c>
    </row>
    <row r="27" spans="1:12">
      <c r="A27">
        <v>1009</v>
      </c>
      <c r="B27">
        <v>2</v>
      </c>
      <c r="C27">
        <v>3</v>
      </c>
      <c r="D27">
        <v>4</v>
      </c>
      <c r="E27">
        <v>28000</v>
      </c>
      <c r="G27" s="43"/>
      <c r="H27" s="24"/>
      <c r="I27" s="52"/>
      <c r="J27" s="62"/>
      <c r="K27" s="52"/>
      <c r="L27" s="57"/>
    </row>
    <row r="28" spans="1:12">
      <c r="A28">
        <v>1010</v>
      </c>
      <c r="B28">
        <v>1</v>
      </c>
      <c r="C28">
        <v>2</v>
      </c>
      <c r="D28">
        <v>4</v>
      </c>
      <c r="E28">
        <v>34500</v>
      </c>
      <c r="G28" s="43"/>
      <c r="H28" s="24"/>
      <c r="I28" s="52"/>
      <c r="J28" s="62"/>
      <c r="K28" s="52"/>
      <c r="L28" s="57"/>
    </row>
    <row r="29" spans="1:12">
      <c r="A29">
        <v>1011</v>
      </c>
      <c r="B29">
        <v>2</v>
      </c>
      <c r="C29">
        <v>3</v>
      </c>
      <c r="D29">
        <v>2</v>
      </c>
      <c r="E29">
        <v>37500</v>
      </c>
      <c r="G29" s="43"/>
      <c r="H29" s="24"/>
      <c r="I29" s="52"/>
      <c r="J29" s="62"/>
      <c r="K29" s="52"/>
      <c r="L29" s="57"/>
    </row>
    <row r="30" spans="1:12">
      <c r="G30" s="43"/>
      <c r="H30" s="24"/>
      <c r="I30" s="52"/>
      <c r="J30" s="62"/>
      <c r="K30" s="52"/>
      <c r="L30" s="57"/>
    </row>
    <row r="31" spans="1:12" ht="17.25" thickBot="1">
      <c r="G31" s="133" t="s">
        <v>151</v>
      </c>
      <c r="H31" s="134"/>
      <c r="I31" s="58"/>
      <c r="J31" s="63"/>
      <c r="K31" s="60"/>
      <c r="L31" s="61"/>
    </row>
    <row r="32" spans="1:12" ht="16.5" thickTop="1"/>
  </sheetData>
  <mergeCells count="4">
    <mergeCell ref="G9:H9"/>
    <mergeCell ref="G14:H14"/>
    <mergeCell ref="G26:H26"/>
    <mergeCell ref="G31:H31"/>
  </mergeCells>
  <phoneticPr fontId="4" type="noConversion"/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18"/>
  <sheetViews>
    <sheetView workbookViewId="0">
      <selection activeCell="H6" sqref="H6"/>
    </sheetView>
  </sheetViews>
  <sheetFormatPr defaultRowHeight="15.75"/>
  <cols>
    <col min="2" max="2" width="5.5" bestFit="1" customWidth="1"/>
    <col min="3" max="3" width="7.625" bestFit="1" customWidth="1"/>
    <col min="4" max="4" width="7.5" bestFit="1" customWidth="1"/>
    <col min="6" max="6" width="6" customWidth="1"/>
    <col min="7" max="8" width="5.5" bestFit="1" customWidth="1"/>
    <col min="9" max="9" width="8.625" bestFit="1" customWidth="1"/>
  </cols>
  <sheetData>
    <row r="1" spans="1:9" ht="17.25" thickBot="1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165</v>
      </c>
      <c r="F1" s="1"/>
    </row>
    <row r="2" spans="1:9">
      <c r="A2">
        <v>1001</v>
      </c>
      <c r="B2">
        <v>1</v>
      </c>
      <c r="C2">
        <v>3</v>
      </c>
      <c r="D2">
        <v>1</v>
      </c>
      <c r="E2">
        <v>2</v>
      </c>
      <c r="G2" s="47" t="s">
        <v>159</v>
      </c>
      <c r="H2" s="47" t="s">
        <v>158</v>
      </c>
      <c r="I2" s="47" t="s">
        <v>215</v>
      </c>
    </row>
    <row r="3" spans="1:9">
      <c r="A3">
        <v>1002</v>
      </c>
      <c r="B3">
        <v>2</v>
      </c>
      <c r="C3">
        <v>2</v>
      </c>
      <c r="D3">
        <v>2</v>
      </c>
      <c r="E3">
        <v>2</v>
      </c>
      <c r="G3" s="46">
        <v>1</v>
      </c>
      <c r="H3" s="15">
        <v>3</v>
      </c>
      <c r="I3" s="49">
        <v>0.27272727272727271</v>
      </c>
    </row>
    <row r="4" spans="1:9">
      <c r="A4">
        <v>1003</v>
      </c>
      <c r="B4">
        <v>1</v>
      </c>
      <c r="C4">
        <v>1</v>
      </c>
      <c r="D4">
        <v>4</v>
      </c>
      <c r="E4">
        <v>3</v>
      </c>
      <c r="G4" s="46">
        <v>2</v>
      </c>
      <c r="H4" s="15">
        <v>2</v>
      </c>
      <c r="I4" s="49">
        <v>0.45454545454545453</v>
      </c>
    </row>
    <row r="5" spans="1:9">
      <c r="A5">
        <v>1004</v>
      </c>
      <c r="B5">
        <v>2</v>
      </c>
      <c r="C5">
        <v>2</v>
      </c>
      <c r="D5">
        <v>3</v>
      </c>
      <c r="E5">
        <v>4</v>
      </c>
      <c r="G5" s="46">
        <v>3</v>
      </c>
      <c r="H5" s="15">
        <v>2</v>
      </c>
      <c r="I5" s="49">
        <v>0.63636363636363635</v>
      </c>
    </row>
    <row r="6" spans="1:9" ht="16.5" thickBot="1">
      <c r="A6">
        <v>1005</v>
      </c>
      <c r="B6">
        <v>1</v>
      </c>
      <c r="C6">
        <v>3</v>
      </c>
      <c r="D6">
        <v>2</v>
      </c>
      <c r="E6">
        <v>1</v>
      </c>
      <c r="G6" s="76">
        <v>4</v>
      </c>
      <c r="H6" s="17">
        <v>4</v>
      </c>
      <c r="I6" s="50">
        <v>1</v>
      </c>
    </row>
    <row r="7" spans="1:9">
      <c r="A7">
        <v>1006</v>
      </c>
      <c r="B7">
        <v>1</v>
      </c>
      <c r="C7">
        <v>2</v>
      </c>
      <c r="D7">
        <v>3</v>
      </c>
      <c r="E7">
        <v>1</v>
      </c>
    </row>
    <row r="8" spans="1:9">
      <c r="A8">
        <v>1007</v>
      </c>
      <c r="B8">
        <v>1</v>
      </c>
      <c r="C8">
        <v>3</v>
      </c>
      <c r="D8">
        <v>4</v>
      </c>
      <c r="E8">
        <v>4</v>
      </c>
    </row>
    <row r="9" spans="1:9">
      <c r="A9">
        <v>1008</v>
      </c>
      <c r="B9">
        <v>2</v>
      </c>
      <c r="C9">
        <v>3</v>
      </c>
      <c r="D9">
        <v>3</v>
      </c>
      <c r="E9">
        <v>3</v>
      </c>
    </row>
    <row r="10" spans="1:9">
      <c r="A10">
        <v>1009</v>
      </c>
      <c r="B10">
        <v>2</v>
      </c>
      <c r="C10">
        <v>3</v>
      </c>
      <c r="D10">
        <v>4</v>
      </c>
      <c r="E10">
        <v>4</v>
      </c>
    </row>
    <row r="11" spans="1:9">
      <c r="A11">
        <v>1010</v>
      </c>
      <c r="B11">
        <v>1</v>
      </c>
      <c r="C11">
        <v>2</v>
      </c>
      <c r="D11">
        <v>4</v>
      </c>
      <c r="E11">
        <v>4</v>
      </c>
    </row>
    <row r="12" spans="1:9">
      <c r="A12">
        <v>1011</v>
      </c>
      <c r="B12">
        <v>2</v>
      </c>
      <c r="C12">
        <v>3</v>
      </c>
      <c r="D12">
        <v>2</v>
      </c>
      <c r="E12">
        <v>1</v>
      </c>
    </row>
    <row r="13" spans="1:9" ht="16.5">
      <c r="B13" s="1"/>
    </row>
    <row r="14" spans="1:9" ht="16.5">
      <c r="B14" s="1"/>
      <c r="C14" s="1"/>
      <c r="D14" s="1"/>
      <c r="E14" s="1" t="s">
        <v>164</v>
      </c>
      <c r="F14" s="1"/>
    </row>
    <row r="15" spans="1:9">
      <c r="E15" s="5">
        <v>1</v>
      </c>
      <c r="F15" s="5"/>
    </row>
    <row r="16" spans="1:9">
      <c r="E16" s="5">
        <v>2</v>
      </c>
      <c r="F16" s="5"/>
    </row>
    <row r="17" spans="5:6">
      <c r="E17" s="5">
        <v>3</v>
      </c>
      <c r="F17" s="5"/>
    </row>
    <row r="18" spans="5:6">
      <c r="E18" s="5">
        <v>4</v>
      </c>
      <c r="F18" s="5"/>
    </row>
  </sheetData>
  <phoneticPr fontId="4" type="noConversion"/>
  <pageMargins left="0.75" right="0.75" top="1" bottom="1" header="0.5" footer="0.5"/>
  <headerFooter alignWithMargins="0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16"/>
  <sheetViews>
    <sheetView workbookViewId="0">
      <selection activeCell="C15" sqref="C15"/>
    </sheetView>
  </sheetViews>
  <sheetFormatPr defaultRowHeight="15.75"/>
  <cols>
    <col min="1" max="1" width="9.5" customWidth="1"/>
    <col min="2" max="2" width="9.75" customWidth="1"/>
    <col min="3" max="3" width="6.375" customWidth="1"/>
  </cols>
  <sheetData>
    <row r="1" spans="1:7">
      <c r="A1">
        <f>MODE(3,2,1,3,1,3,3,2,3)</f>
        <v>3</v>
      </c>
    </row>
    <row r="3" spans="1:7" ht="16.5">
      <c r="A3" s="3" t="s">
        <v>51</v>
      </c>
      <c r="B3" s="3" t="s">
        <v>52</v>
      </c>
      <c r="C3" s="4" t="s">
        <v>55</v>
      </c>
      <c r="G3" s="79" t="s">
        <v>189</v>
      </c>
    </row>
    <row r="4" spans="1:7" ht="16.5">
      <c r="A4">
        <v>1001</v>
      </c>
      <c r="B4">
        <v>3</v>
      </c>
      <c r="C4">
        <v>1</v>
      </c>
      <c r="D4" t="s">
        <v>56</v>
      </c>
      <c r="G4" s="1" t="s">
        <v>53</v>
      </c>
    </row>
    <row r="5" spans="1:7" ht="16.5">
      <c r="A5">
        <v>1002</v>
      </c>
      <c r="B5">
        <v>3</v>
      </c>
      <c r="C5">
        <v>2</v>
      </c>
      <c r="G5" s="1" t="s">
        <v>57</v>
      </c>
    </row>
    <row r="6" spans="1:7">
      <c r="A6">
        <v>1003</v>
      </c>
      <c r="B6">
        <v>1</v>
      </c>
      <c r="C6">
        <v>2</v>
      </c>
    </row>
    <row r="7" spans="1:7">
      <c r="A7">
        <v>1004</v>
      </c>
      <c r="B7">
        <v>2</v>
      </c>
      <c r="C7">
        <v>1</v>
      </c>
    </row>
    <row r="8" spans="1:7">
      <c r="A8">
        <v>1005</v>
      </c>
      <c r="B8">
        <v>3</v>
      </c>
      <c r="C8">
        <v>2</v>
      </c>
    </row>
    <row r="9" spans="1:7">
      <c r="A9">
        <v>1006</v>
      </c>
      <c r="B9">
        <v>1</v>
      </c>
      <c r="C9">
        <v>2</v>
      </c>
    </row>
    <row r="10" spans="1:7">
      <c r="A10">
        <v>1007</v>
      </c>
      <c r="B10">
        <v>3</v>
      </c>
      <c r="C10">
        <v>2</v>
      </c>
    </row>
    <row r="11" spans="1:7">
      <c r="A11">
        <v>1008</v>
      </c>
      <c r="B11">
        <v>3</v>
      </c>
      <c r="C11">
        <v>1</v>
      </c>
    </row>
    <row r="12" spans="1:7">
      <c r="A12">
        <v>1009</v>
      </c>
      <c r="B12">
        <v>2</v>
      </c>
      <c r="C12">
        <v>2</v>
      </c>
    </row>
    <row r="13" spans="1:7">
      <c r="A13">
        <v>1010</v>
      </c>
      <c r="B13">
        <v>1</v>
      </c>
      <c r="C13">
        <v>2</v>
      </c>
    </row>
    <row r="15" spans="1:7" ht="16.5">
      <c r="A15" s="1" t="s">
        <v>53</v>
      </c>
      <c r="C15">
        <f>MODE(B4:B13)</f>
        <v>3</v>
      </c>
      <c r="D15" t="s">
        <v>54</v>
      </c>
    </row>
    <row r="16" spans="1:7" ht="16.5">
      <c r="A16" s="1" t="s">
        <v>57</v>
      </c>
      <c r="C16">
        <f>MODE(C4:C13)</f>
        <v>2</v>
      </c>
      <c r="D16" t="s">
        <v>58</v>
      </c>
    </row>
  </sheetData>
  <phoneticPr fontId="4" type="noConversion"/>
  <pageMargins left="0.75" right="0.75" top="1" bottom="1" header="0.5" footer="0.5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24"/>
  <sheetViews>
    <sheetView workbookViewId="0">
      <selection activeCell="B12" sqref="B12"/>
    </sheetView>
  </sheetViews>
  <sheetFormatPr defaultRowHeight="15.75"/>
  <cols>
    <col min="1" max="1" width="7.125" customWidth="1"/>
    <col min="2" max="2" width="6.5" customWidth="1"/>
    <col min="3" max="3" width="6.25" customWidth="1"/>
    <col min="4" max="4" width="7.375" customWidth="1"/>
    <col min="5" max="5" width="7" customWidth="1"/>
    <col min="6" max="6" width="9.25" customWidth="1"/>
    <col min="7" max="7" width="9.5" bestFit="1" customWidth="1"/>
  </cols>
  <sheetData>
    <row r="1" spans="1:8">
      <c r="A1">
        <v>60</v>
      </c>
      <c r="B1">
        <v>80</v>
      </c>
      <c r="C1">
        <v>78</v>
      </c>
      <c r="D1">
        <v>70</v>
      </c>
      <c r="E1">
        <v>80</v>
      </c>
      <c r="F1">
        <v>80</v>
      </c>
      <c r="G1">
        <v>54</v>
      </c>
      <c r="H1">
        <v>78</v>
      </c>
    </row>
    <row r="2" spans="1:8">
      <c r="A2">
        <v>85</v>
      </c>
      <c r="B2">
        <v>88</v>
      </c>
      <c r="C2">
        <v>85</v>
      </c>
      <c r="D2">
        <v>85</v>
      </c>
      <c r="E2">
        <v>80</v>
      </c>
      <c r="F2">
        <v>85</v>
      </c>
      <c r="G2">
        <v>56</v>
      </c>
      <c r="H2">
        <v>82</v>
      </c>
    </row>
    <row r="3" spans="1:8">
      <c r="A3" s="11">
        <v>25</v>
      </c>
      <c r="B3">
        <v>85</v>
      </c>
      <c r="C3">
        <v>78</v>
      </c>
      <c r="D3">
        <v>75</v>
      </c>
      <c r="E3">
        <v>78</v>
      </c>
      <c r="F3">
        <v>82</v>
      </c>
      <c r="G3">
        <v>47</v>
      </c>
      <c r="H3">
        <v>83</v>
      </c>
    </row>
    <row r="4" spans="1:8">
      <c r="A4">
        <v>60</v>
      </c>
      <c r="B4">
        <v>80</v>
      </c>
      <c r="C4">
        <v>78</v>
      </c>
      <c r="D4">
        <v>70</v>
      </c>
      <c r="E4">
        <v>82</v>
      </c>
      <c r="F4">
        <v>78</v>
      </c>
      <c r="G4">
        <v>60</v>
      </c>
      <c r="H4">
        <v>75</v>
      </c>
    </row>
    <row r="5" spans="1:8">
      <c r="A5">
        <v>80</v>
      </c>
      <c r="B5">
        <v>88</v>
      </c>
      <c r="C5">
        <v>78</v>
      </c>
      <c r="D5">
        <v>83</v>
      </c>
      <c r="E5">
        <v>90</v>
      </c>
      <c r="F5">
        <v>90</v>
      </c>
      <c r="G5">
        <v>49</v>
      </c>
      <c r="H5">
        <v>82</v>
      </c>
    </row>
    <row r="6" spans="1:8">
      <c r="A6">
        <v>87</v>
      </c>
      <c r="B6">
        <v>38</v>
      </c>
      <c r="C6">
        <v>82</v>
      </c>
      <c r="D6">
        <v>88</v>
      </c>
      <c r="E6">
        <v>90</v>
      </c>
      <c r="F6">
        <v>78</v>
      </c>
      <c r="G6">
        <v>56</v>
      </c>
      <c r="H6" s="11">
        <v>93</v>
      </c>
    </row>
    <row r="7" spans="1:8">
      <c r="A7">
        <v>90</v>
      </c>
      <c r="B7">
        <v>88</v>
      </c>
      <c r="C7">
        <v>90</v>
      </c>
      <c r="D7">
        <v>82</v>
      </c>
      <c r="E7">
        <v>90</v>
      </c>
      <c r="F7">
        <v>70</v>
      </c>
      <c r="G7">
        <v>72</v>
      </c>
      <c r="H7">
        <v>75</v>
      </c>
    </row>
    <row r="8" spans="1:8">
      <c r="A8">
        <v>80</v>
      </c>
      <c r="B8">
        <v>85</v>
      </c>
      <c r="C8">
        <v>75</v>
      </c>
      <c r="D8">
        <v>80</v>
      </c>
      <c r="E8">
        <v>78</v>
      </c>
      <c r="F8">
        <v>88</v>
      </c>
      <c r="G8">
        <v>41</v>
      </c>
      <c r="H8">
        <v>70</v>
      </c>
    </row>
    <row r="9" spans="1:8">
      <c r="A9">
        <v>88</v>
      </c>
      <c r="B9">
        <v>85</v>
      </c>
      <c r="C9">
        <v>82</v>
      </c>
      <c r="D9">
        <v>85</v>
      </c>
      <c r="E9">
        <v>70</v>
      </c>
      <c r="F9">
        <v>85</v>
      </c>
      <c r="G9">
        <v>58</v>
      </c>
      <c r="H9">
        <v>83</v>
      </c>
    </row>
    <row r="12" spans="1:8" ht="16.5">
      <c r="A12" s="3" t="s">
        <v>216</v>
      </c>
      <c r="B12">
        <f>QUARTILE($A$1:$H$9,0)</f>
        <v>25</v>
      </c>
      <c r="C12" s="9" t="s">
        <v>64</v>
      </c>
      <c r="G12" s="3" t="s">
        <v>69</v>
      </c>
      <c r="H12">
        <f>B16-B12</f>
        <v>68</v>
      </c>
    </row>
    <row r="13" spans="1:8" ht="17.25">
      <c r="A13" s="77" t="s">
        <v>217</v>
      </c>
      <c r="B13">
        <f>QUARTILE($A$1:$H$9,1)</f>
        <v>74.25</v>
      </c>
      <c r="C13" s="9" t="s">
        <v>65</v>
      </c>
      <c r="G13" s="3" t="s">
        <v>70</v>
      </c>
      <c r="H13">
        <f>(B15-B13)/2</f>
        <v>5.375</v>
      </c>
    </row>
    <row r="14" spans="1:8" ht="17.25">
      <c r="A14" s="77" t="s">
        <v>218</v>
      </c>
      <c r="B14">
        <f>QUARTILE($A$1:$H$9,2)</f>
        <v>80</v>
      </c>
      <c r="C14" s="9" t="s">
        <v>66</v>
      </c>
    </row>
    <row r="15" spans="1:8" ht="17.25">
      <c r="A15" s="77" t="s">
        <v>219</v>
      </c>
      <c r="B15">
        <f>QUARTILE($A$1:$H$9,3)</f>
        <v>85</v>
      </c>
      <c r="C15" s="9" t="s">
        <v>67</v>
      </c>
    </row>
    <row r="16" spans="1:8" ht="16.5">
      <c r="A16" s="3" t="s">
        <v>220</v>
      </c>
      <c r="B16">
        <f>QUARTILE($A$1:$H$9,4)</f>
        <v>93</v>
      </c>
      <c r="C16" s="9" t="s">
        <v>68</v>
      </c>
    </row>
    <row r="19" spans="1:7" ht="16.5">
      <c r="A19" s="79" t="s">
        <v>189</v>
      </c>
    </row>
    <row r="20" spans="1:7" ht="16.5">
      <c r="A20" s="3" t="s">
        <v>216</v>
      </c>
      <c r="G20" s="3" t="s">
        <v>69</v>
      </c>
    </row>
    <row r="21" spans="1:7" ht="17.25">
      <c r="A21" s="77" t="s">
        <v>217</v>
      </c>
      <c r="G21" s="3" t="s">
        <v>70</v>
      </c>
    </row>
    <row r="22" spans="1:7" ht="17.25">
      <c r="A22" s="77" t="s">
        <v>218</v>
      </c>
    </row>
    <row r="23" spans="1:7" ht="17.25">
      <c r="A23" s="77" t="s">
        <v>219</v>
      </c>
    </row>
    <row r="24" spans="1:7" ht="16.5">
      <c r="A24" s="3" t="s">
        <v>220</v>
      </c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18"/>
  <sheetViews>
    <sheetView workbookViewId="0">
      <selection activeCell="E12" sqref="E12"/>
    </sheetView>
  </sheetViews>
  <sheetFormatPr defaultRowHeight="15.75"/>
  <cols>
    <col min="2" max="2" width="5.5" bestFit="1" customWidth="1"/>
    <col min="3" max="3" width="4" customWidth="1"/>
    <col min="4" max="4" width="4.625" bestFit="1" customWidth="1"/>
    <col min="5" max="6" width="5.5" bestFit="1" customWidth="1"/>
  </cols>
  <sheetData>
    <row r="1" spans="1:7" ht="17.25" thickBot="1">
      <c r="A1" s="1" t="s">
        <v>166</v>
      </c>
      <c r="B1" s="8" t="s">
        <v>167</v>
      </c>
      <c r="C1" s="8"/>
    </row>
    <row r="2" spans="1:7" ht="16.5">
      <c r="A2">
        <v>8758001</v>
      </c>
      <c r="B2">
        <v>65</v>
      </c>
      <c r="D2" s="48" t="s">
        <v>159</v>
      </c>
      <c r="E2" s="48" t="s">
        <v>158</v>
      </c>
    </row>
    <row r="3" spans="1:7">
      <c r="A3">
        <v>8758002</v>
      </c>
      <c r="B3">
        <v>87</v>
      </c>
      <c r="D3" s="46">
        <v>60</v>
      </c>
      <c r="E3" s="15">
        <v>3</v>
      </c>
    </row>
    <row r="4" spans="1:7">
      <c r="A4">
        <v>8758003</v>
      </c>
      <c r="B4">
        <v>36</v>
      </c>
      <c r="D4" s="46">
        <v>70</v>
      </c>
      <c r="E4" s="15">
        <v>3</v>
      </c>
    </row>
    <row r="5" spans="1:7">
      <c r="A5">
        <v>8758004</v>
      </c>
      <c r="B5">
        <v>58</v>
      </c>
      <c r="D5" s="46">
        <v>80</v>
      </c>
      <c r="E5" s="15">
        <v>2</v>
      </c>
    </row>
    <row r="6" spans="1:7" ht="17.25" thickBot="1">
      <c r="A6">
        <v>8758005</v>
      </c>
      <c r="B6">
        <v>69</v>
      </c>
      <c r="D6" s="16">
        <v>100</v>
      </c>
      <c r="E6" s="17">
        <v>7</v>
      </c>
    </row>
    <row r="7" spans="1:7">
      <c r="A7">
        <v>8758006</v>
      </c>
      <c r="B7">
        <v>72</v>
      </c>
    </row>
    <row r="8" spans="1:7">
      <c r="A8">
        <v>8758007</v>
      </c>
      <c r="B8">
        <v>45</v>
      </c>
    </row>
    <row r="9" spans="1:7">
      <c r="A9">
        <v>8758008</v>
      </c>
      <c r="B9">
        <v>90</v>
      </c>
    </row>
    <row r="10" spans="1:7">
      <c r="A10">
        <v>8758009</v>
      </c>
      <c r="B10">
        <v>84</v>
      </c>
    </row>
    <row r="11" spans="1:7">
      <c r="A11">
        <v>8758010</v>
      </c>
      <c r="B11">
        <v>74</v>
      </c>
    </row>
    <row r="12" spans="1:7" ht="16.5">
      <c r="A12">
        <v>8758011</v>
      </c>
      <c r="B12">
        <v>83</v>
      </c>
      <c r="D12" s="1" t="s">
        <v>168</v>
      </c>
      <c r="E12">
        <f>SKEW(B2:B16)</f>
        <v>-1.0972513260041987</v>
      </c>
      <c r="G12" s="1" t="s">
        <v>175</v>
      </c>
    </row>
    <row r="13" spans="1:7" ht="16.5">
      <c r="A13">
        <v>8758012</v>
      </c>
      <c r="B13">
        <v>82</v>
      </c>
      <c r="D13" s="51"/>
      <c r="G13" s="51"/>
    </row>
    <row r="14" spans="1:7">
      <c r="A14">
        <v>8758013</v>
      </c>
      <c r="B14">
        <v>67</v>
      </c>
    </row>
    <row r="15" spans="1:7" ht="16.5">
      <c r="A15">
        <v>8758014</v>
      </c>
      <c r="B15">
        <v>85</v>
      </c>
      <c r="D15" s="1" t="s">
        <v>169</v>
      </c>
    </row>
    <row r="16" spans="1:7">
      <c r="A16">
        <v>8758015</v>
      </c>
      <c r="B16">
        <v>81</v>
      </c>
      <c r="D16">
        <v>60</v>
      </c>
    </row>
    <row r="17" spans="4:4">
      <c r="D17">
        <v>70</v>
      </c>
    </row>
    <row r="18" spans="4:4">
      <c r="D18">
        <v>80</v>
      </c>
    </row>
  </sheetData>
  <phoneticPr fontId="4" type="noConversion"/>
  <pageMargins left="0.75" right="0.75" top="1" bottom="1" header="0.5" footer="0.5"/>
  <headerFooter alignWithMargins="0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18"/>
  <sheetViews>
    <sheetView workbookViewId="0">
      <selection activeCell="E13" sqref="E13"/>
    </sheetView>
  </sheetViews>
  <sheetFormatPr defaultRowHeight="15.75"/>
  <cols>
    <col min="2" max="2" width="5.5" bestFit="1" customWidth="1"/>
    <col min="3" max="3" width="4" customWidth="1"/>
    <col min="4" max="4" width="4.625" bestFit="1" customWidth="1"/>
    <col min="5" max="6" width="5.5" bestFit="1" customWidth="1"/>
  </cols>
  <sheetData>
    <row r="1" spans="1:7" ht="17.25" thickBot="1">
      <c r="A1" s="1" t="s">
        <v>171</v>
      </c>
      <c r="B1" s="8" t="s">
        <v>172</v>
      </c>
      <c r="C1" s="8"/>
    </row>
    <row r="2" spans="1:7" ht="16.5">
      <c r="A2">
        <v>8758001</v>
      </c>
      <c r="B2">
        <v>65</v>
      </c>
      <c r="D2" s="48" t="s">
        <v>159</v>
      </c>
      <c r="E2" s="48" t="s">
        <v>158</v>
      </c>
    </row>
    <row r="3" spans="1:7">
      <c r="A3">
        <v>8758002</v>
      </c>
      <c r="B3">
        <v>87</v>
      </c>
      <c r="D3" s="46">
        <v>60</v>
      </c>
      <c r="E3" s="15">
        <v>3</v>
      </c>
    </row>
    <row r="4" spans="1:7">
      <c r="A4">
        <v>8758003</v>
      </c>
      <c r="B4">
        <v>36</v>
      </c>
      <c r="D4" s="46">
        <v>70</v>
      </c>
      <c r="E4" s="15">
        <v>3</v>
      </c>
    </row>
    <row r="5" spans="1:7">
      <c r="A5">
        <v>8758004</v>
      </c>
      <c r="B5">
        <v>58</v>
      </c>
      <c r="D5" s="46">
        <v>80</v>
      </c>
      <c r="E5" s="15">
        <v>2</v>
      </c>
    </row>
    <row r="6" spans="1:7" ht="17.25" thickBot="1">
      <c r="A6">
        <v>8758005</v>
      </c>
      <c r="B6">
        <v>69</v>
      </c>
      <c r="D6" s="16">
        <v>100</v>
      </c>
      <c r="E6" s="17">
        <v>7</v>
      </c>
    </row>
    <row r="7" spans="1:7">
      <c r="A7">
        <v>8758006</v>
      </c>
      <c r="B7">
        <v>72</v>
      </c>
    </row>
    <row r="8" spans="1:7">
      <c r="A8">
        <v>8758007</v>
      </c>
      <c r="B8">
        <v>45</v>
      </c>
    </row>
    <row r="9" spans="1:7">
      <c r="A9">
        <v>8758008</v>
      </c>
      <c r="B9">
        <v>90</v>
      </c>
    </row>
    <row r="10" spans="1:7">
      <c r="A10">
        <v>8758009</v>
      </c>
      <c r="B10">
        <v>84</v>
      </c>
    </row>
    <row r="11" spans="1:7">
      <c r="A11">
        <v>8758010</v>
      </c>
      <c r="B11">
        <v>74</v>
      </c>
    </row>
    <row r="12" spans="1:7" ht="16.5">
      <c r="A12">
        <v>8758011</v>
      </c>
      <c r="B12">
        <v>83</v>
      </c>
      <c r="D12" s="1" t="s">
        <v>173</v>
      </c>
      <c r="E12">
        <f>SKEW(B2:B16)</f>
        <v>-1.0972513260041987</v>
      </c>
      <c r="G12" s="1" t="s">
        <v>175</v>
      </c>
    </row>
    <row r="13" spans="1:7" ht="16.5">
      <c r="A13">
        <v>8758012</v>
      </c>
      <c r="B13">
        <v>82</v>
      </c>
      <c r="D13" s="51" t="s">
        <v>121</v>
      </c>
      <c r="E13">
        <f>KURT(B2:B16)</f>
        <v>0.62783173109176627</v>
      </c>
      <c r="G13" s="51" t="s">
        <v>170</v>
      </c>
    </row>
    <row r="14" spans="1:7">
      <c r="A14">
        <v>8758013</v>
      </c>
      <c r="B14">
        <v>67</v>
      </c>
    </row>
    <row r="15" spans="1:7" ht="16.5">
      <c r="A15">
        <v>8758014</v>
      </c>
      <c r="B15">
        <v>85</v>
      </c>
      <c r="D15" s="1" t="s">
        <v>174</v>
      </c>
    </row>
    <row r="16" spans="1:7">
      <c r="A16">
        <v>8758015</v>
      </c>
      <c r="B16">
        <v>81</v>
      </c>
      <c r="D16">
        <v>60</v>
      </c>
    </row>
    <row r="17" spans="4:4">
      <c r="D17">
        <v>70</v>
      </c>
    </row>
    <row r="18" spans="4:4">
      <c r="D18">
        <v>80</v>
      </c>
    </row>
  </sheetData>
  <phoneticPr fontId="4" type="noConversion"/>
  <pageMargins left="0.75" right="0.75" top="1" bottom="1" header="0.5" footer="0.5"/>
  <headerFooter alignWithMargins="0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0"/>
  <sheetViews>
    <sheetView workbookViewId="0">
      <selection activeCell="D4" sqref="D4"/>
    </sheetView>
  </sheetViews>
  <sheetFormatPr defaultRowHeight="15.75"/>
  <sheetData>
    <row r="1" spans="1:6">
      <c r="A1">
        <v>10</v>
      </c>
      <c r="B1">
        <v>78</v>
      </c>
      <c r="C1">
        <v>80</v>
      </c>
      <c r="D1">
        <v>83</v>
      </c>
      <c r="E1">
        <v>86</v>
      </c>
      <c r="F1">
        <v>99</v>
      </c>
    </row>
    <row r="3" spans="1:6" ht="16.5">
      <c r="A3" s="1" t="s">
        <v>71</v>
      </c>
      <c r="B3">
        <f>AVERAGE(A1:F1)</f>
        <v>72.666666666666671</v>
      </c>
      <c r="C3" s="9" t="s">
        <v>73</v>
      </c>
    </row>
    <row r="4" spans="1:6" ht="16.5">
      <c r="A4" s="1" t="s">
        <v>72</v>
      </c>
      <c r="D4">
        <f>TRIMMEAN(A1:F1,0.4)</f>
        <v>81.75</v>
      </c>
      <c r="E4" s="9" t="s">
        <v>74</v>
      </c>
    </row>
    <row r="5" spans="1:6" ht="16.5">
      <c r="D5">
        <f>AVERAGE(B1:E1)</f>
        <v>81.75</v>
      </c>
      <c r="E5" s="9" t="s">
        <v>75</v>
      </c>
    </row>
    <row r="6" spans="1:6">
      <c r="E6" s="9"/>
    </row>
    <row r="8" spans="1:6" ht="16.5">
      <c r="A8" s="79" t="s">
        <v>189</v>
      </c>
    </row>
    <row r="9" spans="1:6" ht="16.5">
      <c r="A9" s="1" t="s">
        <v>71</v>
      </c>
    </row>
    <row r="10" spans="1:6" ht="16.5">
      <c r="A10" s="1" t="s">
        <v>72</v>
      </c>
    </row>
  </sheetData>
  <phoneticPr fontId="4" type="noConversion"/>
  <pageMargins left="0.75" right="0.75" top="1" bottom="1" header="0.5" footer="0.5"/>
  <headerFooter alignWithMargins="0"/>
  <ignoredErrors>
    <ignoredError sqref="D5" formulaRange="1"/>
  </ignoredError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14"/>
  <sheetViews>
    <sheetView workbookViewId="0">
      <selection activeCell="B4" sqref="B4"/>
    </sheetView>
  </sheetViews>
  <sheetFormatPr defaultRowHeight="15.75"/>
  <sheetData>
    <row r="1" spans="1:5">
      <c r="A1">
        <v>85</v>
      </c>
      <c r="B1">
        <v>90</v>
      </c>
      <c r="C1">
        <v>75</v>
      </c>
      <c r="D1">
        <v>92</v>
      </c>
      <c r="E1">
        <v>68</v>
      </c>
    </row>
    <row r="3" spans="1:5" ht="16.5">
      <c r="A3" s="1" t="s">
        <v>76</v>
      </c>
    </row>
    <row r="4" spans="1:5" ht="16.5">
      <c r="A4">
        <v>1</v>
      </c>
      <c r="B4">
        <f>LARGE($A$1:$E$1,A4)</f>
        <v>92</v>
      </c>
      <c r="C4" s="2" t="s">
        <v>77</v>
      </c>
    </row>
    <row r="5" spans="1:5" ht="16.5">
      <c r="A5">
        <v>2</v>
      </c>
      <c r="B5">
        <f>LARGE($A$1:$E$1,A5)</f>
        <v>90</v>
      </c>
      <c r="C5" s="2" t="s">
        <v>78</v>
      </c>
    </row>
    <row r="6" spans="1:5" ht="16.5">
      <c r="A6">
        <v>3</v>
      </c>
      <c r="B6">
        <f>LARGE($A$1:$E$1,A6)</f>
        <v>85</v>
      </c>
      <c r="C6" s="2" t="s">
        <v>79</v>
      </c>
    </row>
    <row r="7" spans="1:5" ht="16.5">
      <c r="A7">
        <v>4</v>
      </c>
      <c r="B7">
        <f>LARGE($A$1:$E$1,A7)</f>
        <v>75</v>
      </c>
      <c r="C7" s="2" t="s">
        <v>80</v>
      </c>
    </row>
    <row r="9" spans="1:5" ht="16.5">
      <c r="A9" s="79" t="s">
        <v>189</v>
      </c>
    </row>
    <row r="10" spans="1:5" ht="16.5">
      <c r="A10" s="1" t="s">
        <v>76</v>
      </c>
    </row>
    <row r="11" spans="1:5">
      <c r="A11">
        <v>1</v>
      </c>
    </row>
    <row r="12" spans="1:5">
      <c r="A12">
        <v>2</v>
      </c>
    </row>
    <row r="13" spans="1:5">
      <c r="A13">
        <v>3</v>
      </c>
    </row>
    <row r="14" spans="1:5">
      <c r="A14">
        <v>4</v>
      </c>
    </row>
  </sheetData>
  <phoneticPr fontId="4" type="noConversion"/>
  <pageMargins left="0.75" right="0.75" top="1" bottom="1" header="0.5" footer="0.5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15"/>
  <sheetViews>
    <sheetView workbookViewId="0">
      <selection activeCell="B5" sqref="B5"/>
    </sheetView>
  </sheetViews>
  <sheetFormatPr defaultRowHeight="15.75"/>
  <sheetData>
    <row r="1" spans="1:5">
      <c r="A1">
        <v>85</v>
      </c>
      <c r="B1">
        <v>90</v>
      </c>
      <c r="C1">
        <v>75</v>
      </c>
      <c r="D1">
        <v>92</v>
      </c>
      <c r="E1">
        <v>68</v>
      </c>
    </row>
    <row r="3" spans="1:5" ht="16.5">
      <c r="A3" s="6" t="s">
        <v>81</v>
      </c>
    </row>
    <row r="4" spans="1:5" ht="16.5">
      <c r="A4">
        <v>1</v>
      </c>
      <c r="B4">
        <f>SMALL($A$1:$E$1,A4)</f>
        <v>68</v>
      </c>
      <c r="C4" s="2" t="s">
        <v>82</v>
      </c>
    </row>
    <row r="5" spans="1:5" ht="16.5">
      <c r="A5">
        <v>2</v>
      </c>
      <c r="B5">
        <f>SMALL($A$1:$E$1,A5)</f>
        <v>75</v>
      </c>
      <c r="C5" s="2" t="s">
        <v>83</v>
      </c>
    </row>
    <row r="6" spans="1:5" ht="16.5">
      <c r="A6">
        <v>3</v>
      </c>
      <c r="B6">
        <f>SMALL($A$1:$E$1,A6)</f>
        <v>85</v>
      </c>
      <c r="C6" s="2" t="s">
        <v>84</v>
      </c>
    </row>
    <row r="7" spans="1:5" ht="16.5">
      <c r="A7">
        <v>4</v>
      </c>
      <c r="B7">
        <f>SMALL($A$1:$E$1,A7)</f>
        <v>90</v>
      </c>
      <c r="C7" s="2" t="s">
        <v>85</v>
      </c>
    </row>
    <row r="10" spans="1:5" ht="16.5">
      <c r="A10" s="79" t="s">
        <v>189</v>
      </c>
    </row>
    <row r="11" spans="1:5" ht="16.5">
      <c r="A11" s="6" t="s">
        <v>81</v>
      </c>
    </row>
    <row r="12" spans="1:5">
      <c r="A12">
        <v>1</v>
      </c>
    </row>
    <row r="13" spans="1:5">
      <c r="A13">
        <v>2</v>
      </c>
    </row>
    <row r="14" spans="1:5">
      <c r="A14">
        <v>3</v>
      </c>
    </row>
    <row r="15" spans="1:5">
      <c r="A15">
        <v>4</v>
      </c>
    </row>
  </sheetData>
  <phoneticPr fontId="4" type="noConversion"/>
  <pageMargins left="0.75" right="0.75" top="1" bottom="1" header="0.5" footer="0.5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17"/>
  <sheetViews>
    <sheetView workbookViewId="0">
      <selection activeCell="C1" sqref="C1"/>
    </sheetView>
  </sheetViews>
  <sheetFormatPr defaultRowHeight="15.75"/>
  <cols>
    <col min="1" max="1" width="8.5" bestFit="1" customWidth="1"/>
    <col min="2" max="2" width="5.5" bestFit="1" customWidth="1"/>
    <col min="3" max="3" width="5.5" customWidth="1"/>
    <col min="4" max="4" width="16.875" bestFit="1" customWidth="1"/>
  </cols>
  <sheetData>
    <row r="1" spans="1:5" ht="16.5">
      <c r="A1" s="8" t="s">
        <v>49</v>
      </c>
      <c r="B1" s="28" t="s">
        <v>129</v>
      </c>
      <c r="C1" s="28"/>
      <c r="D1" s="29" t="s">
        <v>128</v>
      </c>
      <c r="E1" s="29"/>
    </row>
    <row r="2" spans="1:5">
      <c r="A2">
        <v>8879001</v>
      </c>
      <c r="B2">
        <v>85</v>
      </c>
      <c r="D2" s="15"/>
      <c r="E2" s="15"/>
    </row>
    <row r="3" spans="1:5">
      <c r="A3">
        <v>8879002</v>
      </c>
      <c r="B3">
        <v>25</v>
      </c>
      <c r="D3" s="78" t="s">
        <v>99</v>
      </c>
      <c r="E3" s="15">
        <v>66.333333333333329</v>
      </c>
    </row>
    <row r="4" spans="1:5">
      <c r="A4">
        <v>8879003</v>
      </c>
      <c r="B4">
        <v>60</v>
      </c>
      <c r="D4" s="78" t="s">
        <v>117</v>
      </c>
      <c r="E4" s="15">
        <v>5.8175978242264579</v>
      </c>
    </row>
    <row r="5" spans="1:5">
      <c r="A5">
        <v>8879004</v>
      </c>
      <c r="B5">
        <v>80</v>
      </c>
      <c r="D5" s="78" t="s">
        <v>118</v>
      </c>
      <c r="E5" s="15">
        <v>80</v>
      </c>
    </row>
    <row r="6" spans="1:5">
      <c r="A6">
        <v>8879005</v>
      </c>
      <c r="B6">
        <v>87</v>
      </c>
      <c r="D6" s="78" t="s">
        <v>119</v>
      </c>
      <c r="E6" s="15">
        <v>80</v>
      </c>
    </row>
    <row r="7" spans="1:5">
      <c r="A7">
        <v>8879006</v>
      </c>
      <c r="B7">
        <v>90</v>
      </c>
      <c r="D7" s="78" t="s">
        <v>120</v>
      </c>
      <c r="E7" s="15">
        <v>22.531459488161577</v>
      </c>
    </row>
    <row r="8" spans="1:5">
      <c r="A8">
        <v>8879007</v>
      </c>
      <c r="B8">
        <v>80</v>
      </c>
      <c r="D8" s="78" t="s">
        <v>116</v>
      </c>
      <c r="E8" s="15">
        <v>507.66666666666634</v>
      </c>
    </row>
    <row r="9" spans="1:5">
      <c r="A9">
        <v>8879008</v>
      </c>
      <c r="B9">
        <v>32</v>
      </c>
      <c r="D9" s="78" t="s">
        <v>121</v>
      </c>
      <c r="E9" s="15">
        <v>-1.0967756531890447</v>
      </c>
    </row>
    <row r="10" spans="1:5">
      <c r="A10">
        <v>8879009</v>
      </c>
      <c r="B10">
        <v>80</v>
      </c>
      <c r="D10" s="78" t="s">
        <v>122</v>
      </c>
      <c r="E10" s="15">
        <v>-0.6759641548205777</v>
      </c>
    </row>
    <row r="11" spans="1:5">
      <c r="A11">
        <v>8879010</v>
      </c>
      <c r="B11">
        <v>45</v>
      </c>
      <c r="D11" s="78" t="s">
        <v>123</v>
      </c>
      <c r="E11" s="15">
        <v>65</v>
      </c>
    </row>
    <row r="12" spans="1:5">
      <c r="A12">
        <v>8879011</v>
      </c>
      <c r="B12">
        <v>85</v>
      </c>
      <c r="D12" s="78" t="s">
        <v>124</v>
      </c>
      <c r="E12" s="15">
        <v>25</v>
      </c>
    </row>
    <row r="13" spans="1:5">
      <c r="A13">
        <v>8879012</v>
      </c>
      <c r="B13">
        <v>52</v>
      </c>
      <c r="D13" s="78" t="s">
        <v>125</v>
      </c>
      <c r="E13" s="15">
        <v>90</v>
      </c>
    </row>
    <row r="14" spans="1:5">
      <c r="A14">
        <v>8879013</v>
      </c>
      <c r="B14">
        <v>88</v>
      </c>
      <c r="D14" s="78" t="s">
        <v>126</v>
      </c>
      <c r="E14" s="15">
        <v>995</v>
      </c>
    </row>
    <row r="15" spans="1:5">
      <c r="A15">
        <v>8879014</v>
      </c>
      <c r="B15">
        <v>38</v>
      </c>
      <c r="D15" s="78" t="s">
        <v>127</v>
      </c>
      <c r="E15" s="15">
        <v>15</v>
      </c>
    </row>
    <row r="16" spans="1:5">
      <c r="A16">
        <v>8879015</v>
      </c>
      <c r="B16">
        <v>68</v>
      </c>
      <c r="D16" s="78" t="s">
        <v>221</v>
      </c>
      <c r="E16" s="15">
        <v>88</v>
      </c>
    </row>
    <row r="17" spans="4:5" ht="16.5" thickBot="1">
      <c r="D17" s="76" t="s">
        <v>222</v>
      </c>
      <c r="E17" s="17">
        <v>32</v>
      </c>
    </row>
  </sheetData>
  <phoneticPr fontId="4" type="noConversion"/>
  <pageMargins left="0.75" right="0.75" top="1" bottom="1" header="0.5" footer="0.5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16"/>
  <sheetViews>
    <sheetView workbookViewId="0">
      <selection activeCell="D1" sqref="D1"/>
    </sheetView>
  </sheetViews>
  <sheetFormatPr defaultRowHeight="15.75"/>
  <cols>
    <col min="1" max="1" width="8.5" bestFit="1" customWidth="1"/>
    <col min="2" max="3" width="5.5" bestFit="1" customWidth="1"/>
  </cols>
  <sheetData>
    <row r="1" spans="1:8" ht="16.5">
      <c r="A1" s="8" t="s">
        <v>176</v>
      </c>
      <c r="B1" s="8" t="s">
        <v>178</v>
      </c>
      <c r="C1" s="8" t="s">
        <v>180</v>
      </c>
      <c r="E1" s="48" t="s">
        <v>177</v>
      </c>
      <c r="F1" s="47"/>
      <c r="G1" s="48" t="s">
        <v>179</v>
      </c>
      <c r="H1" s="47"/>
    </row>
    <row r="2" spans="1:8">
      <c r="A2">
        <v>8879001</v>
      </c>
      <c r="B2">
        <v>85</v>
      </c>
      <c r="C2">
        <v>85</v>
      </c>
      <c r="E2" s="15"/>
      <c r="F2" s="15"/>
      <c r="G2" s="15"/>
      <c r="H2" s="15"/>
    </row>
    <row r="3" spans="1:8" ht="16.5">
      <c r="A3">
        <v>8879002</v>
      </c>
      <c r="B3">
        <v>25</v>
      </c>
      <c r="C3">
        <v>80</v>
      </c>
      <c r="E3" s="14" t="s">
        <v>99</v>
      </c>
      <c r="F3" s="15">
        <v>66.333333333333329</v>
      </c>
      <c r="G3" s="14" t="s">
        <v>99</v>
      </c>
      <c r="H3" s="15">
        <v>69.466666666666669</v>
      </c>
    </row>
    <row r="4" spans="1:8" ht="16.5">
      <c r="A4">
        <v>8879003</v>
      </c>
      <c r="B4">
        <v>60</v>
      </c>
      <c r="C4">
        <v>45</v>
      </c>
      <c r="E4" s="14" t="s">
        <v>117</v>
      </c>
      <c r="F4" s="15">
        <v>5.8175978242264579</v>
      </c>
      <c r="G4" s="14" t="s">
        <v>117</v>
      </c>
      <c r="H4" s="15">
        <v>4.297138213438898</v>
      </c>
    </row>
    <row r="5" spans="1:8" ht="16.5">
      <c r="A5">
        <v>8879004</v>
      </c>
      <c r="B5">
        <v>80</v>
      </c>
      <c r="C5">
        <v>85</v>
      </c>
      <c r="E5" s="14" t="s">
        <v>118</v>
      </c>
      <c r="F5" s="15">
        <v>80</v>
      </c>
      <c r="G5" s="14" t="s">
        <v>118</v>
      </c>
      <c r="H5" s="15">
        <v>76</v>
      </c>
    </row>
    <row r="6" spans="1:8" ht="16.5">
      <c r="A6">
        <v>8879005</v>
      </c>
      <c r="B6">
        <v>87</v>
      </c>
      <c r="C6">
        <v>52</v>
      </c>
      <c r="E6" s="14" t="s">
        <v>119</v>
      </c>
      <c r="F6" s="15">
        <v>80</v>
      </c>
      <c r="G6" s="14" t="s">
        <v>119</v>
      </c>
      <c r="H6" s="15">
        <v>85</v>
      </c>
    </row>
    <row r="7" spans="1:8" ht="16.5">
      <c r="A7">
        <v>8879006</v>
      </c>
      <c r="B7">
        <v>90</v>
      </c>
      <c r="C7">
        <v>88</v>
      </c>
      <c r="E7" s="14" t="s">
        <v>120</v>
      </c>
      <c r="F7" s="15">
        <v>22.531459488161577</v>
      </c>
      <c r="G7" s="14" t="s">
        <v>120</v>
      </c>
      <c r="H7" s="15">
        <v>16.642744737000346</v>
      </c>
    </row>
    <row r="8" spans="1:8" ht="16.5">
      <c r="A8">
        <v>8879007</v>
      </c>
      <c r="B8">
        <v>80</v>
      </c>
      <c r="C8">
        <v>38</v>
      </c>
      <c r="E8" s="14" t="s">
        <v>116</v>
      </c>
      <c r="F8" s="15">
        <v>507.66666666666634</v>
      </c>
      <c r="G8" s="14" t="s">
        <v>116</v>
      </c>
      <c r="H8" s="15">
        <v>276.98095238095266</v>
      </c>
    </row>
    <row r="9" spans="1:8" ht="16.5">
      <c r="A9">
        <v>8879008</v>
      </c>
      <c r="B9">
        <v>32</v>
      </c>
      <c r="C9">
        <v>68</v>
      </c>
      <c r="E9" s="14" t="s">
        <v>121</v>
      </c>
      <c r="F9" s="15">
        <v>-1.0967756531890447</v>
      </c>
      <c r="G9" s="14" t="s">
        <v>121</v>
      </c>
      <c r="H9" s="15">
        <v>-0.90543976267296822</v>
      </c>
    </row>
    <row r="10" spans="1:8" ht="16.5">
      <c r="A10">
        <v>8879009</v>
      </c>
      <c r="B10">
        <v>80</v>
      </c>
      <c r="C10">
        <v>85</v>
      </c>
      <c r="E10" s="14" t="s">
        <v>122</v>
      </c>
      <c r="F10" s="15">
        <v>-0.6759641548205777</v>
      </c>
      <c r="G10" s="14" t="s">
        <v>122</v>
      </c>
      <c r="H10" s="15">
        <v>-0.69019215978341841</v>
      </c>
    </row>
    <row r="11" spans="1:8" ht="16.5">
      <c r="A11">
        <v>8879010</v>
      </c>
      <c r="B11">
        <v>45</v>
      </c>
      <c r="C11">
        <v>76</v>
      </c>
      <c r="E11" s="14" t="s">
        <v>123</v>
      </c>
      <c r="F11" s="15">
        <v>65</v>
      </c>
      <c r="G11" s="14" t="s">
        <v>123</v>
      </c>
      <c r="H11" s="15">
        <v>50</v>
      </c>
    </row>
    <row r="12" spans="1:8" ht="16.5">
      <c r="A12">
        <v>8879011</v>
      </c>
      <c r="B12">
        <v>85</v>
      </c>
      <c r="C12">
        <v>48</v>
      </c>
      <c r="E12" s="14" t="s">
        <v>124</v>
      </c>
      <c r="F12" s="15">
        <v>25</v>
      </c>
      <c r="G12" s="14" t="s">
        <v>124</v>
      </c>
      <c r="H12" s="15">
        <v>38</v>
      </c>
    </row>
    <row r="13" spans="1:8" ht="16.5">
      <c r="A13">
        <v>8879012</v>
      </c>
      <c r="B13">
        <v>52</v>
      </c>
      <c r="C13">
        <v>65</v>
      </c>
      <c r="E13" s="14" t="s">
        <v>125</v>
      </c>
      <c r="F13" s="15">
        <v>90</v>
      </c>
      <c r="G13" s="14" t="s">
        <v>125</v>
      </c>
      <c r="H13" s="15">
        <v>88</v>
      </c>
    </row>
    <row r="14" spans="1:8" ht="16.5">
      <c r="A14">
        <v>8879013</v>
      </c>
      <c r="B14">
        <v>88</v>
      </c>
      <c r="C14">
        <v>77</v>
      </c>
      <c r="E14" s="14" t="s">
        <v>126</v>
      </c>
      <c r="F14" s="15">
        <v>995</v>
      </c>
      <c r="G14" s="14" t="s">
        <v>126</v>
      </c>
      <c r="H14" s="15">
        <v>1042</v>
      </c>
    </row>
    <row r="15" spans="1:8" ht="17.25" thickBot="1">
      <c r="A15">
        <v>8879014</v>
      </c>
      <c r="B15">
        <v>38</v>
      </c>
      <c r="C15">
        <v>66</v>
      </c>
      <c r="E15" s="16" t="s">
        <v>127</v>
      </c>
      <c r="F15" s="17">
        <v>15</v>
      </c>
      <c r="G15" s="16" t="s">
        <v>127</v>
      </c>
      <c r="H15" s="17">
        <v>15</v>
      </c>
    </row>
    <row r="16" spans="1:8">
      <c r="A16">
        <v>8879015</v>
      </c>
      <c r="B16">
        <v>68</v>
      </c>
      <c r="C16">
        <v>84</v>
      </c>
    </row>
  </sheetData>
  <phoneticPr fontId="4" type="noConversion"/>
  <pageMargins left="0.75" right="0.75" top="1" bottom="1" header="0.5" footer="0.5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3"/>
  <sheetViews>
    <sheetView workbookViewId="0">
      <selection activeCell="B3" sqref="B3"/>
    </sheetView>
  </sheetViews>
  <sheetFormatPr defaultRowHeight="15.75"/>
  <sheetData>
    <row r="1" spans="1:3">
      <c r="A1">
        <v>2</v>
      </c>
      <c r="B1">
        <v>3</v>
      </c>
      <c r="C1">
        <v>4</v>
      </c>
    </row>
    <row r="3" spans="1:3" ht="16.5">
      <c r="A3" s="1" t="s">
        <v>86</v>
      </c>
      <c r="B3">
        <f>SUMSQ(A1:C1)</f>
        <v>29</v>
      </c>
      <c r="C3" t="s">
        <v>87</v>
      </c>
    </row>
  </sheetData>
  <phoneticPr fontId="4" type="noConversion"/>
  <pageMargins left="0.75" right="0.75" top="1" bottom="1" header="0.5" footer="0.5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14"/>
  <sheetViews>
    <sheetView workbookViewId="0">
      <selection activeCell="C4" sqref="C4"/>
    </sheetView>
  </sheetViews>
  <sheetFormatPr defaultRowHeight="15.75"/>
  <cols>
    <col min="1" max="1" width="10.5" bestFit="1" customWidth="1"/>
    <col min="2" max="2" width="10.625" bestFit="1" customWidth="1"/>
    <col min="3" max="3" width="9.875" customWidth="1"/>
  </cols>
  <sheetData>
    <row r="1" spans="1:6">
      <c r="A1">
        <v>85</v>
      </c>
      <c r="B1">
        <v>78</v>
      </c>
      <c r="C1">
        <v>69</v>
      </c>
      <c r="D1">
        <v>72</v>
      </c>
      <c r="E1">
        <v>88</v>
      </c>
      <c r="F1">
        <v>90</v>
      </c>
    </row>
    <row r="3" spans="1:6" ht="16.5">
      <c r="A3" s="3" t="s">
        <v>223</v>
      </c>
      <c r="B3" s="3" t="s">
        <v>224</v>
      </c>
    </row>
    <row r="4" spans="1:6">
      <c r="A4">
        <v>1</v>
      </c>
      <c r="B4" t="s">
        <v>88</v>
      </c>
      <c r="C4" s="7">
        <f>SUBTOTAL(A4,$A$1:$F$1)</f>
        <v>80.333333333333329</v>
      </c>
    </row>
    <row r="5" spans="1:6">
      <c r="A5">
        <v>2</v>
      </c>
      <c r="B5" t="s">
        <v>89</v>
      </c>
      <c r="C5" s="7">
        <f t="shared" ref="C5:C14" si="0">SUBTOTAL(A5,$A$1:$F$1)</f>
        <v>6</v>
      </c>
    </row>
    <row r="6" spans="1:6">
      <c r="A6">
        <v>3</v>
      </c>
      <c r="B6" t="s">
        <v>90</v>
      </c>
      <c r="C6" s="7">
        <f t="shared" si="0"/>
        <v>6</v>
      </c>
    </row>
    <row r="7" spans="1:6">
      <c r="A7">
        <v>4</v>
      </c>
      <c r="B7" t="s">
        <v>91</v>
      </c>
      <c r="C7" s="7">
        <f t="shared" si="0"/>
        <v>90</v>
      </c>
    </row>
    <row r="8" spans="1:6">
      <c r="A8">
        <v>5</v>
      </c>
      <c r="B8" t="s">
        <v>92</v>
      </c>
      <c r="C8" s="7">
        <f t="shared" si="0"/>
        <v>69</v>
      </c>
    </row>
    <row r="9" spans="1:6">
      <c r="A9">
        <v>6</v>
      </c>
      <c r="B9" t="s">
        <v>93</v>
      </c>
      <c r="C9" s="12">
        <f t="shared" si="0"/>
        <v>260867692800</v>
      </c>
    </row>
    <row r="10" spans="1:6">
      <c r="A10">
        <v>7</v>
      </c>
      <c r="B10" t="s">
        <v>94</v>
      </c>
      <c r="C10" s="7">
        <f t="shared" si="0"/>
        <v>8.6871552689396925</v>
      </c>
    </row>
    <row r="11" spans="1:6">
      <c r="A11">
        <v>8</v>
      </c>
      <c r="B11" t="s">
        <v>95</v>
      </c>
      <c r="C11" s="7">
        <f t="shared" si="0"/>
        <v>7.9302515022468798</v>
      </c>
    </row>
    <row r="12" spans="1:6">
      <c r="A12">
        <v>9</v>
      </c>
      <c r="B12" t="s">
        <v>96</v>
      </c>
      <c r="C12" s="7">
        <f t="shared" si="0"/>
        <v>482</v>
      </c>
    </row>
    <row r="13" spans="1:6">
      <c r="A13">
        <v>10</v>
      </c>
      <c r="B13" t="s">
        <v>97</v>
      </c>
      <c r="C13" s="7">
        <f t="shared" si="0"/>
        <v>75.466666666666669</v>
      </c>
    </row>
    <row r="14" spans="1:6">
      <c r="A14">
        <v>11</v>
      </c>
      <c r="B14" t="s">
        <v>98</v>
      </c>
      <c r="C14" s="7">
        <f t="shared" si="0"/>
        <v>62.888888888888893</v>
      </c>
    </row>
  </sheetData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37</vt:i4>
      </vt:variant>
    </vt:vector>
  </HeadingPairs>
  <TitlesOfParts>
    <vt:vector size="37" baseType="lpstr">
      <vt:lpstr>MEDIAN_中位數</vt:lpstr>
      <vt:lpstr>STDEV _標準差</vt:lpstr>
      <vt:lpstr>VAR_變異數</vt:lpstr>
      <vt:lpstr> COUNTA_筆數</vt:lpstr>
      <vt:lpstr>COUNA_範例</vt:lpstr>
      <vt:lpstr>COUNTBLANK</vt:lpstr>
      <vt:lpstr>COUNTIF</vt:lpstr>
      <vt:lpstr>COUNTIF_分組筆數</vt:lpstr>
      <vt:lpstr>COUNTIF範例</vt:lpstr>
      <vt:lpstr>RANK_排名次</vt:lpstr>
      <vt:lpstr>RANK+</vt:lpstr>
      <vt:lpstr>FREQUENCY_次數分配1</vt:lpstr>
      <vt:lpstr>FREQUENCY_次數分配 2</vt:lpstr>
      <vt:lpstr>FREQUENCY_分組次數分配</vt:lpstr>
      <vt:lpstr>FREQUENCY_字串次數分配</vt:lpstr>
      <vt:lpstr>分組加總</vt:lpstr>
      <vt:lpstr>分組均數</vt:lpstr>
      <vt:lpstr>條件加總</vt:lpstr>
      <vt:lpstr>均數1</vt:lpstr>
      <vt:lpstr>均數2</vt:lpstr>
      <vt:lpstr>均數3</vt:lpstr>
      <vt:lpstr>極大值</vt:lpstr>
      <vt:lpstr>極小值</vt:lpstr>
      <vt:lpstr>體操</vt:lpstr>
      <vt:lpstr>累計百分比</vt:lpstr>
      <vt:lpstr>次數分配直方圖</vt:lpstr>
      <vt:lpstr>眾數</vt:lpstr>
      <vt:lpstr>四分位數</vt:lpstr>
      <vt:lpstr>偏態</vt:lpstr>
      <vt:lpstr>峰度</vt:lpstr>
      <vt:lpstr>TRIMMEAN</vt:lpstr>
      <vt:lpstr>LARGE</vt:lpstr>
      <vt:lpstr>SMALL</vt:lpstr>
      <vt:lpstr>敘述統計1</vt:lpstr>
      <vt:lpstr>敘述統計2</vt:lpstr>
      <vt:lpstr>SUMSQ</vt:lpstr>
      <vt:lpstr>SUBTOTAL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楊世瑩</dc:creator>
  <cp:lastModifiedBy>蘇孟緯</cp:lastModifiedBy>
  <dcterms:created xsi:type="dcterms:W3CDTF">1999-08-02T16:46:51Z</dcterms:created>
  <dcterms:modified xsi:type="dcterms:W3CDTF">2018-05-14T02:39:51Z</dcterms:modified>
</cp:coreProperties>
</file>