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fileSharing readOnlyRecommended="1"/>
  <workbookPr codeName="ThisWorkbook"/>
  <mc:AlternateContent xmlns:mc="http://schemas.openxmlformats.org/markup-compatibility/2006">
    <mc:Choice Requires="x15">
      <x15ac:absPath xmlns:x15ac="http://schemas.microsoft.com/office/spreadsheetml/2010/11/ac" url="E:\_108\Joyin_竹科瑞昱\Excel2016進階實務\PART2\Samples\"/>
    </mc:Choice>
  </mc:AlternateContent>
  <xr:revisionPtr revIDLastSave="0" documentId="8_{923E8177-5C81-42CE-B4BB-7B55C49380DA}" xr6:coauthVersionLast="43" xr6:coauthVersionMax="43" xr10:uidLastSave="{00000000-0000-0000-0000-000000000000}"/>
  <bookViews>
    <workbookView xWindow="-120" yWindow="-120" windowWidth="20730" windowHeight="11160" tabRatio="854" xr2:uid="{00000000-000D-0000-FFFF-FFFF00000000}"/>
  </bookViews>
  <sheets>
    <sheet name="速成範例" sheetId="1" r:id="rId1"/>
    <sheet name="產品製造分析" sheetId="2" r:id="rId2"/>
    <sheet name="運輸費用分析" sheetId="3" r:id="rId3"/>
    <sheet name="員工值班表" sheetId="4" r:id="rId4"/>
    <sheet name="營運資金管理" sheetId="5" r:id="rId5"/>
    <sheet name="證券投資組合" sheetId="6" r:id="rId6"/>
    <sheet name="電路設計" sheetId="7" r:id="rId7"/>
  </sheets>
  <definedNames>
    <definedName name="BudgetTab" localSheetId="0">速成範例!$B$169:$F$170</definedName>
    <definedName name="BudgetTab">#REF!</definedName>
    <definedName name="C_">電路設計!$G$10</definedName>
    <definedName name="L_">電路設計!$G$9</definedName>
    <definedName name="q_t_">電路設計!$G$15</definedName>
    <definedName name="q0">電路設計!$G$6</definedName>
    <definedName name="R_">電路設計!$G$12</definedName>
    <definedName name="solver_adj" localSheetId="3" hidden="1">員工值班表!$D$7:$D$13</definedName>
    <definedName name="solver_adj" localSheetId="1" hidden="1">產品製造分析!$D$9:$F$9</definedName>
    <definedName name="solver_adj" localSheetId="2" hidden="1">運輸費用分析!$C$8:$G$10</definedName>
    <definedName name="solver_adj" localSheetId="6" hidden="1">電路設計!$G$12</definedName>
    <definedName name="solver_adj" localSheetId="4" hidden="1">營運資金管理!$B$14:$G$14,營運資金管理!$B$15,營運資金管理!$E$15,營運資金管理!$B$16</definedName>
    <definedName name="solver_adj" localSheetId="5" hidden="1">證券投資組合!$E$10:$E$14</definedName>
    <definedName name="solver_cvg" localSheetId="6" hidden="1">0.001</definedName>
    <definedName name="solver_drv" localSheetId="3" hidden="1">1</definedName>
    <definedName name="solver_drv" localSheetId="1" hidden="1">1</definedName>
    <definedName name="solver_drv" localSheetId="2" hidden="1">1</definedName>
    <definedName name="solver_drv" localSheetId="6" hidden="1">1</definedName>
    <definedName name="solver_drv" localSheetId="4" hidden="1">1</definedName>
    <definedName name="solver_drv" localSheetId="5" hidden="1">1</definedName>
    <definedName name="solver_est" localSheetId="3" hidden="1">1</definedName>
    <definedName name="solver_est" localSheetId="1" hidden="1">1</definedName>
    <definedName name="solver_est" localSheetId="2" hidden="1">1</definedName>
    <definedName name="solver_est" localSheetId="6" hidden="1">1</definedName>
    <definedName name="solver_est" localSheetId="4" hidden="1">1</definedName>
    <definedName name="solver_est" localSheetId="5" hidden="1">1</definedName>
    <definedName name="solver_itr" localSheetId="3" hidden="1">100</definedName>
    <definedName name="solver_itr" localSheetId="1" hidden="1">100</definedName>
    <definedName name="solver_itr" localSheetId="2" hidden="1">100</definedName>
    <definedName name="solver_itr" localSheetId="6" hidden="1">100</definedName>
    <definedName name="solver_itr" localSheetId="4" hidden="1">100</definedName>
    <definedName name="solver_itr" localSheetId="5" hidden="1">100</definedName>
    <definedName name="solver_lhs1" localSheetId="3" hidden="1">員工值班表!$F$15:$L$15</definedName>
    <definedName name="solver_lhs1" localSheetId="1" hidden="1">產品製造分析!$D$9:$F$9</definedName>
    <definedName name="solver_lhs1" localSheetId="2" hidden="1">運輸費用分析!$C$8:$G$10</definedName>
    <definedName name="solver_lhs1" localSheetId="4" hidden="1">營運資金管理!$B$14:$G$14</definedName>
    <definedName name="solver_lhs1" localSheetId="5" hidden="1">證券投資組合!$E$10:$E$14</definedName>
    <definedName name="solver_lhs2" localSheetId="3" hidden="1">員工值班表!$D$7:$D$13</definedName>
    <definedName name="solver_lhs2" localSheetId="1" hidden="1">產品製造分析!$C$11:$C$15</definedName>
    <definedName name="solver_lhs2" localSheetId="2" hidden="1">運輸費用分析!$B$8:$B$10</definedName>
    <definedName name="solver_lhs2" localSheetId="4" hidden="1">營運資金管理!$B$15:$B$16</definedName>
    <definedName name="solver_lhs2" localSheetId="5" hidden="1">證券投資組合!$E$16</definedName>
    <definedName name="solver_lhs3" localSheetId="3" hidden="1">員工值班表!$D$7:$D$13</definedName>
    <definedName name="solver_lhs3" localSheetId="2" hidden="1">運輸費用分析!$C$12:$G$12</definedName>
    <definedName name="solver_lhs3" localSheetId="4" hidden="1">營運資金管理!$E$15</definedName>
    <definedName name="solver_lhs3" localSheetId="5" hidden="1">證券投資組合!$G$18</definedName>
    <definedName name="solver_lhs4" localSheetId="4" hidden="1">營運資金管理!$B$18:$H$18</definedName>
    <definedName name="solver_lhs5" localSheetId="4" hidden="1">營運資金管理!$B$14:$G$14</definedName>
    <definedName name="solver_lhs6" localSheetId="4" hidden="1">營運資金管理!$B$15:$B$16</definedName>
    <definedName name="solver_lhs7" localSheetId="4" hidden="1">營運資金管理!$E$15</definedName>
    <definedName name="solver_lhs8" localSheetId="4" hidden="1">營運資金管理!$B$18:$H$18</definedName>
    <definedName name="solver_lin" localSheetId="3" hidden="1">1</definedName>
    <definedName name="solver_lin" localSheetId="1" hidden="1">2</definedName>
    <definedName name="solver_lin" localSheetId="2" hidden="1">1</definedName>
    <definedName name="solver_lin" localSheetId="6" hidden="1">2</definedName>
    <definedName name="solver_lin" localSheetId="4" hidden="1">1</definedName>
    <definedName name="solver_lin" localSheetId="5" hidden="1">2</definedName>
    <definedName name="solver_neg" localSheetId="6" hidden="1">2</definedName>
    <definedName name="solver_num" localSheetId="3" hidden="1">3</definedName>
    <definedName name="solver_num" localSheetId="1" hidden="1">2</definedName>
    <definedName name="solver_num" localSheetId="2" hidden="1">3</definedName>
    <definedName name="solver_num" localSheetId="6" hidden="1">0</definedName>
    <definedName name="solver_num" localSheetId="4" hidden="1">4</definedName>
    <definedName name="solver_num" localSheetId="5" hidden="1">3</definedName>
    <definedName name="solver_nwt" localSheetId="3" hidden="1">1</definedName>
    <definedName name="solver_nwt" localSheetId="1" hidden="1">1</definedName>
    <definedName name="solver_nwt" localSheetId="2" hidden="1">1</definedName>
    <definedName name="solver_nwt" localSheetId="6" hidden="1">1</definedName>
    <definedName name="solver_nwt" localSheetId="4" hidden="1">1</definedName>
    <definedName name="solver_nwt" localSheetId="5" hidden="1">1</definedName>
    <definedName name="solver_oldobj" localSheetId="5" hidden="1">0.1644</definedName>
    <definedName name="solver_opt" localSheetId="3" hidden="1">員工值班表!$D$20</definedName>
    <definedName name="solver_opt" localSheetId="1" hidden="1">產品製造分析!$D$18</definedName>
    <definedName name="solver_opt" localSheetId="2" hidden="1">運輸費用分析!$B$20</definedName>
    <definedName name="solver_opt" localSheetId="6" hidden="1">電路設計!$G$15</definedName>
    <definedName name="solver_opt" localSheetId="4" hidden="1">營運資金管理!$H$8</definedName>
    <definedName name="solver_opt" localSheetId="5" hidden="1">證券投資組合!$E$18</definedName>
    <definedName name="solver_pre" localSheetId="3" hidden="1">0.000001</definedName>
    <definedName name="solver_pre" localSheetId="1" hidden="1">0.000001</definedName>
    <definedName name="solver_pre" localSheetId="2" hidden="1">0.000001</definedName>
    <definedName name="solver_pre" localSheetId="6" hidden="1">0.000001</definedName>
    <definedName name="solver_pre" localSheetId="4" hidden="1">0.000001</definedName>
    <definedName name="solver_pre" localSheetId="5" hidden="1">0.000001</definedName>
    <definedName name="solver_rel1" localSheetId="3" hidden="1">3</definedName>
    <definedName name="solver_rel1" localSheetId="1" hidden="1">3</definedName>
    <definedName name="solver_rel1" localSheetId="2" hidden="1">3</definedName>
    <definedName name="solver_rel1" localSheetId="4" hidden="1">3</definedName>
    <definedName name="solver_rel1" localSheetId="5" hidden="1">3</definedName>
    <definedName name="solver_rel2" localSheetId="3" hidden="1">4</definedName>
    <definedName name="solver_rel2" localSheetId="1" hidden="1">1</definedName>
    <definedName name="solver_rel2" localSheetId="2" hidden="1">1</definedName>
    <definedName name="solver_rel2" localSheetId="4" hidden="1">3</definedName>
    <definedName name="solver_rel2" localSheetId="5" hidden="1">2</definedName>
    <definedName name="solver_rel3" localSheetId="3" hidden="1">3</definedName>
    <definedName name="solver_rel3" localSheetId="2" hidden="1">3</definedName>
    <definedName name="solver_rel3" localSheetId="4" hidden="1">3</definedName>
    <definedName name="solver_rel3" localSheetId="5" hidden="1">1</definedName>
    <definedName name="solver_rel4" localSheetId="4" hidden="1">3</definedName>
    <definedName name="solver_rel5" localSheetId="4" hidden="1">3</definedName>
    <definedName name="solver_rel6" localSheetId="4" hidden="1">3</definedName>
    <definedName name="solver_rel7" localSheetId="4" hidden="1">3</definedName>
    <definedName name="solver_rel8" localSheetId="4" hidden="1">3</definedName>
    <definedName name="solver_rhs1" localSheetId="3" hidden="1">員工值班表!$F$17:$L$17</definedName>
    <definedName name="solver_rhs1" localSheetId="1" hidden="1">0</definedName>
    <definedName name="solver_rhs1" localSheetId="2" hidden="1">0</definedName>
    <definedName name="solver_rhs1" localSheetId="4" hidden="1">0</definedName>
    <definedName name="solver_rhs1" localSheetId="5" hidden="1">0</definedName>
    <definedName name="solver_rhs2" localSheetId="3" hidden="1">Integer</definedName>
    <definedName name="solver_rhs2" localSheetId="1" hidden="1">產品製造分析!$B$11:$B$15</definedName>
    <definedName name="solver_rhs2" localSheetId="2" hidden="1">運輸費用分析!$B$16:$B$18</definedName>
    <definedName name="solver_rhs2" localSheetId="4" hidden="1">0</definedName>
    <definedName name="solver_rhs2" localSheetId="5" hidden="1">1</definedName>
    <definedName name="solver_rhs3" localSheetId="3" hidden="1">0</definedName>
    <definedName name="solver_rhs3" localSheetId="2" hidden="1">運輸費用分析!$C$14:$G$14</definedName>
    <definedName name="solver_rhs3" localSheetId="4" hidden="1">0</definedName>
    <definedName name="solver_rhs3" localSheetId="5" hidden="1">0.071</definedName>
    <definedName name="solver_rhs4" localSheetId="4" hidden="1">100000</definedName>
    <definedName name="solver_rhs5" localSheetId="4" hidden="1">0</definedName>
    <definedName name="solver_rhs6" localSheetId="4" hidden="1">0</definedName>
    <definedName name="solver_rhs7" localSheetId="4" hidden="1">0</definedName>
    <definedName name="solver_rhs8" localSheetId="4" hidden="1">100000</definedName>
    <definedName name="solver_scl" localSheetId="3" hidden="1">0</definedName>
    <definedName name="solver_scl" localSheetId="1" hidden="1">2</definedName>
    <definedName name="solver_scl" localSheetId="2" hidden="1">2</definedName>
    <definedName name="solver_scl" localSheetId="6" hidden="1">2</definedName>
    <definedName name="solver_scl" localSheetId="4" hidden="1">2</definedName>
    <definedName name="solver_scl" localSheetId="5" hidden="1">2</definedName>
    <definedName name="solver_sho" localSheetId="3" hidden="1">0</definedName>
    <definedName name="solver_sho" localSheetId="1" hidden="1">2</definedName>
    <definedName name="solver_sho" localSheetId="2" hidden="1">2</definedName>
    <definedName name="solver_sho" localSheetId="6" hidden="1">2</definedName>
    <definedName name="solver_sho" localSheetId="4" hidden="1">2</definedName>
    <definedName name="solver_sho" localSheetId="5" hidden="1">2</definedName>
    <definedName name="solver_tim" localSheetId="3" hidden="1">100</definedName>
    <definedName name="solver_tim" localSheetId="1" hidden="1">100</definedName>
    <definedName name="solver_tim" localSheetId="2" hidden="1">100</definedName>
    <definedName name="solver_tim" localSheetId="6" hidden="1">100</definedName>
    <definedName name="solver_tim" localSheetId="4" hidden="1">100</definedName>
    <definedName name="solver_tim" localSheetId="5" hidden="1">100</definedName>
    <definedName name="solver_tmp" localSheetId="3" hidden="1">0</definedName>
    <definedName name="solver_tol" localSheetId="3" hidden="1">0.05</definedName>
    <definedName name="solver_tol" localSheetId="1" hidden="1">0.05</definedName>
    <definedName name="solver_tol" localSheetId="2" hidden="1">0.05</definedName>
    <definedName name="solver_tol" localSheetId="6" hidden="1">0.05</definedName>
    <definedName name="solver_tol" localSheetId="4" hidden="1">0.05</definedName>
    <definedName name="solver_tol" localSheetId="5" hidden="1">0.05</definedName>
    <definedName name="solver_typ" localSheetId="3" hidden="1">2</definedName>
    <definedName name="solver_typ" localSheetId="1" hidden="1">1</definedName>
    <definedName name="solver_typ" localSheetId="2" hidden="1">2</definedName>
    <definedName name="solver_typ" localSheetId="6" hidden="1">3</definedName>
    <definedName name="solver_typ" localSheetId="4" hidden="1">1</definedName>
    <definedName name="solver_typ" localSheetId="5" hidden="1">1</definedName>
    <definedName name="solver_val" localSheetId="3" hidden="1">0</definedName>
    <definedName name="solver_val" localSheetId="1" hidden="1">0</definedName>
    <definedName name="solver_val" localSheetId="2" hidden="1">0</definedName>
    <definedName name="solver_val" localSheetId="6" hidden="1">0.09</definedName>
    <definedName name="solver_val" localSheetId="4" hidden="1">0</definedName>
    <definedName name="solver_val" localSheetId="5" hidden="1">0</definedName>
    <definedName name="t_">電路設計!$G$8</definedName>
  </definedNames>
  <calcPr calcId="181029"/>
  <fileRecoveryPr repairLoad="1"/>
</workbook>
</file>

<file path=xl/calcChain.xml><?xml version="1.0" encoding="utf-8"?>
<calcChain xmlns="http://schemas.openxmlformats.org/spreadsheetml/2006/main">
  <c r="D15" i="4" l="1"/>
  <c r="F15" i="4"/>
  <c r="G15" i="4"/>
  <c r="H15" i="4"/>
  <c r="I15" i="4"/>
  <c r="J15" i="4"/>
  <c r="K15" i="4"/>
  <c r="L15" i="4"/>
  <c r="D20" i="4"/>
  <c r="C11" i="2"/>
  <c r="C12" i="2"/>
  <c r="C13" i="2"/>
  <c r="C14" i="2"/>
  <c r="C15" i="2"/>
  <c r="D17" i="2"/>
  <c r="D18" i="2" s="1"/>
  <c r="E17" i="2"/>
  <c r="F17" i="2"/>
  <c r="B11" i="1"/>
  <c r="B5" i="1" s="1"/>
  <c r="C11" i="1"/>
  <c r="C5" i="1"/>
  <c r="C7" i="1" s="1"/>
  <c r="C6" i="1"/>
  <c r="C8" i="1" s="1"/>
  <c r="D11" i="1"/>
  <c r="D5" i="1" s="1"/>
  <c r="E11" i="1"/>
  <c r="E5" i="1"/>
  <c r="E7" i="1" s="1"/>
  <c r="E6" i="1"/>
  <c r="F10" i="1"/>
  <c r="F11" i="1"/>
  <c r="B8" i="3"/>
  <c r="B9" i="3"/>
  <c r="B10" i="3"/>
  <c r="C12" i="3"/>
  <c r="D12" i="3"/>
  <c r="E12" i="3"/>
  <c r="F12" i="3"/>
  <c r="G12" i="3"/>
  <c r="C20" i="3"/>
  <c r="D20" i="3"/>
  <c r="E20" i="3"/>
  <c r="F20" i="3"/>
  <c r="G20" i="3"/>
  <c r="B20" i="3"/>
  <c r="D15" i="7"/>
  <c r="D17" i="7" s="1"/>
  <c r="D18" i="7" s="1"/>
  <c r="D19" i="7"/>
  <c r="D20" i="7" s="1"/>
  <c r="G15" i="7" s="1"/>
  <c r="D16" i="7"/>
  <c r="B14" i="5"/>
  <c r="B18" i="5" s="1"/>
  <c r="C11" i="5" s="1"/>
  <c r="C18" i="5" s="1"/>
  <c r="D11" i="5" s="1"/>
  <c r="C12" i="5"/>
  <c r="C14" i="5"/>
  <c r="D12" i="5" s="1"/>
  <c r="D14" i="5"/>
  <c r="E12" i="5" s="1"/>
  <c r="E14" i="5"/>
  <c r="F12" i="5"/>
  <c r="F14" i="5"/>
  <c r="G12" i="5"/>
  <c r="G14" i="5"/>
  <c r="H12" i="5" s="1"/>
  <c r="C13" i="5"/>
  <c r="F13" i="5"/>
  <c r="G13" i="5"/>
  <c r="B20" i="5"/>
  <c r="F10" i="6"/>
  <c r="G10" i="6"/>
  <c r="F11" i="6"/>
  <c r="G11" i="6"/>
  <c r="F12" i="6"/>
  <c r="G12" i="6"/>
  <c r="F13" i="6"/>
  <c r="G13" i="6"/>
  <c r="G16" i="6" s="1"/>
  <c r="F14" i="6"/>
  <c r="F16" i="6" s="1"/>
  <c r="G14" i="6"/>
  <c r="E16" i="6"/>
  <c r="D28" i="6" s="1"/>
  <c r="A22" i="6"/>
  <c r="D22" i="6"/>
  <c r="A23" i="6"/>
  <c r="D23" i="6"/>
  <c r="A24" i="6"/>
  <c r="D24" i="6"/>
  <c r="A25" i="6"/>
  <c r="D25" i="6"/>
  <c r="A26" i="6"/>
  <c r="D26" i="6"/>
  <c r="A27" i="6"/>
  <c r="D27" i="6"/>
  <c r="E12" i="1"/>
  <c r="E13" i="1" s="1"/>
  <c r="D6" i="1" l="1"/>
  <c r="D7" i="1"/>
  <c r="D18" i="5"/>
  <c r="E11" i="5" s="1"/>
  <c r="C15" i="1"/>
  <c r="C16" i="1" s="1"/>
  <c r="G18" i="6"/>
  <c r="E18" i="6"/>
  <c r="B6" i="1"/>
  <c r="B7" i="1"/>
  <c r="F5" i="1"/>
  <c r="E8" i="1"/>
  <c r="E15" i="1" s="1"/>
  <c r="E16" i="1" s="1"/>
  <c r="C12" i="1"/>
  <c r="C13" i="1" s="1"/>
  <c r="E13" i="5"/>
  <c r="H8" i="5" s="1"/>
  <c r="H13" i="5"/>
  <c r="A28" i="6"/>
  <c r="D13" i="5"/>
  <c r="D21" i="6" l="1"/>
  <c r="A29" i="6"/>
  <c r="E18" i="5"/>
  <c r="F11" i="5" s="1"/>
  <c r="F18" i="5" s="1"/>
  <c r="G11" i="5" s="1"/>
  <c r="G18" i="5" s="1"/>
  <c r="H11" i="5" s="1"/>
  <c r="H18" i="5" s="1"/>
  <c r="A21" i="6"/>
  <c r="D29" i="6"/>
  <c r="B12" i="1"/>
  <c r="B8" i="1"/>
  <c r="F6" i="1"/>
  <c r="F7" i="1"/>
  <c r="D12" i="1"/>
  <c r="D13" i="1" s="1"/>
  <c r="D8" i="1"/>
  <c r="D15" i="1" s="1"/>
  <c r="D16" i="1" s="1"/>
  <c r="F8" i="1" l="1"/>
  <c r="F12" i="1"/>
  <c r="B13" i="1"/>
  <c r="F13" i="1" s="1"/>
  <c r="B15" i="1" l="1"/>
  <c r="B16" i="1" l="1"/>
  <c r="F15" i="1"/>
  <c r="F16" i="1" s="1"/>
</calcChain>
</file>

<file path=xl/sharedStrings.xml><?xml version="1.0" encoding="utf-8"?>
<sst xmlns="http://schemas.openxmlformats.org/spreadsheetml/2006/main" count="492" uniqueCount="442">
  <si>
    <r>
      <t>對話方塊中按下</t>
    </r>
    <r>
      <rPr>
        <b/>
        <sz val="9"/>
        <rFont val="新細明體"/>
        <family val="1"/>
        <charset val="136"/>
      </rPr>
      <t>「載入模式」</t>
    </r>
    <r>
      <rPr>
        <sz val="9"/>
        <rFont val="新細明體"/>
        <family val="1"/>
        <charset val="136"/>
      </rPr>
      <t>鈕。選擇工作表中的</t>
    </r>
    <r>
      <rPr>
        <sz val="9"/>
        <rFont val="Helv"/>
        <family val="2"/>
      </rPr>
      <t xml:space="preserve"> D21:D29 </t>
    </r>
    <r>
      <rPr>
        <sz val="9"/>
        <rFont val="新細明體"/>
        <family val="1"/>
        <charset val="136"/>
      </rPr>
      <t>並按下</t>
    </r>
    <r>
      <rPr>
        <sz val="9"/>
        <rFont val="Helv"/>
        <family val="2"/>
      </rPr>
      <t xml:space="preserve"> </t>
    </r>
    <r>
      <rPr>
        <b/>
        <sz val="9"/>
        <rFont val="新細明體"/>
        <family val="1"/>
        <charset val="136"/>
      </rPr>
      <t>「確定」</t>
    </r>
    <r>
      <rPr>
        <sz val="9"/>
        <rFont val="新細明體"/>
        <family val="1"/>
        <charset val="136"/>
      </rPr>
      <t>鈕，當</t>
    </r>
    <r>
      <rPr>
        <b/>
        <sz val="9"/>
        <rFont val="新細明體"/>
        <family val="1"/>
        <charset val="136"/>
      </rPr>
      <t>「規劃求解參數」</t>
    </r>
    <phoneticPr fontId="5" type="noConversion"/>
  </si>
  <si>
    <r>
      <t>對話方塊出現時，按下</t>
    </r>
    <r>
      <rPr>
        <b/>
        <sz val="9"/>
        <rFont val="新細明體"/>
        <family val="1"/>
        <charset val="136"/>
      </rPr>
      <t>「求解」</t>
    </r>
    <r>
      <rPr>
        <sz val="9"/>
        <rFont val="新細明體"/>
        <family val="1"/>
        <charset val="136"/>
      </rPr>
      <t>鈕。如您所看到的結果</t>
    </r>
    <r>
      <rPr>
        <sz val="9"/>
        <rFont val="Helv"/>
        <family val="2"/>
      </rPr>
      <t xml:space="preserve"> </t>
    </r>
    <r>
      <rPr>
        <sz val="9"/>
        <rFont val="新細明體"/>
        <family val="1"/>
        <charset val="136"/>
      </rPr>
      <t>，</t>
    </r>
    <r>
      <rPr>
        <sz val="9"/>
        <rFont val="Helv"/>
        <family val="2"/>
      </rPr>
      <t xml:space="preserve"> </t>
    </r>
    <r>
      <rPr>
        <sz val="9"/>
        <rFont val="新細明體"/>
        <family val="1"/>
        <charset val="136"/>
      </rPr>
      <t>規劃求解將會將資金分配以不同的比重投資在</t>
    </r>
    <phoneticPr fontId="5" type="noConversion"/>
  </si>
  <si>
    <r>
      <t>不同的標的上，而非平均地以</t>
    </r>
    <r>
      <rPr>
        <sz val="9"/>
        <rFont val="Helv"/>
        <family val="2"/>
      </rPr>
      <t>20%</t>
    </r>
    <r>
      <rPr>
        <sz val="9"/>
        <rFont val="新細明體"/>
        <family val="1"/>
        <charset val="136"/>
      </rPr>
      <t>來作為投資比重。</t>
    </r>
    <phoneticPr fontId="5" type="noConversion"/>
  </si>
  <si>
    <r>
      <t>儲存格</t>
    </r>
    <r>
      <rPr>
        <sz val="9"/>
        <rFont val="Helv"/>
        <family val="2"/>
      </rPr>
      <t xml:space="preserve"> A21:A29 </t>
    </r>
    <r>
      <rPr>
        <sz val="9"/>
        <rFont val="新細明體"/>
        <family val="1"/>
        <charset val="136"/>
      </rPr>
      <t>包含原先的問題模式，要重新載入此一</t>
    </r>
    <r>
      <rPr>
        <sz val="9"/>
        <rFont val="Helv"/>
        <family val="2"/>
      </rPr>
      <t xml:space="preserve">  </t>
    </r>
    <r>
      <rPr>
        <sz val="9"/>
        <rFont val="新細明體"/>
        <family val="1"/>
        <charset val="136"/>
      </rPr>
      <t>問題，請在功能表中的</t>
    </r>
    <r>
      <rPr>
        <b/>
        <sz val="9"/>
        <rFont val="新細明體"/>
        <family val="1"/>
        <charset val="136"/>
      </rPr>
      <t>「工具」</t>
    </r>
    <r>
      <rPr>
        <sz val="9"/>
        <rFont val="新細明體"/>
        <family val="1"/>
        <charset val="136"/>
      </rPr>
      <t>中，選擇</t>
    </r>
    <r>
      <rPr>
        <b/>
        <sz val="9"/>
        <rFont val="新細明體"/>
        <family val="1"/>
        <charset val="136"/>
      </rPr>
      <t>「規</t>
    </r>
    <phoneticPr fontId="5" type="noConversion"/>
  </si>
  <si>
    <r>
      <t>劃求解」</t>
    </r>
    <r>
      <rPr>
        <sz val="9"/>
        <rFont val="新細明體"/>
        <family val="1"/>
        <charset val="136"/>
      </rPr>
      <t>，按下</t>
    </r>
    <r>
      <rPr>
        <b/>
        <sz val="9"/>
        <rFont val="新細明體"/>
        <family val="1"/>
        <charset val="136"/>
      </rPr>
      <t>「選項」</t>
    </r>
    <r>
      <rPr>
        <sz val="9"/>
        <rFont val="新細明體"/>
        <family val="1"/>
        <charset val="136"/>
      </rPr>
      <t>鈕後再按下</t>
    </r>
    <r>
      <rPr>
        <b/>
        <sz val="9"/>
        <rFont val="新細明體"/>
        <family val="1"/>
        <charset val="136"/>
      </rPr>
      <t>「載入模式」</t>
    </r>
    <r>
      <rPr>
        <sz val="9"/>
        <rFont val="新細明體"/>
        <family val="1"/>
        <charset val="136"/>
      </rPr>
      <t>鈕。選擇工作表中的</t>
    </r>
    <r>
      <rPr>
        <sz val="9"/>
        <rFont val="Helv"/>
        <family val="2"/>
      </rPr>
      <t xml:space="preserve"> A21:A29 </t>
    </r>
    <r>
      <rPr>
        <sz val="9"/>
        <rFont val="新細明體"/>
        <family val="1"/>
        <charset val="136"/>
      </rPr>
      <t>儲存格，接著按下</t>
    </r>
    <phoneticPr fontId="5" type="noConversion"/>
  </si>
  <si>
    <r>
      <t>「確定」</t>
    </r>
    <r>
      <rPr>
        <sz val="9"/>
        <rFont val="新細明體"/>
        <family val="1"/>
        <charset val="136"/>
      </rPr>
      <t>鈕。</t>
    </r>
    <phoneticPr fontId="5" type="noConversion"/>
  </si>
  <si>
    <r>
      <t>規劃求解顯示資訊來詢問您是否要重設目前的規劃求解選。請按下</t>
    </r>
    <r>
      <rPr>
        <b/>
        <sz val="9"/>
        <rFont val="新細明體"/>
        <family val="1"/>
        <charset val="136"/>
      </rPr>
      <t>「確定」</t>
    </r>
    <r>
      <rPr>
        <sz val="9"/>
        <rFont val="新細明體"/>
        <family val="1"/>
        <charset val="136"/>
      </rPr>
      <t>鈕。</t>
    </r>
    <r>
      <rPr>
        <sz val="9"/>
        <rFont val="Helv"/>
        <family val="2"/>
      </rPr>
      <t xml:space="preserve"> </t>
    </r>
    <phoneticPr fontId="5" type="noConversion"/>
  </si>
  <si>
    <r>
      <t>入 b</t>
    </r>
    <r>
      <rPr>
        <b/>
        <sz val="9"/>
        <rFont val="Helv"/>
        <family val="2"/>
      </rPr>
      <t xml:space="preserve">15 </t>
    </r>
    <r>
      <rPr>
        <sz val="9"/>
        <rFont val="新細明體"/>
        <family val="1"/>
        <charset val="136"/>
      </rPr>
      <t>或選擇工作表中的</t>
    </r>
    <r>
      <rPr>
        <sz val="9"/>
        <rFont val="Helv"/>
        <family val="2"/>
      </rPr>
      <t xml:space="preserve"> B15 </t>
    </r>
    <r>
      <rPr>
        <sz val="9"/>
        <rFont val="新細明體"/>
        <family val="1"/>
        <charset val="136"/>
      </rPr>
      <t>儲存格</t>
    </r>
    <r>
      <rPr>
        <sz val="9"/>
        <rFont val="Helv"/>
        <family val="2"/>
      </rPr>
      <t>(</t>
    </r>
    <r>
      <rPr>
        <sz val="9"/>
        <rFont val="新細明體"/>
        <family val="1"/>
        <charset val="136"/>
      </rPr>
      <t>第一季利潤</t>
    </r>
    <r>
      <rPr>
        <sz val="9"/>
        <rFont val="Helv"/>
        <family val="2"/>
      </rPr>
      <t>)</t>
    </r>
    <r>
      <rPr>
        <sz val="9"/>
        <rFont val="新細明體"/>
        <family val="1"/>
        <charset val="136"/>
      </rPr>
      <t>。選擇</t>
    </r>
    <r>
      <rPr>
        <sz val="9"/>
        <rFont val="Helv"/>
        <family val="2"/>
      </rPr>
      <t xml:space="preserve"> </t>
    </r>
    <r>
      <rPr>
        <b/>
        <sz val="9"/>
        <rFont val="新細明體"/>
        <family val="1"/>
        <charset val="136"/>
      </rPr>
      <t>「最大值」</t>
    </r>
    <r>
      <rPr>
        <sz val="9"/>
        <rFont val="新細明體"/>
        <family val="1"/>
        <charset val="136"/>
      </rPr>
      <t>選項，在</t>
    </r>
    <r>
      <rPr>
        <b/>
        <sz val="9"/>
        <rFont val="新細明體"/>
        <family val="1"/>
        <charset val="136"/>
      </rPr>
      <t>「變數</t>
    </r>
    <phoneticPr fontId="5" type="noConversion"/>
  </si>
  <si>
    <r>
      <t>儲存格</t>
    </r>
    <r>
      <rPr>
        <sz val="9"/>
        <rFont val="Helv"/>
        <family val="2"/>
      </rPr>
      <t>(</t>
    </r>
    <r>
      <rPr>
        <sz val="9"/>
        <rFont val="新細明體"/>
        <family val="1"/>
        <charset val="136"/>
      </rPr>
      <t>廣告費用總額</t>
    </r>
    <r>
      <rPr>
        <sz val="9"/>
        <rFont val="Helv"/>
        <family val="2"/>
      </rPr>
      <t>)</t>
    </r>
    <r>
      <rPr>
        <sz val="9"/>
        <rFont val="新細明體"/>
        <family val="1"/>
        <charset val="136"/>
      </rPr>
      <t>。儲存格</t>
    </r>
    <r>
      <rPr>
        <sz val="9"/>
        <rFont val="Helv"/>
        <family val="2"/>
      </rPr>
      <t xml:space="preserve"> F11 </t>
    </r>
    <r>
      <rPr>
        <sz val="9"/>
        <rFont val="新細明體"/>
        <family val="1"/>
        <charset val="136"/>
      </rPr>
      <t>必須小於或等於</t>
    </r>
    <r>
      <rPr>
        <sz val="9"/>
        <rFont val="Helv"/>
        <family val="2"/>
      </rPr>
      <t xml:space="preserve"> $40,000</t>
    </r>
    <r>
      <rPr>
        <sz val="9"/>
        <rFont val="新細明體"/>
        <family val="1"/>
        <charset val="136"/>
      </rPr>
      <t>，因此</t>
    </r>
    <r>
      <rPr>
        <b/>
        <sz val="9"/>
        <rFont val="新細明體"/>
        <family val="1"/>
        <charset val="136"/>
      </rPr>
      <t>「限制值」</t>
    </r>
    <r>
      <rPr>
        <sz val="9"/>
        <rFont val="新細明體"/>
        <family val="1"/>
        <charset val="136"/>
      </rPr>
      <t>方塊內的</t>
    </r>
    <phoneticPr fontId="5" type="noConversion"/>
  </si>
  <si>
    <r>
      <t>關係設定為</t>
    </r>
    <r>
      <rPr>
        <b/>
        <sz val="9"/>
        <rFont val="Helv"/>
        <family val="2"/>
      </rPr>
      <t xml:space="preserve"> &lt;=</t>
    </r>
    <r>
      <rPr>
        <sz val="9"/>
        <rFont val="Helv"/>
        <family val="2"/>
      </rPr>
      <t xml:space="preserve"> (</t>
    </r>
    <r>
      <rPr>
        <sz val="9"/>
        <rFont val="新細明體"/>
        <family val="1"/>
        <charset val="136"/>
      </rPr>
      <t>小於或等於</t>
    </r>
    <r>
      <rPr>
        <sz val="9"/>
        <rFont val="Helv"/>
        <family val="2"/>
      </rPr>
      <t xml:space="preserve">) </t>
    </r>
    <r>
      <rPr>
        <sz val="9"/>
        <rFont val="新細明體"/>
        <family val="1"/>
        <charset val="136"/>
      </rPr>
      <t>，</t>
    </r>
    <r>
      <rPr>
        <b/>
        <sz val="9"/>
        <rFont val="新細明體"/>
        <family val="1"/>
        <charset val="136"/>
      </rPr>
      <t>「限制值」</t>
    </r>
    <r>
      <rPr>
        <sz val="9"/>
        <rFont val="新細明體"/>
        <family val="1"/>
        <charset val="136"/>
      </rPr>
      <t>方塊內的預設關係已設定為</t>
    </r>
    <r>
      <rPr>
        <sz val="9"/>
        <rFont val="Helv"/>
        <family val="2"/>
      </rPr>
      <t xml:space="preserve"> </t>
    </r>
    <r>
      <rPr>
        <b/>
        <sz val="9"/>
        <rFont val="Helv"/>
        <family val="2"/>
      </rPr>
      <t>&lt;=</t>
    </r>
    <r>
      <rPr>
        <sz val="9"/>
        <rFont val="新細明體"/>
        <family val="1"/>
        <charset val="136"/>
      </rPr>
      <t>，因此，您</t>
    </r>
    <phoneticPr fontId="5" type="noConversion"/>
  </si>
  <si>
    <r>
      <t>不必再作任何改變。接著，在</t>
    </r>
    <r>
      <rPr>
        <b/>
        <sz val="9"/>
        <rFont val="新細明體"/>
        <family val="1"/>
        <charset val="136"/>
      </rPr>
      <t>「限制值」</t>
    </r>
    <r>
      <rPr>
        <sz val="9"/>
        <rFont val="新細明體"/>
        <family val="1"/>
        <charset val="136"/>
      </rPr>
      <t>旁的方塊中輸入</t>
    </r>
    <r>
      <rPr>
        <sz val="9"/>
        <rFont val="Helv"/>
        <family val="2"/>
      </rPr>
      <t xml:space="preserve"> </t>
    </r>
    <r>
      <rPr>
        <b/>
        <sz val="9"/>
        <rFont val="Helv"/>
        <family val="2"/>
      </rPr>
      <t xml:space="preserve">40000 </t>
    </r>
    <r>
      <rPr>
        <b/>
        <sz val="9"/>
        <rFont val="新細明體"/>
        <family val="1"/>
        <charset val="136"/>
      </rPr>
      <t>後</t>
    </r>
    <r>
      <rPr>
        <sz val="9"/>
        <rFont val="新細明體"/>
        <family val="1"/>
        <charset val="136"/>
      </rPr>
      <t>，按下</t>
    </r>
    <r>
      <rPr>
        <b/>
        <sz val="9"/>
        <rFont val="新細明體"/>
        <family val="1"/>
        <charset val="136"/>
      </rPr>
      <t>「確定」</t>
    </r>
    <r>
      <rPr>
        <sz val="9"/>
        <rFont val="新細明體"/>
        <family val="1"/>
        <charset val="136"/>
      </rPr>
      <t>鈕</t>
    </r>
    <phoneticPr fontId="5" type="noConversion"/>
  </si>
  <si>
    <t>新計算。可以發現整個結果有了改變，而結果分佈也呈現出線性的分佈。</t>
    <phoneticPr fontId="5" type="noConversion"/>
  </si>
  <si>
    <t>一﹑三或六個月的定期存單；以求算洪氏公司能獲得最高的利息收入。</t>
    <phoneticPr fontId="5" type="noConversion"/>
  </si>
  <si>
    <t>然而為維持可供使用的資金以便應運支出的需求。您必須在較高報酬率的長期投資及較富有彈性的短期投資</t>
    <phoneticPr fontId="5" type="noConversion"/>
  </si>
  <si>
    <r>
      <t>規劃求解所決定的最適解答在同樣的投資狀況下，獲得了超額的</t>
    </r>
    <r>
      <rPr>
        <sz val="9"/>
        <rFont val="Helv"/>
        <family val="2"/>
      </rPr>
      <t xml:space="preserve"> $16,531 </t>
    </r>
    <r>
      <rPr>
        <sz val="9"/>
        <rFont val="新細明體"/>
        <family val="1"/>
        <charset val="136"/>
      </rPr>
      <t>利息收入。並滿足了相關的限制</t>
    </r>
    <phoneticPr fontId="5" type="noConversion"/>
  </si>
  <si>
    <r>
      <t>均投資到期期限不得超過</t>
    </r>
    <r>
      <rPr>
        <sz val="9"/>
        <rFont val="Helv"/>
        <family val="2"/>
      </rPr>
      <t>4</t>
    </r>
    <r>
      <rPr>
        <sz val="9"/>
        <rFont val="新細明體"/>
        <family val="1"/>
        <charset val="136"/>
      </rPr>
      <t>個月。</t>
    </r>
    <phoneticPr fontId="5" type="noConversion"/>
  </si>
  <si>
    <r>
      <t>要滿足4個月到期的限制條件，規劃求解將資金從6個月定存減少成為3個月定存</t>
    </r>
    <r>
      <rPr>
        <sz val="9"/>
        <rFont val="Helv"/>
        <family val="2"/>
      </rPr>
      <t xml:space="preserve"> </t>
    </r>
    <r>
      <rPr>
        <sz val="9"/>
        <rFont val="新細明體"/>
        <family val="1"/>
        <charset val="136"/>
      </rPr>
      <t>。減少的資金在第四個月到</t>
    </r>
    <phoneticPr fontId="5" type="noConversion"/>
  </si>
  <si>
    <r>
      <t>您放棄了</t>
    </r>
    <r>
      <rPr>
        <sz val="9"/>
        <rFont val="Helv"/>
        <family val="2"/>
      </rPr>
      <t xml:space="preserve"> $460 </t>
    </r>
    <r>
      <rPr>
        <sz val="9"/>
        <rFont val="新細明體"/>
        <family val="1"/>
        <charset val="136"/>
      </rPr>
      <t>的利息收入來取得此種彈性效益。</t>
    </r>
    <phoneticPr fontId="5" type="noConversion"/>
  </si>
  <si>
    <r>
      <t>市場
指數:</t>
    </r>
    <r>
      <rPr>
        <i/>
        <sz val="9"/>
        <rFont val="Helv"/>
        <family val="2"/>
      </rPr>
      <t>Beta</t>
    </r>
    <phoneticPr fontId="5" type="noConversion"/>
  </si>
  <si>
    <r>
      <t>個股</t>
    </r>
    <r>
      <rPr>
        <i/>
        <sz val="9"/>
        <rFont val="Times New Roman"/>
        <family val="1"/>
      </rPr>
      <t xml:space="preserve">
</t>
    </r>
    <r>
      <rPr>
        <i/>
        <sz val="9"/>
        <rFont val="新細明體"/>
        <family val="1"/>
        <charset val="136"/>
      </rPr>
      <t>風險率</t>
    </r>
    <phoneticPr fontId="5" type="noConversion"/>
  </si>
  <si>
    <r>
      <t>加權市場</t>
    </r>
    <r>
      <rPr>
        <i/>
        <sz val="9"/>
        <rFont val="Times New Roman"/>
        <family val="1"/>
      </rPr>
      <t xml:space="preserve">
</t>
    </r>
    <r>
      <rPr>
        <i/>
        <sz val="9"/>
        <rFont val="新細明體"/>
        <family val="1"/>
        <charset val="136"/>
      </rPr>
      <t>風險率</t>
    </r>
    <phoneticPr fontId="5" type="noConversion"/>
  </si>
  <si>
    <r>
      <t>加權個股</t>
    </r>
    <r>
      <rPr>
        <i/>
        <sz val="9"/>
        <rFont val="Times New Roman"/>
        <family val="1"/>
      </rPr>
      <t xml:space="preserve">
</t>
    </r>
    <r>
      <rPr>
        <i/>
        <sz val="9"/>
        <rFont val="新細明體"/>
        <family val="1"/>
        <charset val="136"/>
      </rPr>
      <t>風險率</t>
    </r>
    <phoneticPr fontId="5" type="noConversion"/>
  </si>
  <si>
    <t>投資組合報酬極大化的目標。</t>
    <phoneticPr fontId="5" type="noConversion"/>
  </si>
  <si>
    <t>各種股票的權數。</t>
    <phoneticPr fontId="5" type="noConversion"/>
  </si>
  <si>
    <r>
      <t>權數必須大於或等於</t>
    </r>
    <r>
      <rPr>
        <sz val="9"/>
        <rFont val="Helv"/>
        <family val="2"/>
      </rPr>
      <t xml:space="preserve"> 0</t>
    </r>
    <r>
      <rPr>
        <sz val="9"/>
        <rFont val="新細明體"/>
        <family val="1"/>
        <charset val="136"/>
      </rPr>
      <t>。</t>
    </r>
    <phoneticPr fontId="5" type="noConversion"/>
  </si>
  <si>
    <r>
      <t>權數必須等於</t>
    </r>
    <r>
      <rPr>
        <sz val="9"/>
        <rFont val="Helv"/>
        <family val="2"/>
      </rPr>
      <t xml:space="preserve"> 1</t>
    </r>
    <r>
      <rPr>
        <sz val="9"/>
        <rFont val="新細明體"/>
        <family val="1"/>
        <charset val="136"/>
      </rPr>
      <t>。</t>
    </r>
    <phoneticPr fontId="5" type="noConversion"/>
  </si>
  <si>
    <r>
      <t>儲存格</t>
    </r>
    <r>
      <rPr>
        <sz val="9"/>
        <rFont val="Helv"/>
        <family val="2"/>
      </rPr>
      <t xml:space="preserve"> D21:D29 </t>
    </r>
    <r>
      <rPr>
        <sz val="9"/>
        <rFont val="新細明體"/>
        <family val="1"/>
        <charset val="136"/>
      </rPr>
      <t>包含求解問題描述來求取</t>
    </r>
    <r>
      <rPr>
        <sz val="9"/>
        <rFont val="Helv"/>
        <family val="2"/>
      </rPr>
      <t xml:space="preserve"> 16.4% </t>
    </r>
    <r>
      <rPr>
        <sz val="9"/>
        <rFont val="新細明體"/>
        <family val="1"/>
        <charset val="136"/>
      </rPr>
      <t>投資報酬率下的風險極小化。要載入此問題到規劃求解</t>
    </r>
    <phoneticPr fontId="5" type="noConversion"/>
  </si>
  <si>
    <r>
      <t xml:space="preserve">在同樣風險下，您可以賺取較高的投資報酬率 </t>
    </r>
    <r>
      <rPr>
        <sz val="9"/>
        <rFont val="Helv"/>
        <family val="2"/>
      </rPr>
      <t xml:space="preserve">(17.1%) </t>
    </r>
    <r>
      <rPr>
        <sz val="9"/>
        <rFont val="新細明體"/>
        <family val="1"/>
        <charset val="136"/>
      </rPr>
      <t>或是您可以</t>
    </r>
    <r>
      <rPr>
        <sz val="9"/>
        <rFont val="Helv"/>
        <family val="2"/>
      </rPr>
      <t xml:space="preserve"> </t>
    </r>
    <r>
      <rPr>
        <sz val="9"/>
        <rFont val="新細明體"/>
        <family val="1"/>
        <charset val="136"/>
      </rPr>
      <t>降低風險而不減少所獲取的投資報酬率</t>
    </r>
    <phoneticPr fontId="5" type="noConversion"/>
  </si>
  <si>
    <t>總風險率</t>
    <phoneticPr fontId="5" type="noConversion"/>
  </si>
  <si>
    <t>公債</t>
    <phoneticPr fontId="5" type="noConversion"/>
  </si>
  <si>
    <r>
      <t>本工作表包含</t>
    </r>
    <r>
      <rPr>
        <sz val="9"/>
        <rFont val="Helv"/>
        <family val="2"/>
      </rPr>
      <t xml:space="preserve"> beta </t>
    </r>
    <r>
      <rPr>
        <sz val="9"/>
        <rFont val="新細明體"/>
        <family val="1"/>
        <charset val="136"/>
      </rPr>
      <t xml:space="preserve">係數 </t>
    </r>
    <r>
      <rPr>
        <sz val="9"/>
        <rFont val="Helv"/>
        <family val="2"/>
      </rPr>
      <t>(</t>
    </r>
    <r>
      <rPr>
        <sz val="9"/>
        <rFont val="新細明體"/>
        <family val="1"/>
        <charset val="136"/>
      </rPr>
      <t>市場相關風險</t>
    </r>
    <r>
      <rPr>
        <sz val="9"/>
        <rFont val="Helv"/>
        <family val="2"/>
      </rPr>
      <t xml:space="preserve">) </t>
    </r>
    <r>
      <rPr>
        <sz val="9"/>
        <rFont val="新細明體"/>
        <family val="1"/>
        <charset val="136"/>
      </rPr>
      <t>及四種股票的風險率。此外，您的投資組合包含公債，該公債</t>
    </r>
    <phoneticPr fontId="5" type="noConversion"/>
  </si>
  <si>
    <r>
      <t xml:space="preserve">假設無任何風險，起始投資以 </t>
    </r>
    <r>
      <rPr>
        <sz val="9"/>
        <rFont val="Times New Roman"/>
        <family val="1"/>
      </rPr>
      <t>20%</t>
    </r>
    <r>
      <rPr>
        <sz val="9"/>
        <rFont val="新細明體"/>
        <family val="1"/>
        <charset val="136"/>
      </rPr>
      <t>加權值平均地投資在各個投資標的上。</t>
    </r>
    <phoneticPr fontId="5" type="noConversion"/>
  </si>
  <si>
    <t>例如，您可以賺取各種股票的平均投資報酬率，而規避單一股票可能的不良風險。</t>
    <phoneticPr fontId="5" type="noConversion"/>
  </si>
  <si>
    <t>投資管理中一項最基本的原理乃是在於多樣性。此一多樣性可藉由持有多種股票的投資組合來完成。</t>
    <phoneticPr fontId="5" type="noConversion"/>
  </si>
  <si>
    <r>
      <t>運用本模式，</t>
    </r>
    <r>
      <rPr>
        <sz val="9"/>
        <rFont val="Helv"/>
        <family val="2"/>
      </rPr>
      <t xml:space="preserve"> </t>
    </r>
    <r>
      <rPr>
        <sz val="9"/>
        <rFont val="新細明體"/>
        <family val="1"/>
        <charset val="136"/>
      </rPr>
      <t>您可以使用規劃求解來找尋資金的分配方式，以便求算在既定投資報酬率下風險極小化的</t>
    </r>
    <phoneticPr fontId="5" type="noConversion"/>
  </si>
  <si>
    <t>投資組合。或在既定風險下將投資報酬率極大化的投資組合。</t>
    <phoneticPr fontId="5" type="noConversion"/>
  </si>
  <si>
    <r>
      <t>或在既定投資報酬率下的風險極小化。以上表的起始</t>
    </r>
    <r>
      <rPr>
        <sz val="9"/>
        <rFont val="Times New Roman"/>
        <family val="1"/>
      </rPr>
      <t>20%</t>
    </r>
    <r>
      <rPr>
        <sz val="9"/>
        <rFont val="新細明體"/>
        <family val="1"/>
        <charset val="136"/>
      </rPr>
      <t>加權值來計算，投資組合獲得</t>
    </r>
    <r>
      <rPr>
        <sz val="9"/>
        <rFont val="Times New Roman"/>
        <family val="1"/>
      </rPr>
      <t xml:space="preserve">16.4% </t>
    </r>
    <r>
      <rPr>
        <sz val="9"/>
        <rFont val="新細明體"/>
        <family val="1"/>
        <charset val="136"/>
      </rPr>
      <t>的投資報</t>
    </r>
    <phoneticPr fontId="5" type="noConversion"/>
  </si>
  <si>
    <r>
      <t>酬及</t>
    </r>
    <r>
      <rPr>
        <sz val="9"/>
        <rFont val="Helv"/>
        <family val="2"/>
      </rPr>
      <t xml:space="preserve"> 7.1 % </t>
    </r>
    <r>
      <rPr>
        <sz val="9"/>
        <rFont val="新細明體"/>
        <family val="1"/>
        <charset val="136"/>
      </rPr>
      <t>的風險率。</t>
    </r>
    <phoneticPr fontId="5" type="noConversion"/>
  </si>
  <si>
    <t>求解問題描述</t>
    <phoneticPr fontId="5" type="noConversion"/>
  </si>
  <si>
    <t>使用規劃求解來嘗試分配資金在不同的股票或公債投資組合上，以便求取投資組合投資報酬率的極大化</t>
    <phoneticPr fontId="5" type="noConversion"/>
  </si>
  <si>
    <r>
      <t>。</t>
    </r>
    <r>
      <rPr>
        <sz val="9"/>
        <rFont val="Helv"/>
        <family val="2"/>
      </rPr>
      <t xml:space="preserve"> </t>
    </r>
    <r>
      <rPr>
        <sz val="9"/>
        <rFont val="新細明體"/>
        <family val="1"/>
        <charset val="136"/>
      </rPr>
      <t>這兩種資金分配都是有效率投資組合。</t>
    </r>
    <phoneticPr fontId="5" type="noConversion"/>
  </si>
  <si>
    <r>
      <t xml:space="preserve">您業已使用規劃求解解答了一個一般複雜程度的最適化非線性規劃問題，以便求算從儲存格 </t>
    </r>
    <r>
      <rPr>
        <sz val="9"/>
        <rFont val="Times New Roman"/>
        <family val="1"/>
      </rPr>
      <t xml:space="preserve">B11 </t>
    </r>
    <r>
      <rPr>
        <sz val="9"/>
        <rFont val="新細明體"/>
        <family val="1"/>
        <charset val="136"/>
      </rPr>
      <t>到</t>
    </r>
    <r>
      <rPr>
        <sz val="9"/>
        <rFont val="Times New Roman"/>
        <family val="1"/>
      </rPr>
      <t xml:space="preserve"> E11 </t>
    </r>
    <phoneticPr fontId="5" type="noConversion"/>
  </si>
  <si>
    <r>
      <t>的四個未知數值，從而取得極大利潤。</t>
    </r>
    <r>
      <rPr>
        <sz val="9"/>
        <rFont val="Helv"/>
        <family val="2"/>
      </rPr>
      <t xml:space="preserve"> (</t>
    </r>
    <r>
      <rPr>
        <sz val="9"/>
        <rFont val="新細明體"/>
        <family val="1"/>
        <charset val="136"/>
      </rPr>
      <t>由於第</t>
    </r>
    <r>
      <rPr>
        <sz val="9"/>
        <rFont val="Helv"/>
        <family val="2"/>
      </rPr>
      <t>5</t>
    </r>
    <r>
      <rPr>
        <sz val="9"/>
        <rFont val="新細明體"/>
        <family val="1"/>
        <charset val="136"/>
      </rPr>
      <t>列的公式具有指數因子，因此本模式為非線性規劃問題</t>
    </r>
    <r>
      <rPr>
        <sz val="9"/>
        <rFont val="Helv"/>
        <family val="2"/>
      </rPr>
      <t>)</t>
    </r>
    <phoneticPr fontId="5" type="noConversion"/>
  </si>
  <si>
    <t>然而，大部份真實世界的問題模式所要求算的數值或多或少具有限制因素。此些限制因素可能存在於目</t>
    <phoneticPr fontId="5" type="noConversion"/>
  </si>
  <si>
    <t>標儲存格、變數儲存格或與此些儲存格相關的公式。</t>
    <phoneticPr fontId="5" type="noConversion"/>
  </si>
  <si>
    <t>截至目前為止，相關的預算包含廣告費用並產生利潤，然而，增加廣告費用所導至的利潤增添卻呈現遞</t>
    <phoneticPr fontId="5" type="noConversion"/>
  </si>
  <si>
    <r>
      <t xml:space="preserve">減效應，由於您無法確定明年廣告費用與利潤之間的關係是否如同本模式般的確切 </t>
    </r>
    <r>
      <rPr>
        <sz val="9"/>
        <rFont val="Times New Roman"/>
        <family val="1"/>
      </rPr>
      <t>(</t>
    </r>
    <r>
      <rPr>
        <sz val="9"/>
        <rFont val="新細明體"/>
        <family val="1"/>
        <charset val="136"/>
      </rPr>
      <t>尤其是在大量增加費</t>
    </r>
    <phoneticPr fontId="5" type="noConversion"/>
  </si>
  <si>
    <r>
      <t>用的情況下</t>
    </r>
    <r>
      <rPr>
        <sz val="9"/>
        <rFont val="Helv"/>
        <family val="2"/>
      </rPr>
      <t>)</t>
    </r>
    <r>
      <rPr>
        <sz val="9"/>
        <rFont val="新細明體"/>
        <family val="1"/>
        <charset val="136"/>
      </rPr>
      <t>，因此將費用支出與予限制是謹慎合理地。</t>
    </r>
    <phoneticPr fontId="5" type="noConversion"/>
  </si>
  <si>
    <r>
      <t>假設您要維持原先</t>
    </r>
    <r>
      <rPr>
        <sz val="9"/>
        <rFont val="Helv"/>
        <family val="2"/>
      </rPr>
      <t xml:space="preserve"> $40,000</t>
    </r>
    <r>
      <rPr>
        <sz val="9"/>
        <rFont val="新細明體"/>
        <family val="1"/>
        <charset val="136"/>
      </rPr>
      <t>的廣告預算，則請在問題中加入限制式以便限制各季廣告費用的總額不超過</t>
    </r>
    <r>
      <rPr>
        <sz val="9"/>
        <rFont val="Helv"/>
        <family val="2"/>
      </rPr>
      <t/>
    </r>
    <phoneticPr fontId="5" type="noConversion"/>
  </si>
  <si>
    <r>
      <t>$40,000</t>
    </r>
    <r>
      <rPr>
        <sz val="9"/>
        <rFont val="新細明體"/>
        <family val="1"/>
        <charset val="136"/>
      </rPr>
      <t>。</t>
    </r>
    <phoneticPr fontId="5" type="noConversion"/>
  </si>
  <si>
    <r>
      <t>當您使用</t>
    </r>
    <r>
      <rPr>
        <sz val="9"/>
        <rFont val="Helv"/>
        <family val="2"/>
      </rPr>
      <t xml:space="preserve"> Microsoft Excel </t>
    </r>
    <r>
      <rPr>
        <sz val="9"/>
        <rFont val="新細明體"/>
        <family val="1"/>
        <charset val="136"/>
      </rPr>
      <t>規劃求解時，您可以嚐試稍微改變參數以便決定問題的最佳解答。</t>
    </r>
    <phoneticPr fontId="5" type="noConversion"/>
  </si>
  <si>
    <r>
      <t>例如，</t>
    </r>
    <r>
      <rPr>
        <sz val="9"/>
        <rFont val="Helv"/>
        <family val="2"/>
      </rPr>
      <t xml:space="preserve"> </t>
    </r>
    <r>
      <rPr>
        <sz val="9"/>
        <rFont val="新細明體"/>
        <family val="1"/>
        <charset val="136"/>
      </rPr>
      <t>您可以改變限制式來檢視求解結果是否比先前未改變前來得更好或更壞。</t>
    </r>
    <phoneticPr fontId="5" type="noConversion"/>
  </si>
  <si>
    <t>士金公司在證券投資時，尋找最佳的投資組合權值分配，以求在特定的風險率下能獲得最</t>
    <phoneticPr fontId="5" type="noConversion"/>
  </si>
  <si>
    <r>
      <t>各種股票的</t>
    </r>
    <r>
      <rPr>
        <sz val="9"/>
        <rFont val="Helv"/>
        <family val="2"/>
      </rPr>
      <t xml:space="preserve">Beta </t>
    </r>
    <r>
      <rPr>
        <sz val="9"/>
        <rFont val="新細明體"/>
        <family val="1"/>
        <charset val="136"/>
      </rPr>
      <t>係數</t>
    </r>
    <phoneticPr fontId="5" type="noConversion"/>
  </si>
  <si>
    <t>加權值</t>
    <phoneticPr fontId="5" type="noConversion"/>
  </si>
  <si>
    <t>季節指數</t>
    <phoneticPr fontId="5" type="noConversion"/>
  </si>
  <si>
    <t>產品訂價</t>
    <phoneticPr fontId="5" type="noConversion"/>
  </si>
  <si>
    <t>加入限制式</t>
    <phoneticPr fontId="5" type="noConversion"/>
  </si>
  <si>
    <t>改變限制式</t>
    <phoneticPr fontId="5" type="noConversion"/>
  </si>
  <si>
    <t>式，並儲存所要解答的問題模式。</t>
    <phoneticPr fontId="5" type="noConversion"/>
  </si>
  <si>
    <r>
      <t>銷貨成本：預計銷貨單位</t>
    </r>
    <r>
      <rPr>
        <sz val="9"/>
        <rFont val="Helv"/>
        <family val="2"/>
      </rPr>
      <t xml:space="preserve"> (</t>
    </r>
    <r>
      <rPr>
        <sz val="9"/>
        <rFont val="新細明體"/>
        <family val="1"/>
        <charset val="136"/>
      </rPr>
      <t>第</t>
    </r>
    <r>
      <rPr>
        <sz val="9"/>
        <rFont val="Helv"/>
        <family val="2"/>
      </rPr>
      <t xml:space="preserve"> 5 </t>
    </r>
    <r>
      <rPr>
        <sz val="9"/>
        <rFont val="新細明體"/>
        <family val="1"/>
        <charset val="136"/>
      </rPr>
      <t>列</t>
    </r>
    <r>
      <rPr>
        <sz val="9"/>
        <rFont val="Helv"/>
        <family val="2"/>
      </rPr>
      <t xml:space="preserve">) </t>
    </r>
    <r>
      <rPr>
        <sz val="9"/>
        <rFont val="新細明體"/>
        <family val="1"/>
        <charset val="136"/>
      </rPr>
      <t>乘上</t>
    </r>
    <r>
      <rPr>
        <sz val="9"/>
        <rFont val="Helv"/>
        <family val="2"/>
      </rPr>
      <t xml:space="preserve"> </t>
    </r>
    <r>
      <rPr>
        <sz val="9"/>
        <rFont val="新細明體"/>
        <family val="1"/>
        <charset val="136"/>
      </rPr>
      <t/>
    </r>
    <phoneticPr fontId="5" type="noConversion"/>
  </si>
  <si>
    <r>
      <t>銷售收入：預計銷貨單位</t>
    </r>
    <r>
      <rPr>
        <sz val="9"/>
        <rFont val="Helv"/>
        <family val="2"/>
      </rPr>
      <t xml:space="preserve"> (</t>
    </r>
    <r>
      <rPr>
        <sz val="9"/>
        <rFont val="新細明體"/>
        <family val="1"/>
        <charset val="136"/>
      </rPr>
      <t>第</t>
    </r>
    <r>
      <rPr>
        <sz val="9"/>
        <rFont val="Helv"/>
        <family val="2"/>
      </rPr>
      <t xml:space="preserve"> 5 </t>
    </r>
    <r>
      <rPr>
        <sz val="9"/>
        <rFont val="新細明體"/>
        <family val="1"/>
        <charset val="136"/>
      </rPr>
      <t>列</t>
    </r>
    <r>
      <rPr>
        <sz val="9"/>
        <rFont val="Helv"/>
        <family val="2"/>
      </rPr>
      <t xml:space="preserve">) </t>
    </r>
    <r>
      <rPr>
        <sz val="9"/>
        <rFont val="新細明體"/>
        <family val="1"/>
        <charset val="136"/>
      </rPr>
      <t>乘上</t>
    </r>
    <r>
      <rPr>
        <sz val="9"/>
        <rFont val="Helv"/>
        <family val="2"/>
      </rPr>
      <t/>
    </r>
    <phoneticPr fontId="5" type="noConversion"/>
  </si>
  <si>
    <r>
      <t>每季所預測的銷貨單位：</t>
    </r>
    <r>
      <rPr>
        <sz val="9"/>
        <rFont val="Helv"/>
        <family val="2"/>
      </rPr>
      <t xml:space="preserve"> </t>
    </r>
    <r>
      <rPr>
        <sz val="9"/>
        <rFont val="新細明體"/>
        <family val="1"/>
        <charset val="136"/>
      </rPr>
      <t>第</t>
    </r>
    <r>
      <rPr>
        <sz val="9"/>
        <rFont val="Helv"/>
        <family val="2"/>
      </rPr>
      <t xml:space="preserve"> 3 </t>
    </r>
    <r>
      <rPr>
        <sz val="9"/>
        <rFont val="新細明體"/>
        <family val="1"/>
        <charset val="136"/>
      </rPr>
      <t>列包含季節指數</t>
    </r>
    <phoneticPr fontId="5" type="noConversion"/>
  </si>
  <si>
    <r>
      <t>費用合計：</t>
    </r>
    <r>
      <rPr>
        <sz val="9"/>
        <rFont val="Helv"/>
        <family val="2"/>
      </rPr>
      <t xml:space="preserve"> </t>
    </r>
    <r>
      <rPr>
        <sz val="9"/>
        <rFont val="新細明體"/>
        <family val="1"/>
        <charset val="136"/>
      </rPr>
      <t>與銷售相關的人事費用</t>
    </r>
    <r>
      <rPr>
        <sz val="9"/>
        <rFont val="Helv"/>
        <family val="2"/>
      </rPr>
      <t xml:space="preserve"> (</t>
    </r>
    <r>
      <rPr>
        <sz val="9"/>
        <rFont val="新細明體"/>
        <family val="1"/>
        <charset val="136"/>
      </rPr>
      <t>第</t>
    </r>
    <r>
      <rPr>
        <sz val="9"/>
        <rFont val="Helv"/>
        <family val="2"/>
      </rPr>
      <t xml:space="preserve"> 10 </t>
    </r>
    <r>
      <rPr>
        <sz val="9"/>
        <rFont val="新細明體"/>
        <family val="1"/>
        <charset val="136"/>
      </rPr>
      <t>列</t>
    </r>
    <r>
      <rPr>
        <sz val="9"/>
        <rFont val="Helv"/>
        <family val="2"/>
      </rPr>
      <t xml:space="preserve">) </t>
    </r>
    <r>
      <rPr>
        <sz val="9"/>
        <rFont val="新細明體"/>
        <family val="1"/>
        <charset val="136"/>
      </rPr>
      <t>加上</t>
    </r>
    <phoneticPr fontId="5" type="noConversion"/>
  </si>
  <si>
    <t>廣告費用</t>
    <phoneticPr fontId="5" type="noConversion"/>
  </si>
  <si>
    <t>例如，在第 1 季時，首次投入的 $5,000 廣告費用增加了 1,092 單位的銷售。然而在第 2 季時，同樣的</t>
    <phoneticPr fontId="5" type="noConversion"/>
  </si>
  <si>
    <t>季節指數相互運作而獲取最佳的產出效果。</t>
    <phoneticPr fontId="5" type="noConversion"/>
  </si>
  <si>
    <t>=35*B3*(B11+3000)^0.5</t>
  </si>
  <si>
    <t>=B5*$B$18</t>
  </si>
  <si>
    <t>=B5*$B$19</t>
  </si>
  <si>
    <t>=B6-B7</t>
  </si>
  <si>
    <t>=0.15*B6</t>
  </si>
  <si>
    <t>=SUM(B10:B12)</t>
  </si>
  <si>
    <t>=B8-B13</t>
  </si>
  <si>
    <t>=B15/B6</t>
  </si>
  <si>
    <t>n</t>
  </si>
  <si>
    <t>D18</t>
  </si>
  <si>
    <t>D9:F9</t>
  </si>
  <si>
    <t>C11:C15&lt;=B11:B15</t>
  </si>
  <si>
    <t>D9:F9&gt;=0</t>
  </si>
  <si>
    <t>---</t>
  </si>
  <si>
    <t>B20</t>
  </si>
  <si>
    <t>C8:G10</t>
  </si>
  <si>
    <t>B8:B10&lt;=B16:B18</t>
  </si>
  <si>
    <t>C12:G12&gt;=C14:G14</t>
  </si>
  <si>
    <t>C8:G10&gt;=0</t>
  </si>
  <si>
    <t xml:space="preserve">  A</t>
  </si>
  <si>
    <t xml:space="preserve">  B</t>
  </si>
  <si>
    <t xml:space="preserve">  C</t>
  </si>
  <si>
    <t xml:space="preserve">  D</t>
  </si>
  <si>
    <t xml:space="preserve">  E</t>
  </si>
  <si>
    <t xml:space="preserve">  F</t>
  </si>
  <si>
    <t xml:space="preserve">  G</t>
  </si>
  <si>
    <t>D20</t>
  </si>
  <si>
    <t>D7:D13</t>
  </si>
  <si>
    <t>D7:D13&gt;=0</t>
  </si>
  <si>
    <t>F15:L15&gt;=F17:L17</t>
  </si>
  <si>
    <t>1, 2, 3, 4, 5 and 6</t>
  </si>
  <si>
    <t>1 and 4</t>
  </si>
  <si>
    <t>1</t>
  </si>
  <si>
    <t>H8</t>
  </si>
  <si>
    <t>B14:G14</t>
  </si>
  <si>
    <t>B15, E15, B16</t>
  </si>
  <si>
    <t>B14:G14&gt;=0</t>
  </si>
  <si>
    <t>B15:B16&gt;=0</t>
  </si>
  <si>
    <t>E15&gt;=0</t>
  </si>
  <si>
    <t>B18:H18&gt;=100000</t>
  </si>
  <si>
    <t>E18</t>
  </si>
  <si>
    <t>E10:E14</t>
  </si>
  <si>
    <t>E10:E14&gt;=0</t>
  </si>
  <si>
    <t>E16=1</t>
  </si>
  <si>
    <t>G18&lt;=0.071</t>
  </si>
  <si>
    <t>B10:B13</t>
  </si>
  <si>
    <t>C10:C13</t>
  </si>
  <si>
    <t>q0 =</t>
  </si>
  <si>
    <t>q[t] =</t>
  </si>
  <si>
    <t>t =</t>
  </si>
  <si>
    <t>L =</t>
  </si>
  <si>
    <t>C =</t>
  </si>
  <si>
    <t>R =</t>
  </si>
  <si>
    <t xml:space="preserve">  (R)</t>
  </si>
  <si>
    <t>1/(L*C)</t>
  </si>
  <si>
    <t>(R/(2*L))^2</t>
  </si>
  <si>
    <t>SQRT(B15-B16)</t>
  </si>
  <si>
    <t>COS(T*B17)</t>
  </si>
  <si>
    <t>-R*T/(2*L)</t>
  </si>
  <si>
    <t>Q0*EXP(B19)</t>
  </si>
  <si>
    <t>G15</t>
  </si>
  <si>
    <t>G12</t>
  </si>
  <si>
    <t>D15:D20</t>
  </si>
  <si>
    <t>為零件的供應有限，所以您必須決定一個能達到最高利潤的產品製造組合。但在有限的行</t>
    <phoneticPr fontId="5" type="noConversion"/>
  </si>
  <si>
    <t>相對於量的增加而減少。</t>
    <phoneticPr fontId="5" type="noConversion"/>
  </si>
  <si>
    <t>銷管道內增加銷售量時，通常必須配合額外的折扣以刺激市場，所以產品的單位利潤便會</t>
    <phoneticPr fontId="5" type="noConversion"/>
  </si>
  <si>
    <t>零件名稱</t>
  </si>
  <si>
    <t>框架</t>
  </si>
  <si>
    <t>映像管</t>
  </si>
  <si>
    <t>喇叭盤</t>
  </si>
  <si>
    <t>電源供應器</t>
    <phoneticPr fontId="5" type="noConversion"/>
  </si>
  <si>
    <t>電子零件</t>
  </si>
  <si>
    <t>庫存量</t>
  </si>
  <si>
    <t>耗費量</t>
  </si>
  <si>
    <t>電視機</t>
  </si>
  <si>
    <t>音響</t>
  </si>
  <si>
    <t>揚聲器</t>
  </si>
  <si>
    <t>單項</t>
  </si>
  <si>
    <t>總和</t>
  </si>
  <si>
    <t>利潤</t>
    <phoneticPr fontId="5" type="noConversion"/>
  </si>
  <si>
    <t>遞減率</t>
  </si>
  <si>
    <t>合計</t>
  </si>
  <si>
    <t>臺北</t>
  </si>
  <si>
    <t>桃園</t>
  </si>
  <si>
    <t>新竹</t>
  </si>
  <si>
    <t>台中</t>
  </si>
  <si>
    <t>臺南</t>
  </si>
  <si>
    <t>淡水一廠</t>
  </si>
  <si>
    <t>高雄三廠</t>
  </si>
  <si>
    <t>規劃求解速成範例</t>
    <phoneticPr fontId="5" type="noConversion"/>
  </si>
  <si>
    <t>求解問題描述</t>
    <phoneticPr fontId="5" type="noConversion"/>
  </si>
  <si>
    <t>目標儲存格</t>
    <phoneticPr fontId="5" type="noConversion"/>
  </si>
  <si>
    <t>可變動之儲存格</t>
    <phoneticPr fontId="5" type="noConversion"/>
  </si>
  <si>
    <t>限制式</t>
    <phoneticPr fontId="5" type="noConversion"/>
  </si>
  <si>
    <t>顏色意義</t>
    <phoneticPr fontId="5" type="noConversion"/>
  </si>
  <si>
    <t>在這個模組中，有幾個不同的產品，這些產品組成的元件可能使用了一些相同的零件。由於這些產品</t>
    <phoneticPr fontId="5" type="noConversion"/>
  </si>
  <si>
    <t>的利潤各有不同，而元件的數量有限，因此，如何利用手上現有的元件組成不同的產品，達成最高的</t>
    <phoneticPr fontId="5" type="noConversion"/>
  </si>
  <si>
    <t>獲利率便是這個模組所欲解決的問題。</t>
    <phoneticPr fontId="5" type="noConversion"/>
  </si>
  <si>
    <t>銷貨單位</t>
  </si>
  <si>
    <t>銷貨成本</t>
  </si>
  <si>
    <t>管銷費用</t>
  </si>
  <si>
    <t>費用合計</t>
  </si>
  <si>
    <t>產品利潤</t>
  </si>
  <si>
    <t>利潤率</t>
  </si>
  <si>
    <t>第一季</t>
  </si>
  <si>
    <t>第二季</t>
  </si>
  <si>
    <t>第三季</t>
  </si>
  <si>
    <t>第四季</t>
  </si>
  <si>
    <t>總計</t>
  </si>
  <si>
    <t xml:space="preserve">   目標儲存格</t>
    <phoneticPr fontId="5" type="noConversion"/>
  </si>
  <si>
    <t xml:space="preserve">   可變動儲存格</t>
    <phoneticPr fontId="5" type="noConversion"/>
  </si>
  <si>
    <t xml:space="preserve">    限制式</t>
    <phoneticPr fontId="5" type="noConversion"/>
  </si>
  <si>
    <t>產品成本</t>
  </si>
  <si>
    <t>顏色意義</t>
    <phoneticPr fontId="5" type="noConversion"/>
  </si>
  <si>
    <t>合計</t>
    <phoneticPr fontId="5" type="noConversion"/>
  </si>
  <si>
    <t>臺北</t>
    <phoneticPr fontId="5" type="noConversion"/>
  </si>
  <si>
    <t>桃園</t>
    <phoneticPr fontId="5" type="noConversion"/>
  </si>
  <si>
    <t>新竹</t>
    <phoneticPr fontId="5" type="noConversion"/>
  </si>
  <si>
    <t>台中</t>
    <phoneticPr fontId="5" type="noConversion"/>
  </si>
  <si>
    <t>臺南</t>
    <phoneticPr fontId="5" type="noConversion"/>
  </si>
  <si>
    <t>淡水一廠</t>
    <phoneticPr fontId="5" type="noConversion"/>
  </si>
  <si>
    <r>
      <t xml:space="preserve">   </t>
    </r>
    <r>
      <rPr>
        <sz val="9"/>
        <rFont val="新細明體"/>
        <family val="1"/>
        <charset val="136"/>
      </rPr>
      <t>目標儲存格</t>
    </r>
    <phoneticPr fontId="5" type="noConversion"/>
  </si>
  <si>
    <t>鶯歌二廠</t>
    <phoneticPr fontId="5" type="noConversion"/>
  </si>
  <si>
    <t>高雄三廠</t>
    <phoneticPr fontId="5" type="noConversion"/>
  </si>
  <si>
    <r>
      <t xml:space="preserve">   </t>
    </r>
    <r>
      <rPr>
        <sz val="9"/>
        <rFont val="新細明體"/>
        <family val="1"/>
        <charset val="136"/>
      </rPr>
      <t>可變動儲存格</t>
    </r>
    <phoneticPr fontId="5" type="noConversion"/>
  </si>
  <si>
    <r>
      <t>總計</t>
    </r>
    <r>
      <rPr>
        <sz val="9"/>
        <rFont val="Helv"/>
        <family val="2"/>
      </rPr>
      <t>:</t>
    </r>
    <phoneticPr fontId="5" type="noConversion"/>
  </si>
  <si>
    <r>
      <t xml:space="preserve">    </t>
    </r>
    <r>
      <rPr>
        <sz val="9"/>
        <rFont val="新細明體"/>
        <family val="1"/>
        <charset val="136"/>
      </rPr>
      <t>限制式</t>
    </r>
    <phoneticPr fontId="5" type="noConversion"/>
  </si>
  <si>
    <r>
      <t>倉庫需求量</t>
    </r>
    <r>
      <rPr>
        <sz val="9"/>
        <rFont val="Times New Roman"/>
        <family val="1"/>
      </rPr>
      <t xml:space="preserve"> --&gt;</t>
    </r>
    <phoneticPr fontId="5" type="noConversion"/>
  </si>
  <si>
    <r>
      <t>工廠</t>
    </r>
    <r>
      <rPr>
        <sz val="9"/>
        <rFont val="Helv"/>
        <family val="2"/>
      </rPr>
      <t>:</t>
    </r>
  </si>
  <si>
    <r>
      <t>運輸費用</t>
    </r>
    <r>
      <rPr>
        <i/>
        <sz val="9"/>
        <rFont val="Helv"/>
        <family val="2"/>
      </rPr>
      <t>:</t>
    </r>
    <phoneticPr fontId="5" type="noConversion"/>
  </si>
  <si>
    <t>求解問題描述</t>
    <phoneticPr fontId="5" type="noConversion"/>
  </si>
  <si>
    <t>目標儲存格</t>
    <phoneticPr fontId="5" type="noConversion"/>
  </si>
  <si>
    <t>可變動之儲存格</t>
    <phoneticPr fontId="5" type="noConversion"/>
  </si>
  <si>
    <t>限制式</t>
    <phoneticPr fontId="5" type="noConversion"/>
  </si>
  <si>
    <t>範例二：最低運輸費用問題</t>
    <phoneticPr fontId="5" type="noConversion"/>
  </si>
  <si>
    <t>以最低的運輸費用將貨品從工廠送到最接近市場需求中心的倉庫。各工廠必須在出貨量</t>
    <phoneticPr fontId="5" type="noConversion"/>
  </si>
  <si>
    <t>範例三：遊樂園職員工值班表</t>
    <phoneticPr fontId="5" type="noConversion"/>
  </si>
  <si>
    <t>安排</t>
    <phoneticPr fontId="5" type="noConversion"/>
  </si>
  <si>
    <t>輪休</t>
    <phoneticPr fontId="5" type="noConversion"/>
  </si>
  <si>
    <t>職員數</t>
    <phoneticPr fontId="5" type="noConversion"/>
  </si>
  <si>
    <t>星期日</t>
    <phoneticPr fontId="5" type="noConversion"/>
  </si>
  <si>
    <t>星期一</t>
    <phoneticPr fontId="5" type="noConversion"/>
  </si>
  <si>
    <t>星期二</t>
    <phoneticPr fontId="5" type="noConversion"/>
  </si>
  <si>
    <t>星期三</t>
    <phoneticPr fontId="5" type="noConversion"/>
  </si>
  <si>
    <t>星期四</t>
    <phoneticPr fontId="5" type="noConversion"/>
  </si>
  <si>
    <t>星期五</t>
    <phoneticPr fontId="5" type="noConversion"/>
  </si>
  <si>
    <t>星期六</t>
    <phoneticPr fontId="5" type="noConversion"/>
  </si>
  <si>
    <t>星期日﹑一</t>
    <phoneticPr fontId="5" type="noConversion"/>
  </si>
  <si>
    <t>星期一﹑二</t>
    <phoneticPr fontId="5" type="noConversion"/>
  </si>
  <si>
    <t>星期二﹑三</t>
    <phoneticPr fontId="5" type="noConversion"/>
  </si>
  <si>
    <t>星期三﹑四</t>
    <phoneticPr fontId="5" type="noConversion"/>
  </si>
  <si>
    <t>星期四﹑五</t>
    <phoneticPr fontId="5" type="noConversion"/>
  </si>
  <si>
    <t>星期五﹑六</t>
    <phoneticPr fontId="5" type="noConversion"/>
  </si>
  <si>
    <t>星期六﹑日</t>
    <phoneticPr fontId="5" type="noConversion"/>
  </si>
  <si>
    <r>
      <t>總計職員數</t>
    </r>
    <r>
      <rPr>
        <b/>
        <i/>
        <sz val="9"/>
        <rFont val="Helv"/>
        <family val="2"/>
      </rPr>
      <t>:</t>
    </r>
    <phoneticPr fontId="5" type="noConversion"/>
  </si>
  <si>
    <r>
      <t>總計需求數</t>
    </r>
    <r>
      <rPr>
        <b/>
        <i/>
        <sz val="9"/>
        <rFont val="Helv"/>
        <family val="2"/>
      </rPr>
      <t>:</t>
    </r>
    <phoneticPr fontId="5" type="noConversion"/>
  </si>
  <si>
    <r>
      <t>每人每週薪資</t>
    </r>
    <r>
      <rPr>
        <sz val="9"/>
        <rFont val="Arial"/>
        <family val="2"/>
      </rPr>
      <t>:</t>
    </r>
    <phoneticPr fontId="5" type="noConversion"/>
  </si>
  <si>
    <r>
      <t>每週薪資費用</t>
    </r>
    <r>
      <rPr>
        <sz val="9"/>
        <rFont val="Arial"/>
        <family val="2"/>
      </rPr>
      <t>:</t>
    </r>
    <phoneticPr fontId="5" type="noConversion"/>
  </si>
  <si>
    <t>此一模組的目的是為了分析出一個最符合成本效益的員工排班表。在這個例子當中，每一個員工的酬勞</t>
    <phoneticPr fontId="5" type="noConversion"/>
  </si>
  <si>
    <t>是一樣的。所以，如果每天員工的工作人數可以安排至最少人的話，便可以將成本降至最低。在此，每</t>
    <phoneticPr fontId="5" type="noConversion"/>
  </si>
  <si>
    <t>個員工的工作日是五天，所以，在一個禮拜中，每個員工有二天的輪休日。</t>
    <phoneticPr fontId="5" type="noConversion"/>
  </si>
  <si>
    <r>
      <t>D7:D13=</t>
    </r>
    <r>
      <rPr>
        <sz val="9"/>
        <rFont val="新細明體"/>
        <family val="1"/>
        <charset val="136"/>
      </rPr>
      <t>整數</t>
    </r>
    <phoneticPr fontId="5" type="noConversion"/>
  </si>
  <si>
    <t>可能的時程表</t>
    <phoneticPr fontId="5" type="noConversion"/>
  </si>
  <si>
    <r>
      <t>列:</t>
    </r>
    <r>
      <rPr>
        <sz val="9"/>
        <rFont val="Helv"/>
        <family val="2"/>
      </rPr>
      <t xml:space="preserve"> 7-13</t>
    </r>
    <phoneticPr fontId="5" type="noConversion"/>
  </si>
  <si>
    <t>利率</t>
    <phoneticPr fontId="5" type="noConversion"/>
  </si>
  <si>
    <t>月期數</t>
    <phoneticPr fontId="5" type="noConversion"/>
  </si>
  <si>
    <t>可購買月份</t>
    <phoneticPr fontId="5" type="noConversion"/>
  </si>
  <si>
    <t>利息所得</t>
    <phoneticPr fontId="5" type="noConversion"/>
  </si>
  <si>
    <t>總得</t>
    <phoneticPr fontId="5" type="noConversion"/>
  </si>
  <si>
    <t>月份</t>
    <phoneticPr fontId="5" type="noConversion"/>
  </si>
  <si>
    <t>第一月</t>
    <phoneticPr fontId="5" type="noConversion"/>
  </si>
  <si>
    <t>第二月</t>
    <phoneticPr fontId="5" type="noConversion"/>
  </si>
  <si>
    <t>第三月</t>
    <phoneticPr fontId="5" type="noConversion"/>
  </si>
  <si>
    <t>第四月</t>
    <phoneticPr fontId="5" type="noConversion"/>
  </si>
  <si>
    <t>第五月</t>
    <phoneticPr fontId="5" type="noConversion"/>
  </si>
  <si>
    <t>第六月</t>
    <phoneticPr fontId="5" type="noConversion"/>
  </si>
  <si>
    <t>結餘</t>
    <phoneticPr fontId="5" type="noConversion"/>
  </si>
  <si>
    <r>
      <t>本金</t>
    </r>
    <r>
      <rPr>
        <b/>
        <i/>
        <sz val="9"/>
        <rFont val="Helv"/>
        <family val="2"/>
      </rPr>
      <t>:</t>
    </r>
    <phoneticPr fontId="5" type="noConversion"/>
  </si>
  <si>
    <r>
      <t>利息</t>
    </r>
    <r>
      <rPr>
        <b/>
        <i/>
        <sz val="9"/>
        <rFont val="Helv"/>
        <family val="2"/>
      </rPr>
      <t>:</t>
    </r>
    <phoneticPr fontId="5" type="noConversion"/>
  </si>
  <si>
    <r>
      <t>一月期定存</t>
    </r>
    <r>
      <rPr>
        <b/>
        <i/>
        <sz val="9"/>
        <rFont val="Helv"/>
        <family val="2"/>
      </rPr>
      <t>:</t>
    </r>
    <phoneticPr fontId="5" type="noConversion"/>
  </si>
  <si>
    <r>
      <t>三月期定存</t>
    </r>
    <r>
      <rPr>
        <b/>
        <i/>
        <sz val="9"/>
        <rFont val="Helv"/>
        <family val="2"/>
      </rPr>
      <t>:</t>
    </r>
    <phoneticPr fontId="5" type="noConversion"/>
  </si>
  <si>
    <r>
      <t>六月期定存</t>
    </r>
    <r>
      <rPr>
        <b/>
        <i/>
        <sz val="9"/>
        <rFont val="Helv"/>
        <family val="2"/>
      </rPr>
      <t>:</t>
    </r>
    <phoneticPr fontId="5" type="noConversion"/>
  </si>
  <si>
    <r>
      <t xml:space="preserve">  </t>
    </r>
    <r>
      <rPr>
        <sz val="9"/>
        <rFont val="新細明體"/>
        <family val="1"/>
        <charset val="136"/>
      </rPr>
      <t>限制式</t>
    </r>
    <phoneticPr fontId="5" type="noConversion"/>
  </si>
  <si>
    <r>
      <t>現金收支</t>
    </r>
    <r>
      <rPr>
        <b/>
        <i/>
        <sz val="9"/>
        <rFont val="Helv"/>
        <family val="2"/>
      </rPr>
      <t>:</t>
    </r>
    <phoneticPr fontId="5" type="noConversion"/>
  </si>
  <si>
    <r>
      <t>結餘現金</t>
    </r>
    <r>
      <rPr>
        <b/>
        <i/>
        <sz val="9"/>
        <rFont val="Helv"/>
        <family val="2"/>
      </rPr>
      <t>:</t>
    </r>
    <phoneticPr fontId="5" type="noConversion"/>
  </si>
  <si>
    <r>
      <t>範例四</t>
    </r>
    <r>
      <rPr>
        <b/>
        <sz val="12"/>
        <rFont val="Helv"/>
        <family val="2"/>
      </rPr>
      <t xml:space="preserve">:  </t>
    </r>
    <r>
      <rPr>
        <b/>
        <sz val="12"/>
        <rFont val="新細明體"/>
        <family val="1"/>
        <charset val="136"/>
      </rPr>
      <t>營運資金管理</t>
    </r>
    <phoneticPr fontId="5" type="noConversion"/>
  </si>
  <si>
    <r>
      <t>決定如何在必須符合洪氏公司公司現金需求</t>
    </r>
    <r>
      <rPr>
        <sz val="9"/>
        <rFont val="Helv"/>
        <family val="2"/>
      </rPr>
      <t>(</t>
    </r>
    <r>
      <rPr>
        <sz val="9"/>
        <rFont val="新細明體"/>
        <family val="1"/>
        <charset val="136"/>
      </rPr>
      <t>含安全存量</t>
    </r>
    <r>
      <rPr>
        <sz val="9"/>
        <rFont val="Helv"/>
        <family val="2"/>
      </rPr>
      <t>)</t>
    </r>
    <r>
      <rPr>
        <sz val="9"/>
        <rFont val="新細明體"/>
        <family val="1"/>
        <charset val="136"/>
      </rPr>
      <t>的前提下，將多餘的現金，分別投資在</t>
    </r>
    <phoneticPr fontId="5" type="noConversion"/>
  </si>
  <si>
    <r>
      <t>高的投資報酬率。本工作表使用</t>
    </r>
    <r>
      <rPr>
        <sz val="9"/>
        <rFont val="Helv"/>
        <family val="2"/>
      </rPr>
      <t xml:space="preserve"> Sharpe </t>
    </r>
    <r>
      <rPr>
        <sz val="9"/>
        <rFont val="新細明體"/>
        <family val="1"/>
        <charset val="136"/>
      </rPr>
      <t>教授的</t>
    </r>
    <r>
      <rPr>
        <sz val="9"/>
        <rFont val="Helv"/>
        <family val="2"/>
      </rPr>
      <t xml:space="preserve"> Single-Index </t>
    </r>
    <r>
      <rPr>
        <sz val="9"/>
        <rFont val="新細明體"/>
        <family val="1"/>
        <charset val="136"/>
      </rPr>
      <t>模型製作，如果您有共變數</t>
    </r>
    <phoneticPr fontId="5" type="noConversion"/>
  </si>
  <si>
    <t>無風險利率</t>
    <phoneticPr fontId="5" type="noConversion"/>
  </si>
  <si>
    <t>市場總風險率</t>
    <phoneticPr fontId="5" type="noConversion"/>
  </si>
  <si>
    <t>市場總報酬率</t>
    <phoneticPr fontId="5" type="noConversion"/>
  </si>
  <si>
    <t>單項權值上限</t>
    <phoneticPr fontId="5" type="noConversion"/>
  </si>
  <si>
    <r>
      <t>股票</t>
    </r>
    <r>
      <rPr>
        <i/>
        <sz val="9"/>
        <rFont val="Helv"/>
        <family val="2"/>
      </rPr>
      <t xml:space="preserve"> A</t>
    </r>
    <phoneticPr fontId="5" type="noConversion"/>
  </si>
  <si>
    <r>
      <t>股票</t>
    </r>
    <r>
      <rPr>
        <i/>
        <sz val="9"/>
        <rFont val="Helv"/>
        <family val="2"/>
      </rPr>
      <t xml:space="preserve"> B</t>
    </r>
    <phoneticPr fontId="5" type="noConversion"/>
  </si>
  <si>
    <r>
      <t xml:space="preserve">  </t>
    </r>
    <r>
      <rPr>
        <sz val="9"/>
        <rFont val="新細明體"/>
        <family val="1"/>
        <charset val="136"/>
      </rPr>
      <t>目標儲存格</t>
    </r>
    <phoneticPr fontId="5" type="noConversion"/>
  </si>
  <si>
    <r>
      <t>股票</t>
    </r>
    <r>
      <rPr>
        <i/>
        <sz val="9"/>
        <rFont val="Helv"/>
        <family val="2"/>
      </rPr>
      <t xml:space="preserve"> C</t>
    </r>
    <phoneticPr fontId="5" type="noConversion"/>
  </si>
  <si>
    <r>
      <t>股票</t>
    </r>
    <r>
      <rPr>
        <i/>
        <sz val="9"/>
        <rFont val="Helv"/>
        <family val="2"/>
      </rPr>
      <t xml:space="preserve"> D</t>
    </r>
    <phoneticPr fontId="5" type="noConversion"/>
  </si>
  <si>
    <r>
      <t xml:space="preserve">   </t>
    </r>
    <r>
      <rPr>
        <sz val="9"/>
        <rFont val="新細明體"/>
        <family val="1"/>
        <charset val="136"/>
      </rPr>
      <t>限制式</t>
    </r>
    <phoneticPr fontId="5" type="noConversion"/>
  </si>
  <si>
    <t>總計</t>
    <phoneticPr fontId="5" type="noConversion"/>
  </si>
  <si>
    <t>總報酬率</t>
    <phoneticPr fontId="5" type="noConversion"/>
  </si>
  <si>
    <r>
      <t>組合總計</t>
    </r>
    <r>
      <rPr>
        <b/>
        <sz val="9"/>
        <rFont val="Helv"/>
        <family val="2"/>
      </rPr>
      <t>:</t>
    </r>
    <phoneticPr fontId="5" type="noConversion"/>
  </si>
  <si>
    <r>
      <t>最高報酬率</t>
    </r>
    <r>
      <rPr>
        <b/>
        <sz val="9"/>
        <rFont val="Helv"/>
        <family val="2"/>
      </rPr>
      <t>: A21:A29</t>
    </r>
    <phoneticPr fontId="5" type="noConversion"/>
  </si>
  <si>
    <r>
      <t>最低風險率</t>
    </r>
    <r>
      <rPr>
        <b/>
        <sz val="9"/>
        <rFont val="Helv"/>
        <family val="2"/>
      </rPr>
      <t>: D21:D29</t>
    </r>
    <phoneticPr fontId="5" type="noConversion"/>
  </si>
  <si>
    <r>
      <t>範例五</t>
    </r>
    <r>
      <rPr>
        <b/>
        <sz val="12"/>
        <rFont val="Helv"/>
        <family val="2"/>
      </rPr>
      <t xml:space="preserve">:  </t>
    </r>
    <r>
      <rPr>
        <b/>
        <sz val="12"/>
        <rFont val="新細明體"/>
        <family val="1"/>
        <charset val="136"/>
      </rPr>
      <t>最佳證券投資組合</t>
    </r>
    <phoneticPr fontId="5" type="noConversion"/>
  </si>
  <si>
    <r>
      <t>開關</t>
    </r>
    <r>
      <rPr>
        <sz val="9"/>
        <rFont val="Helv"/>
        <family val="2"/>
      </rPr>
      <t>-&gt;</t>
    </r>
    <phoneticPr fontId="5" type="noConversion"/>
  </si>
  <si>
    <t>伏特</t>
    <phoneticPr fontId="5" type="noConversion"/>
  </si>
  <si>
    <t>秒</t>
    <phoneticPr fontId="5" type="noConversion"/>
  </si>
  <si>
    <r>
      <t>電池</t>
    </r>
    <r>
      <rPr>
        <sz val="9"/>
        <rFont val="Helv"/>
        <family val="2"/>
      </rPr>
      <t>(V)</t>
    </r>
    <phoneticPr fontId="5" type="noConversion"/>
  </si>
  <si>
    <r>
      <t>電容</t>
    </r>
    <r>
      <rPr>
        <sz val="9"/>
        <rFont val="Helv"/>
        <family val="2"/>
      </rPr>
      <t>(C)</t>
    </r>
    <phoneticPr fontId="5" type="noConversion"/>
  </si>
  <si>
    <r>
      <t>電感</t>
    </r>
    <r>
      <rPr>
        <sz val="9"/>
        <rFont val="Helv"/>
        <family val="2"/>
      </rPr>
      <t>(L)</t>
    </r>
    <phoneticPr fontId="5" type="noConversion"/>
  </si>
  <si>
    <t>亨利</t>
    <phoneticPr fontId="5" type="noConversion"/>
  </si>
  <si>
    <t>法拉</t>
    <phoneticPr fontId="5" type="noConversion"/>
  </si>
  <si>
    <t>電阻</t>
    <phoneticPr fontId="5" type="noConversion"/>
  </si>
  <si>
    <t>歐姆</t>
    <phoneticPr fontId="5" type="noConversion"/>
  </si>
  <si>
    <r>
      <t>範例六</t>
    </r>
    <r>
      <rPr>
        <b/>
        <i/>
        <sz val="12"/>
        <rFont val="Helv"/>
        <family val="2"/>
      </rPr>
      <t xml:space="preserve">:  </t>
    </r>
    <r>
      <rPr>
        <b/>
        <i/>
        <sz val="12"/>
        <rFont val="新細明體"/>
        <family val="1"/>
        <charset val="136"/>
      </rPr>
      <t>電路中的電阻值</t>
    </r>
    <phoneticPr fontId="5" type="noConversion"/>
  </si>
  <si>
    <t>列號</t>
    <phoneticPr fontId="5" type="noConversion"/>
  </si>
  <si>
    <t>內容</t>
    <phoneticPr fontId="5" type="noConversion"/>
  </si>
  <si>
    <t>說明</t>
    <phoneticPr fontId="5" type="noConversion"/>
  </si>
  <si>
    <t>固定數值</t>
  </si>
  <si>
    <t>固定數值</t>
    <phoneticPr fontId="5" type="noConversion"/>
  </si>
  <si>
    <t>銷貨毛利</t>
    <phoneticPr fontId="5" type="noConversion"/>
  </si>
  <si>
    <t>人事費用</t>
    <phoneticPr fontId="5" type="noConversion"/>
  </si>
  <si>
    <t>銷售收入</t>
    <phoneticPr fontId="5" type="noConversion"/>
  </si>
  <si>
    <t>此公司以製造電視機﹑音響與揚聲器為主，並使用供應器電源、喇叭等一般性的零件。因</t>
    <phoneticPr fontId="5" type="noConversion"/>
  </si>
  <si>
    <r>
      <t xml:space="preserve">   </t>
    </r>
    <r>
      <rPr>
        <sz val="9"/>
        <rFont val="新細明體"/>
        <family val="1"/>
        <charset val="136"/>
      </rPr>
      <t>目標儲存格</t>
    </r>
    <phoneticPr fontId="5" type="noConversion"/>
  </si>
  <si>
    <r>
      <t xml:space="preserve">   </t>
    </r>
    <r>
      <rPr>
        <sz val="9"/>
        <rFont val="新細明體"/>
        <family val="1"/>
        <charset val="136"/>
      </rPr>
      <t>可變動儲存格</t>
    </r>
    <phoneticPr fontId="5" type="noConversion"/>
  </si>
  <si>
    <r>
      <t xml:space="preserve">    </t>
    </r>
    <r>
      <rPr>
        <sz val="9"/>
        <rFont val="新細明體"/>
        <family val="1"/>
        <charset val="136"/>
      </rPr>
      <t>限制式</t>
    </r>
    <phoneticPr fontId="5" type="noConversion"/>
  </si>
  <si>
    <r>
      <t>利潤</t>
    </r>
    <r>
      <rPr>
        <b/>
        <sz val="9"/>
        <rFont val="Helv"/>
        <family val="2"/>
      </rPr>
      <t>:</t>
    </r>
    <phoneticPr fontId="5" type="noConversion"/>
  </si>
  <si>
    <t>範例一︰最佳產品製造與邊際利潤遞減</t>
    <phoneticPr fontId="5" type="noConversion"/>
  </si>
  <si>
    <r>
      <t>預定產量</t>
    </r>
    <r>
      <rPr>
        <i/>
        <sz val="9"/>
        <rFont val="Times New Roman"/>
        <family val="1"/>
      </rPr>
      <t xml:space="preserve"> </t>
    </r>
    <r>
      <rPr>
        <i/>
        <sz val="9"/>
        <rFont val="新細明體"/>
        <family val="1"/>
        <charset val="136"/>
      </rPr>
      <t>→</t>
    </r>
    <phoneticPr fontId="5" type="noConversion"/>
  </si>
  <si>
    <t>指數：</t>
    <phoneticPr fontId="5" type="noConversion"/>
  </si>
  <si>
    <t>不超出供應量的前提下，同時也要達到滿足每一個市場的需求目的。</t>
    <phoneticPr fontId="5" type="noConversion"/>
  </si>
  <si>
    <t>工廠：</t>
    <phoneticPr fontId="5" type="noConversion"/>
  </si>
  <si>
    <t>季別</t>
    <phoneticPr fontId="5" type="noConversion"/>
  </si>
  <si>
    <r>
      <t xml:space="preserve">從工廠 </t>
    </r>
    <r>
      <rPr>
        <sz val="9"/>
        <rFont val="Helv"/>
        <family val="2"/>
      </rPr>
      <t>(</t>
    </r>
    <r>
      <rPr>
        <sz val="9"/>
        <rFont val="新細明體"/>
        <family val="1"/>
        <charset val="136"/>
      </rPr>
      <t>列</t>
    </r>
    <r>
      <rPr>
        <sz val="9"/>
        <rFont val="Helv"/>
        <family val="2"/>
      </rPr>
      <t xml:space="preserve">) </t>
    </r>
    <r>
      <rPr>
        <sz val="9"/>
        <rFont val="新細明體"/>
        <family val="1"/>
        <charset val="136"/>
      </rPr>
      <t xml:space="preserve">運送到倉庫 </t>
    </r>
    <r>
      <rPr>
        <sz val="9"/>
        <rFont val="Helv"/>
        <family val="2"/>
      </rPr>
      <t>(</t>
    </r>
    <r>
      <rPr>
        <sz val="9"/>
        <rFont val="新細明體"/>
        <family val="1"/>
        <charset val="136"/>
      </rPr>
      <t>欄</t>
    </r>
    <r>
      <rPr>
        <sz val="9"/>
        <rFont val="Helv"/>
        <family val="2"/>
      </rPr>
      <t xml:space="preserve">) </t>
    </r>
    <r>
      <rPr>
        <sz val="9"/>
        <rFont val="新細明體"/>
        <family val="1"/>
        <charset val="136"/>
      </rPr>
      <t xml:space="preserve">的貨品數量 </t>
    </r>
    <r>
      <rPr>
        <sz val="9"/>
        <rFont val="Helv"/>
        <family val="2"/>
      </rPr>
      <t>(</t>
    </r>
    <r>
      <rPr>
        <sz val="9"/>
        <rFont val="新細明體"/>
        <family val="1"/>
        <charset val="136"/>
      </rPr>
      <t>欄列交點</t>
    </r>
    <r>
      <rPr>
        <sz val="9"/>
        <rFont val="Helv"/>
        <family val="2"/>
      </rPr>
      <t>)</t>
    </r>
    <r>
      <rPr>
        <sz val="9"/>
        <rFont val="新細明體"/>
        <family val="1"/>
        <charset val="136"/>
      </rPr>
      <t>：</t>
    </r>
    <phoneticPr fontId="5" type="noConversion"/>
  </si>
  <si>
    <t>本問題牽涉到五個倉庫以及三個廠房的相互關係。貨品可由任一廠房運送至任何倉庫；然而，</t>
    <phoneticPr fontId="5" type="noConversion"/>
  </si>
  <si>
    <t>因為各個不同的倉庫與工廠之間的距離不一，從而產生了成本的考量問題。因此，本問題的重點係</t>
    <phoneticPr fontId="5" type="noConversion"/>
  </si>
  <si>
    <t>依據各倉庫的需求，以最低的成本將各廠區的貨品運送到各倉庫，然而，各倉庫運送到各廠區的貨</t>
    <phoneticPr fontId="5" type="noConversion"/>
  </si>
  <si>
    <t>品不能超過各倉庫所能提供最大的倉儲量。</t>
    <phoneticPr fontId="5" type="noConversion"/>
  </si>
  <si>
    <t>在本例舉中，因為給定的供給和需求的限制式是整數。因此，最後計算出來的結果必定為整數值。</t>
    <phoneticPr fontId="5" type="noConversion"/>
  </si>
  <si>
    <t>滿足營業需求的工作安排表。</t>
    <phoneticPr fontId="5" type="noConversion"/>
  </si>
  <si>
    <t>亞洲水上遊樂園原則上採用職員連續工作五天、輪休兩天的方式，在此原則下找出職員薪資費用最低且又</t>
    <phoneticPr fontId="5" type="noConversion"/>
  </si>
  <si>
    <t>在本例舉中，給定的限制式是整數。所以，時程表中的各時程員工數必定為整數值。</t>
    <phoneticPr fontId="5" type="noConversion"/>
  </si>
  <si>
    <r>
      <t>尋找電路中的電阻值，</t>
    </r>
    <r>
      <rPr>
        <sz val="9"/>
        <rFont val="Helv"/>
        <family val="2"/>
      </rPr>
      <t xml:space="preserve"> </t>
    </r>
    <r>
      <rPr>
        <sz val="9"/>
        <rFont val="新細明體"/>
        <family val="1"/>
        <charset val="136"/>
      </rPr>
      <t>使得電路在開關關閉後</t>
    </r>
    <r>
      <rPr>
        <sz val="9"/>
        <rFont val="Helv"/>
        <family val="2"/>
      </rPr>
      <t xml:space="preserve"> 1/20 </t>
    </r>
    <r>
      <rPr>
        <sz val="9"/>
        <rFont val="新細明體"/>
        <family val="1"/>
        <charset val="136"/>
      </rPr>
      <t>秒內消耗電量至原來電量的百分之一。</t>
    </r>
    <phoneticPr fontId="5" type="noConversion"/>
  </si>
  <si>
    <t>表示之。</t>
    <phoneticPr fontId="5" type="noConversion"/>
  </si>
  <si>
    <t>這個問題求解方法適用於限制範圍值的求解；其函式可用單位時間電量的消耗程度形成一正弦波的圖形</t>
    <phoneticPr fontId="5" type="noConversion"/>
  </si>
  <si>
    <t>這個模組是有關於一電路設計的範例，其中包含了一個電池、開關閥、電容、電阻以及電感，其中當</t>
    <phoneticPr fontId="5" type="noConversion"/>
  </si>
  <si>
    <r>
      <t>開關閥切向左端的位置時，電容利用電池充電。當開關閥切向右端位置時則電容開始放</t>
    </r>
    <r>
      <rPr>
        <sz val="9"/>
        <rFont val="新細明體"/>
        <family val="1"/>
        <charset val="136"/>
      </rPr>
      <t>電，此時電流</t>
    </r>
    <phoneticPr fontId="5" type="noConversion"/>
  </si>
  <si>
    <t>會因通過電感和電阻，因而消耗能量。</t>
    <phoneticPr fontId="5" type="noConversion"/>
  </si>
  <si>
    <r>
      <t>依據科克霍夫第二定律，</t>
    </r>
    <r>
      <rPr>
        <sz val="9"/>
        <rFont val="Helv"/>
        <family val="2"/>
      </rPr>
      <t xml:space="preserve"> </t>
    </r>
    <r>
      <rPr>
        <sz val="9"/>
        <rFont val="新細明體"/>
        <family val="1"/>
        <charset val="136"/>
      </rPr>
      <t>你可以利用公式求出電容在不同時間的電流變化。其中，公式包含了線路中</t>
    </r>
    <phoneticPr fontId="5" type="noConversion"/>
  </si>
  <si>
    <r>
      <t>的所有元件，在</t>
    </r>
    <r>
      <rPr>
        <sz val="9"/>
        <rFont val="Helv"/>
        <family val="2"/>
      </rPr>
      <t xml:space="preserve"> t </t>
    </r>
    <r>
      <rPr>
        <sz val="9"/>
        <rFont val="新細明體"/>
        <family val="1"/>
        <charset val="136"/>
      </rPr>
      <t>時間內電池充電電量</t>
    </r>
    <r>
      <rPr>
        <sz val="9"/>
        <rFont val="Helv"/>
        <family val="2"/>
      </rPr>
      <t xml:space="preserve"> q[t]</t>
    </r>
    <r>
      <rPr>
        <sz val="9"/>
        <rFont val="新細明體"/>
        <family val="1"/>
        <charset val="136"/>
      </rPr>
      <t>、電感</t>
    </r>
    <r>
      <rPr>
        <sz val="9"/>
        <rFont val="Helv"/>
        <family val="2"/>
      </rPr>
      <t xml:space="preserve"> L</t>
    </r>
    <r>
      <rPr>
        <sz val="9"/>
        <rFont val="新細明體"/>
        <family val="1"/>
        <charset val="136"/>
      </rPr>
      <t>、電阻</t>
    </r>
    <r>
      <rPr>
        <sz val="9"/>
        <rFont val="Helv"/>
        <family val="2"/>
      </rPr>
      <t xml:space="preserve"> R</t>
    </r>
    <r>
      <rPr>
        <sz val="9"/>
        <rFont val="新細明體"/>
        <family val="1"/>
        <charset val="136"/>
      </rPr>
      <t>以及電容</t>
    </r>
    <r>
      <rPr>
        <sz val="9"/>
        <rFont val="Helv"/>
        <family val="2"/>
      </rPr>
      <t xml:space="preserve"> C</t>
    </r>
    <r>
      <rPr>
        <sz val="9"/>
        <rFont val="新細明體"/>
        <family val="1"/>
        <charset val="136"/>
      </rPr>
      <t>。</t>
    </r>
    <phoneticPr fontId="5" type="noConversion"/>
  </si>
  <si>
    <t>使用規劃求解，可以幫助你求出在一個可以在二十分之一秒內將電量消耗至百分之一以下的適合電阻</t>
    <phoneticPr fontId="5" type="noConversion"/>
  </si>
  <si>
    <r>
      <t>值</t>
    </r>
    <r>
      <rPr>
        <sz val="9"/>
        <rFont val="Helv"/>
        <family val="2"/>
      </rPr>
      <t xml:space="preserve"> R (</t>
    </r>
    <r>
      <rPr>
        <sz val="9"/>
        <rFont val="新細明體"/>
        <family val="1"/>
        <charset val="136"/>
      </rPr>
      <t>給定特定電感和電容的值</t>
    </r>
    <r>
      <rPr>
        <sz val="9"/>
        <rFont val="Helv"/>
        <family val="2"/>
      </rPr>
      <t>)</t>
    </r>
    <r>
      <rPr>
        <sz val="9"/>
        <rFont val="新細明體"/>
        <family val="1"/>
        <charset val="136"/>
      </rPr>
      <t>。</t>
    </r>
    <phoneticPr fontId="5" type="noConversion"/>
  </si>
  <si>
    <t>改變某一數值而使得另一數值極大化的解答</t>
    <phoneticPr fontId="5" type="noConversion"/>
  </si>
  <si>
    <t>經由公式來產生關連。如果此兩數值並未經由公式來產生關連，則改變某一數值將無法使得另一數值</t>
    <phoneticPr fontId="5" type="noConversion"/>
  </si>
  <si>
    <t>發生改變。</t>
    <phoneticPr fontId="5" type="noConversion"/>
  </si>
  <si>
    <t>您可以使用規劃求解來解答廣告預算是否偏低，並發現在各個期間中，使用不同的廣告費預算可與</t>
    <phoneticPr fontId="5" type="noConversion"/>
  </si>
  <si>
    <t>使用規劃求解的其中一種方法乃是藉由改變某一數值而使得另一數值極大化。此兩數值在工作表中必須</t>
    <phoneticPr fontId="5" type="noConversion"/>
  </si>
  <si>
    <t>例如，在範例工作表中，您想要知道在第一季中花費多少廣告費用才能使得第一季利潤極大化。</t>
    <phoneticPr fontId="5" type="noConversion"/>
  </si>
  <si>
    <t>當問題完成設定並進行規劃求解時，您將會在狀態列看到相關訊息。隨即，您將會看到規劃求解已找到</t>
    <phoneticPr fontId="5" type="noConversion"/>
  </si>
  <si>
    <t>重設規劃求解選項</t>
    <phoneticPr fontId="5" type="noConversion"/>
  </si>
  <si>
    <t>改變若干數值而取得某一數值的規劃求解</t>
    <phoneticPr fontId="5" type="noConversion"/>
  </si>
  <si>
    <t>儲存問題模式</t>
    <phoneticPr fontId="5" type="noConversion"/>
  </si>
  <si>
    <t>您也可以使用規劃求解來解答一次改變若干數值而取得某一極大或極小數值的問題。</t>
    <phoneticPr fontId="5" type="noConversion"/>
  </si>
  <si>
    <r>
      <t>例如，您可以解答如何設定各季別的廣告費用以便產生整個年度</t>
    </r>
    <r>
      <rPr>
        <sz val="9"/>
        <rFont val="新細明體"/>
        <family val="1"/>
        <charset val="136"/>
      </rPr>
      <t>最佳利潤的問題。</t>
    </r>
    <phoneticPr fontId="5" type="noConversion"/>
  </si>
  <si>
    <t>廣告費用。</t>
    <phoneticPr fontId="5" type="noConversion"/>
  </si>
  <si>
    <t>一月期定存</t>
  </si>
  <si>
    <t>三月期定存</t>
  </si>
  <si>
    <t>六月期定存</t>
  </si>
  <si>
    <t>目標儲存格</t>
    <phoneticPr fontId="5" type="noConversion"/>
  </si>
  <si>
    <t>投資在各類定存的金額必須</t>
    <phoneticPr fontId="5" type="noConversion"/>
  </si>
  <si>
    <t>期末現金的金額必須</t>
    <phoneticPr fontId="5" type="noConversion"/>
  </si>
  <si>
    <t>如果您是財務人員或管理者，其中您的工作任務之一乃是管理現金及短期投資藉此使得利息及大化。</t>
    <phoneticPr fontId="5" type="noConversion"/>
  </si>
  <si>
    <t>各種股票的風險率</t>
    <phoneticPr fontId="5" type="noConversion"/>
  </si>
  <si>
    <t>中交互取捨。</t>
    <phoneticPr fontId="5" type="noConversion"/>
  </si>
  <si>
    <r>
      <t>到期定存</t>
    </r>
    <r>
      <rPr>
        <b/>
        <i/>
        <sz val="9"/>
        <rFont val="Helv"/>
        <family val="2"/>
      </rPr>
      <t>:</t>
    </r>
    <phoneticPr fontId="5" type="noConversion"/>
  </si>
  <si>
    <t>本模式根據先前月份的期末現金來計算期初現金，其中因素包括各月份的到期定存、新增定存及各月份營運</t>
    <phoneticPr fontId="5" type="noConversion"/>
  </si>
  <si>
    <t>所需的現金需求。</t>
    <phoneticPr fontId="5" type="noConversion"/>
  </si>
  <si>
    <t>您總共有9個決策要作：從1月到6月的1個月定存金額；1月及4月的3個月定存金額；6月的6個月定存金額。</t>
    <phoneticPr fontId="5" type="noConversion"/>
  </si>
  <si>
    <t>條件。</t>
    <phoneticPr fontId="5" type="noConversion"/>
  </si>
  <si>
    <r>
      <t>儘管如此，假設，您要保證您在第</t>
    </r>
    <r>
      <rPr>
        <sz val="9"/>
        <rFont val="Helv"/>
        <family val="2"/>
      </rPr>
      <t>5</t>
    </r>
    <r>
      <rPr>
        <sz val="9"/>
        <rFont val="新細明體"/>
        <family val="1"/>
        <charset val="136"/>
      </rPr>
      <t>個月具有足夠的現金來支付設備支出款項，則增加限制式來規範每月平</t>
    </r>
    <phoneticPr fontId="5" type="noConversion"/>
  </si>
  <si>
    <r>
      <t>期。</t>
    </r>
    <r>
      <rPr>
        <sz val="9"/>
        <rFont val="Helv"/>
        <family val="2"/>
      </rPr>
      <t xml:space="preserve"> </t>
    </r>
    <r>
      <rPr>
        <sz val="9"/>
        <rFont val="新細明體"/>
        <family val="1"/>
        <charset val="136"/>
      </rPr>
      <t>而且根據新的投資方案，此一金額又重新投資在下一個</t>
    </r>
    <r>
      <rPr>
        <sz val="9"/>
        <rFont val="Helv"/>
        <family val="2"/>
      </rPr>
      <t>3</t>
    </r>
    <r>
      <rPr>
        <sz val="9"/>
        <rFont val="新細明體"/>
        <family val="1"/>
        <charset val="136"/>
      </rPr>
      <t>個月定存</t>
    </r>
    <r>
      <rPr>
        <sz val="9"/>
        <rFont val="Helv"/>
        <family val="2"/>
      </rPr>
      <t xml:space="preserve"> </t>
    </r>
    <r>
      <rPr>
        <sz val="9"/>
        <rFont val="新細明體"/>
        <family val="1"/>
        <charset val="136"/>
      </rPr>
      <t>。如果此時您需要現金，則您可以保</t>
    </r>
    <phoneticPr fontId="5" type="noConversion"/>
  </si>
  <si>
    <r>
      <t xml:space="preserve">儲存格 </t>
    </r>
    <r>
      <rPr>
        <sz val="9"/>
        <rFont val="Helv"/>
        <family val="2"/>
      </rPr>
      <t xml:space="preserve">B20 </t>
    </r>
    <r>
      <rPr>
        <sz val="9"/>
        <rFont val="新細明體"/>
        <family val="1"/>
        <charset val="136"/>
      </rPr>
      <t>的公式計算</t>
    </r>
    <r>
      <rPr>
        <sz val="9"/>
        <rFont val="Helv"/>
        <family val="2"/>
      </rPr>
      <t>1</t>
    </r>
    <r>
      <rPr>
        <sz val="9"/>
        <rFont val="新細明體"/>
        <family val="1"/>
        <charset val="136"/>
      </rPr>
      <t>個月的投資金額權數</t>
    </r>
    <r>
      <rPr>
        <sz val="9"/>
        <rFont val="Helv"/>
        <family val="2"/>
      </rPr>
      <t xml:space="preserve"> (B14, B15, </t>
    </r>
    <r>
      <rPr>
        <sz val="9"/>
        <rFont val="新細明體"/>
        <family val="1"/>
        <charset val="136"/>
      </rPr>
      <t>及</t>
    </r>
    <r>
      <rPr>
        <sz val="9"/>
        <rFont val="Helv"/>
        <family val="2"/>
      </rPr>
      <t xml:space="preserve"> B16) </t>
    </r>
    <r>
      <rPr>
        <sz val="9"/>
        <rFont val="新細明體"/>
        <family val="1"/>
        <charset val="136"/>
      </rPr>
      <t xml:space="preserve">乘以到期期限 </t>
    </r>
    <r>
      <rPr>
        <sz val="9"/>
        <rFont val="Helv"/>
        <family val="2"/>
      </rPr>
      <t xml:space="preserve">(1, 3, </t>
    </r>
    <r>
      <rPr>
        <sz val="9"/>
        <rFont val="新細明體"/>
        <family val="1"/>
        <charset val="136"/>
      </rPr>
      <t>及</t>
    </r>
    <r>
      <rPr>
        <sz val="9"/>
        <rFont val="Helv"/>
        <family val="2"/>
      </rPr>
      <t xml:space="preserve"> 6 </t>
    </r>
    <r>
      <rPr>
        <sz val="9"/>
        <rFont val="新細明體"/>
        <family val="1"/>
        <charset val="136"/>
      </rPr>
      <t>個月</t>
    </r>
    <r>
      <rPr>
        <sz val="9"/>
        <rFont val="Helv"/>
        <family val="2"/>
      </rPr>
      <t xml:space="preserve">) </t>
    </r>
    <r>
      <rPr>
        <sz val="9"/>
        <rFont val="新細明體"/>
        <family val="1"/>
        <charset val="136"/>
      </rPr>
      <t>權數的合計數</t>
    </r>
    <phoneticPr fontId="5" type="noConversion"/>
  </si>
  <si>
    <r>
      <t>留現金而非再進行定存投資。</t>
    </r>
    <r>
      <rPr>
        <sz val="9"/>
        <rFont val="Helv"/>
        <family val="2"/>
      </rPr>
      <t xml:space="preserve"> </t>
    </r>
    <r>
      <rPr>
        <sz val="9"/>
        <rFont val="新細明體"/>
        <family val="1"/>
        <charset val="136"/>
      </rPr>
      <t>在第四個月的</t>
    </r>
    <r>
      <rPr>
        <sz val="9"/>
        <rFont val="Helv"/>
        <family val="2"/>
      </rPr>
      <t xml:space="preserve"> $56,896 </t>
    </r>
    <r>
      <rPr>
        <sz val="9"/>
        <rFont val="新細明體"/>
        <family val="1"/>
        <charset val="136"/>
      </rPr>
      <t>週轉金足夠支付第</t>
    </r>
    <r>
      <rPr>
        <sz val="9"/>
        <rFont val="Helv"/>
        <family val="2"/>
      </rPr>
      <t>5</t>
    </r>
    <r>
      <rPr>
        <sz val="9"/>
        <rFont val="新細明體"/>
        <family val="1"/>
        <charset val="136"/>
      </rPr>
      <t>個月的設備支出款項。在此情況下，</t>
    </r>
    <phoneticPr fontId="5" type="noConversion"/>
  </si>
  <si>
    <r>
      <t>下列說明引導您來使用本模式，從而解答一個或多個</t>
    </r>
    <r>
      <rPr>
        <sz val="9"/>
        <rFont val="Helv"/>
        <family val="2"/>
      </rPr>
      <t>l</t>
    </r>
    <r>
      <rPr>
        <sz val="9"/>
        <rFont val="新細明體"/>
        <family val="1"/>
        <charset val="136"/>
      </rPr>
      <t>數值極大或極小的最適化問題。請輸入或變更限制</t>
    </r>
    <phoneticPr fontId="5" type="noConversion"/>
  </si>
  <si>
    <r>
      <t xml:space="preserve">季節指數：第 </t>
    </r>
    <r>
      <rPr>
        <sz val="9"/>
        <rFont val="Helv"/>
        <family val="2"/>
      </rPr>
      <t xml:space="preserve">2 </t>
    </r>
    <r>
      <rPr>
        <sz val="9"/>
        <rFont val="新細明體"/>
        <family val="1"/>
        <charset val="136"/>
      </rPr>
      <t>季及</t>
    </r>
    <r>
      <rPr>
        <sz val="9"/>
        <rFont val="新細明體"/>
        <family val="1"/>
        <charset val="136"/>
      </rPr>
      <t xml:space="preserve">第 </t>
    </r>
    <r>
      <rPr>
        <sz val="9"/>
        <rFont val="Helv"/>
        <family val="2"/>
      </rPr>
      <t xml:space="preserve">4 </t>
    </r>
    <r>
      <rPr>
        <sz val="9"/>
        <rFont val="新細明體"/>
        <family val="1"/>
        <charset val="136"/>
      </rPr>
      <t>季有較高的銷售額。</t>
    </r>
    <phoneticPr fontId="5" type="noConversion"/>
  </si>
  <si>
    <r>
      <t>而第</t>
    </r>
    <r>
      <rPr>
        <sz val="9"/>
        <rFont val="Times New Roman"/>
        <family val="1"/>
      </rPr>
      <t xml:space="preserve"> 1 </t>
    </r>
    <r>
      <rPr>
        <sz val="9"/>
        <rFont val="新細明體"/>
        <family val="1"/>
        <charset val="136"/>
      </rPr>
      <t>季及</t>
    </r>
    <r>
      <rPr>
        <sz val="9"/>
        <rFont val="新細明體"/>
        <family val="1"/>
        <charset val="136"/>
      </rPr>
      <t>第</t>
    </r>
    <r>
      <rPr>
        <sz val="9"/>
        <rFont val="Times New Roman"/>
        <family val="1"/>
      </rPr>
      <t xml:space="preserve"> 3 </t>
    </r>
    <r>
      <rPr>
        <sz val="9"/>
        <rFont val="新細明體"/>
        <family val="1"/>
        <charset val="136"/>
      </rPr>
      <t>季有較低的銷售額。</t>
    </r>
    <phoneticPr fontId="5" type="noConversion"/>
  </si>
  <si>
    <r>
      <t>第</t>
    </r>
    <r>
      <rPr>
        <sz val="9"/>
        <rFont val="Helv"/>
        <family val="2"/>
      </rPr>
      <t xml:space="preserve"> 11 </t>
    </r>
    <r>
      <rPr>
        <sz val="9"/>
        <rFont val="新細明體"/>
        <family val="1"/>
        <charset val="136"/>
      </rPr>
      <t>列包含廣告費用。</t>
    </r>
    <phoneticPr fontId="5" type="noConversion"/>
  </si>
  <si>
    <r>
      <t>產品成本</t>
    </r>
    <r>
      <rPr>
        <sz val="9"/>
        <rFont val="Times New Roman"/>
        <family val="1"/>
      </rPr>
      <t xml:space="preserve"> (</t>
    </r>
    <r>
      <rPr>
        <sz val="9"/>
        <rFont val="新細明體"/>
        <family val="1"/>
        <charset val="136"/>
      </rPr>
      <t>儲存格</t>
    </r>
    <r>
      <rPr>
        <sz val="9"/>
        <rFont val="Times New Roman"/>
        <family val="1"/>
      </rPr>
      <t xml:space="preserve"> B19)</t>
    </r>
    <r>
      <rPr>
        <sz val="9"/>
        <rFont val="新細明體"/>
        <family val="1"/>
        <charset val="136"/>
      </rPr>
      <t>。</t>
    </r>
    <phoneticPr fontId="5" type="noConversion"/>
  </si>
  <si>
    <t>與銷售相關的人事費用。</t>
    <phoneticPr fontId="5" type="noConversion"/>
  </si>
  <si>
    <r>
      <t>銷貨毛利：銷售收入</t>
    </r>
    <r>
      <rPr>
        <sz val="9"/>
        <rFont val="Helv"/>
        <family val="2"/>
      </rPr>
      <t xml:space="preserve"> (</t>
    </r>
    <r>
      <rPr>
        <sz val="9"/>
        <rFont val="新細明體"/>
        <family val="1"/>
        <charset val="136"/>
      </rPr>
      <t>第</t>
    </r>
    <r>
      <rPr>
        <sz val="9"/>
        <rFont val="Helv"/>
        <family val="2"/>
      </rPr>
      <t xml:space="preserve"> 6 </t>
    </r>
    <r>
      <rPr>
        <sz val="9"/>
        <rFont val="新細明體"/>
        <family val="1"/>
        <charset val="136"/>
      </rPr>
      <t>列</t>
    </r>
    <r>
      <rPr>
        <sz val="9"/>
        <rFont val="Helv"/>
        <family val="2"/>
      </rPr>
      <t xml:space="preserve">) </t>
    </r>
    <r>
      <rPr>
        <sz val="9"/>
        <rFont val="新細明體"/>
        <family val="1"/>
        <charset val="136"/>
      </rPr>
      <t>減掉</t>
    </r>
    <r>
      <rPr>
        <sz val="9"/>
        <rFont val="Helv"/>
        <family val="2"/>
      </rPr>
      <t xml:space="preserve"> </t>
    </r>
    <r>
      <rPr>
        <sz val="9"/>
        <rFont val="新細明體"/>
        <family val="1"/>
        <charset val="136"/>
      </rPr>
      <t>銷貨成本</t>
    </r>
    <r>
      <rPr>
        <sz val="9"/>
        <rFont val="Helv"/>
        <family val="2"/>
      </rPr>
      <t>(</t>
    </r>
    <r>
      <rPr>
        <sz val="9"/>
        <rFont val="新細明體"/>
        <family val="1"/>
        <charset val="136"/>
      </rPr>
      <t>第</t>
    </r>
    <r>
      <rPr>
        <sz val="9"/>
        <rFont val="Helv"/>
        <family val="2"/>
      </rPr>
      <t xml:space="preserve"> 7 </t>
    </r>
    <r>
      <rPr>
        <sz val="9"/>
        <rFont val="新細明體"/>
        <family val="1"/>
        <charset val="136"/>
      </rPr>
      <t>列</t>
    </r>
    <r>
      <rPr>
        <sz val="9"/>
        <rFont val="Helv"/>
        <family val="2"/>
      </rPr>
      <t xml:space="preserve">) </t>
    </r>
    <r>
      <rPr>
        <sz val="9"/>
        <rFont val="新細明體"/>
        <family val="1"/>
        <charset val="136"/>
      </rPr>
      <t>。</t>
    </r>
    <phoneticPr fontId="5" type="noConversion"/>
  </si>
  <si>
    <r>
      <t>管銷費用：銷售收入</t>
    </r>
    <r>
      <rPr>
        <sz val="9"/>
        <rFont val="Times New Roman"/>
        <family val="1"/>
      </rPr>
      <t xml:space="preserve"> (</t>
    </r>
    <r>
      <rPr>
        <sz val="9"/>
        <rFont val="新細明體"/>
        <family val="1"/>
        <charset val="136"/>
      </rPr>
      <t>第</t>
    </r>
    <r>
      <rPr>
        <sz val="9"/>
        <rFont val="Times New Roman"/>
        <family val="1"/>
      </rPr>
      <t xml:space="preserve"> 6 </t>
    </r>
    <r>
      <rPr>
        <sz val="9"/>
        <rFont val="新細明體"/>
        <family val="1"/>
        <charset val="136"/>
      </rPr>
      <t>列</t>
    </r>
    <r>
      <rPr>
        <sz val="9"/>
        <rFont val="Times New Roman"/>
        <family val="1"/>
      </rPr>
      <t xml:space="preserve">) </t>
    </r>
    <r>
      <rPr>
        <sz val="9"/>
        <rFont val="新細明體"/>
        <family val="1"/>
        <charset val="136"/>
      </rPr>
      <t>乘上</t>
    </r>
    <r>
      <rPr>
        <sz val="9"/>
        <rFont val="Times New Roman"/>
        <family val="1"/>
      </rPr>
      <t xml:space="preserve"> 15%</t>
    </r>
    <r>
      <rPr>
        <sz val="9"/>
        <rFont val="新細明體"/>
        <family val="1"/>
        <charset val="136"/>
      </rPr>
      <t>。</t>
    </r>
    <phoneticPr fontId="5" type="noConversion"/>
  </si>
  <si>
    <t>產品訂價。</t>
    <phoneticPr fontId="5" type="noConversion"/>
  </si>
  <si>
    <t>產品成本。</t>
    <phoneticPr fontId="5" type="noConversion"/>
  </si>
  <si>
    <t>目標：獲得最大的利潤。</t>
    <phoneticPr fontId="5" type="noConversion"/>
  </si>
  <si>
    <t>各產品預定的產量。</t>
    <phoneticPr fontId="5" type="noConversion"/>
  </si>
  <si>
    <t>元件的耗費量不得大於庫存量。</t>
    <phoneticPr fontId="5" type="noConversion"/>
  </si>
  <si>
    <r>
      <t>預定產品量的數值必須不小於</t>
    </r>
    <r>
      <rPr>
        <sz val="9"/>
        <rFont val="Helv"/>
        <family val="2"/>
      </rPr>
      <t xml:space="preserve"> 0</t>
    </r>
    <r>
      <rPr>
        <sz val="9"/>
        <rFont val="新細明體"/>
        <family val="1"/>
        <charset val="136"/>
      </rPr>
      <t>。</t>
    </r>
    <phoneticPr fontId="5" type="noConversion"/>
  </si>
  <si>
    <t>目標：將運送成本降至最低。</t>
    <phoneticPr fontId="5" type="noConversion"/>
  </si>
  <si>
    <t>由各工廠運送至各倉庫所的貨品數量。</t>
    <phoneticPr fontId="5" type="noConversion"/>
  </si>
  <si>
    <t>所有貨物運送的數量必須不得多於供貨數量。</t>
    <phoneticPr fontId="5" type="noConversion"/>
  </si>
  <si>
    <t>全部的運送數量不得少於倉庫的需求量。</t>
    <phoneticPr fontId="5" type="noConversion"/>
  </si>
  <si>
    <t>運送數量不得少於 0。</t>
    <phoneticPr fontId="5" type="noConversion"/>
  </si>
  <si>
    <t>目標：最小的薪資成本。</t>
    <phoneticPr fontId="5" type="noConversion"/>
  </si>
  <si>
    <t>每個時程的員工數。</t>
    <phoneticPr fontId="5" type="noConversion"/>
  </si>
  <si>
    <r>
      <t xml:space="preserve">員工作數不得少於 </t>
    </r>
    <r>
      <rPr>
        <sz val="9"/>
        <rFont val="Times New Roman"/>
        <family val="1"/>
      </rPr>
      <t>0</t>
    </r>
    <r>
      <rPr>
        <sz val="9"/>
        <rFont val="新細明體"/>
        <family val="1"/>
        <charset val="136"/>
      </rPr>
      <t>。</t>
    </r>
    <phoneticPr fontId="5" type="noConversion"/>
  </si>
  <si>
    <t>員工數的數值必須是個整數。</t>
    <phoneticPr fontId="5" type="noConversion"/>
  </si>
  <si>
    <t>員工每天的工作時數不得少於基本工時。</t>
    <phoneticPr fontId="5" type="noConversion"/>
  </si>
  <si>
    <r>
      <t xml:space="preserve">1 </t>
    </r>
    <r>
      <rPr>
        <sz val="9"/>
        <rFont val="新細明體"/>
        <family val="1"/>
        <charset val="136"/>
      </rPr>
      <t>代表員工在這一天的工作數。</t>
    </r>
    <phoneticPr fontId="5" type="noConversion"/>
  </si>
  <si>
    <t>利息極大化的目標儲存格。</t>
    <phoneticPr fontId="5" type="noConversion"/>
  </si>
  <si>
    <t>投資在各類定存的金額。</t>
    <phoneticPr fontId="5" type="noConversion"/>
  </si>
  <si>
    <r>
      <t>大於或等於</t>
    </r>
    <r>
      <rPr>
        <sz val="9"/>
        <rFont val="Helv"/>
        <family val="2"/>
      </rPr>
      <t xml:space="preserve"> 0</t>
    </r>
    <r>
      <rPr>
        <sz val="9"/>
        <rFont val="新細明體"/>
        <family val="1"/>
        <charset val="136"/>
      </rPr>
      <t>。</t>
    </r>
    <phoneticPr fontId="5" type="noConversion"/>
  </si>
  <si>
    <r>
      <t>大於或等於</t>
    </r>
    <r>
      <rPr>
        <sz val="9"/>
        <rFont val="Helv"/>
        <family val="2"/>
      </rPr>
      <t xml:space="preserve"> $100,000</t>
    </r>
    <r>
      <rPr>
        <sz val="9"/>
        <rFont val="新細明體"/>
        <family val="1"/>
        <charset val="136"/>
      </rPr>
      <t>。</t>
    </r>
    <phoneticPr fontId="5" type="noConversion"/>
  </si>
  <si>
    <r>
      <t xml:space="preserve">風險率必須小於或等於 </t>
    </r>
    <r>
      <rPr>
        <sz val="9"/>
        <rFont val="Helv"/>
        <family val="2"/>
      </rPr>
      <t>0.071</t>
    </r>
    <r>
      <rPr>
        <sz val="9"/>
        <rFont val="新細明體"/>
        <family val="1"/>
        <charset val="136"/>
      </rPr>
      <t>。</t>
    </r>
    <phoneticPr fontId="5" type="noConversion"/>
  </si>
  <si>
    <r>
      <t>目標：達成目標值為</t>
    </r>
    <r>
      <rPr>
        <sz val="9"/>
        <rFont val="Helv"/>
        <family val="2"/>
      </rPr>
      <t xml:space="preserve"> 0.09</t>
    </r>
    <r>
      <rPr>
        <sz val="9"/>
        <rFont val="新細明體"/>
        <family val="1"/>
        <charset val="136"/>
      </rPr>
      <t>。</t>
    </r>
    <phoneticPr fontId="5" type="noConversion"/>
  </si>
  <si>
    <t>電阻值。</t>
    <phoneticPr fontId="5" type="noConversion"/>
  </si>
  <si>
    <t>科克霍夫定律求解式。</t>
    <phoneticPr fontId="5" type="noConversion"/>
  </si>
  <si>
    <r>
      <t>產品訂價</t>
    </r>
    <r>
      <rPr>
        <sz val="9"/>
        <rFont val="Times New Roman"/>
        <family val="1"/>
      </rPr>
      <t xml:space="preserve"> (</t>
    </r>
    <r>
      <rPr>
        <sz val="9"/>
        <rFont val="新細明體"/>
        <family val="1"/>
        <charset val="136"/>
      </rPr>
      <t>儲存格</t>
    </r>
    <r>
      <rPr>
        <sz val="9"/>
        <rFont val="Times New Roman"/>
        <family val="1"/>
      </rPr>
      <t xml:space="preserve"> B18)</t>
    </r>
    <r>
      <rPr>
        <sz val="9"/>
        <rFont val="新細明體"/>
        <family val="1"/>
        <charset val="136"/>
      </rPr>
      <t>。</t>
    </r>
    <phoneticPr fontId="5" type="noConversion"/>
  </si>
  <si>
    <r>
      <t>廣告預算</t>
    </r>
    <r>
      <rPr>
        <sz val="9"/>
        <rFont val="Helv"/>
        <family val="2"/>
      </rPr>
      <t xml:space="preserve"> (</t>
    </r>
    <r>
      <rPr>
        <sz val="9"/>
        <rFont val="新細明體"/>
        <family val="1"/>
        <charset val="136"/>
      </rPr>
      <t xml:space="preserve">大約為銷貨額的 </t>
    </r>
    <r>
      <rPr>
        <sz val="9"/>
        <rFont val="Helv"/>
        <family val="2"/>
      </rPr>
      <t>6.3%)</t>
    </r>
    <r>
      <rPr>
        <sz val="9"/>
        <rFont val="新細明體"/>
        <family val="1"/>
        <charset val="136"/>
      </rPr>
      <t>。</t>
    </r>
    <phoneticPr fontId="5" type="noConversion"/>
  </si>
  <si>
    <r>
      <t>廣告費用</t>
    </r>
    <r>
      <rPr>
        <sz val="9"/>
        <rFont val="Helv"/>
        <family val="2"/>
      </rPr>
      <t xml:space="preserve"> (</t>
    </r>
    <r>
      <rPr>
        <sz val="9"/>
        <rFont val="新細明體"/>
        <family val="1"/>
        <charset val="136"/>
      </rPr>
      <t>第</t>
    </r>
    <r>
      <rPr>
        <sz val="9"/>
        <rFont val="Helv"/>
        <family val="2"/>
      </rPr>
      <t xml:space="preserve"> 11 </t>
    </r>
    <r>
      <rPr>
        <sz val="9"/>
        <rFont val="新細明體"/>
        <family val="1"/>
        <charset val="136"/>
      </rPr>
      <t>列</t>
    </r>
    <r>
      <rPr>
        <sz val="9"/>
        <rFont val="Helv"/>
        <family val="2"/>
      </rPr>
      <t xml:space="preserve">) </t>
    </r>
    <r>
      <rPr>
        <sz val="9"/>
        <rFont val="新細明體"/>
        <family val="1"/>
        <charset val="136"/>
      </rPr>
      <t>再加上管銷費用</t>
    </r>
    <r>
      <rPr>
        <sz val="9"/>
        <rFont val="Helv"/>
        <family val="2"/>
      </rPr>
      <t xml:space="preserve"> (</t>
    </r>
    <r>
      <rPr>
        <sz val="9"/>
        <rFont val="新細明體"/>
        <family val="1"/>
        <charset val="136"/>
      </rPr>
      <t>第</t>
    </r>
    <r>
      <rPr>
        <sz val="9"/>
        <rFont val="Helv"/>
        <family val="2"/>
      </rPr>
      <t xml:space="preserve"> 12 </t>
    </r>
    <r>
      <rPr>
        <sz val="9"/>
        <rFont val="新細明體"/>
        <family val="1"/>
        <charset val="136"/>
      </rPr>
      <t>列</t>
    </r>
    <r>
      <rPr>
        <sz val="9"/>
        <rFont val="Helv"/>
        <family val="2"/>
      </rPr>
      <t>)</t>
    </r>
    <r>
      <rPr>
        <sz val="9"/>
        <rFont val="新細明體"/>
        <family val="1"/>
        <charset val="136"/>
      </rPr>
      <t>。</t>
    </r>
    <phoneticPr fontId="5" type="noConversion"/>
  </si>
  <si>
    <r>
      <t>產品利潤：</t>
    </r>
    <r>
      <rPr>
        <sz val="9"/>
        <rFont val="Helv"/>
        <family val="2"/>
      </rPr>
      <t xml:space="preserve"> </t>
    </r>
    <r>
      <rPr>
        <sz val="9"/>
        <rFont val="新細明體"/>
        <family val="1"/>
        <charset val="136"/>
      </rPr>
      <t>銷貨毛利</t>
    </r>
    <r>
      <rPr>
        <sz val="9"/>
        <rFont val="Helv"/>
        <family val="2"/>
      </rPr>
      <t xml:space="preserve"> (</t>
    </r>
    <r>
      <rPr>
        <sz val="9"/>
        <rFont val="新細明體"/>
        <family val="1"/>
        <charset val="136"/>
      </rPr>
      <t>第</t>
    </r>
    <r>
      <rPr>
        <sz val="9"/>
        <rFont val="Helv"/>
        <family val="2"/>
      </rPr>
      <t xml:space="preserve"> 8 </t>
    </r>
    <r>
      <rPr>
        <sz val="9"/>
        <rFont val="新細明體"/>
        <family val="1"/>
        <charset val="136"/>
      </rPr>
      <t>列</t>
    </r>
    <r>
      <rPr>
        <sz val="9"/>
        <rFont val="Helv"/>
        <family val="2"/>
      </rPr>
      <t xml:space="preserve">) </t>
    </r>
    <r>
      <rPr>
        <sz val="9"/>
        <rFont val="新細明體"/>
        <family val="1"/>
        <charset val="136"/>
      </rPr>
      <t>減掉</t>
    </r>
    <r>
      <rPr>
        <sz val="9"/>
        <rFont val="新細明體"/>
        <family val="1"/>
        <charset val="136"/>
      </rPr>
      <t>費用合計</t>
    </r>
    <r>
      <rPr>
        <sz val="9"/>
        <rFont val="Helv"/>
        <family val="2"/>
      </rPr>
      <t xml:space="preserve"> (</t>
    </r>
    <r>
      <rPr>
        <sz val="9"/>
        <rFont val="新細明體"/>
        <family val="1"/>
        <charset val="136"/>
      </rPr>
      <t>第</t>
    </r>
    <r>
      <rPr>
        <sz val="9"/>
        <rFont val="Helv"/>
        <family val="2"/>
      </rPr>
      <t xml:space="preserve"> 13 </t>
    </r>
    <r>
      <rPr>
        <sz val="9"/>
        <rFont val="新細明體"/>
        <family val="1"/>
        <charset val="136"/>
      </rPr>
      <t>列</t>
    </r>
    <r>
      <rPr>
        <sz val="9"/>
        <rFont val="Helv"/>
        <family val="2"/>
      </rPr>
      <t>)</t>
    </r>
    <r>
      <rPr>
        <sz val="9"/>
        <rFont val="新細明體"/>
        <family val="1"/>
        <charset val="136"/>
      </rPr>
      <t>。</t>
    </r>
    <phoneticPr fontId="5" type="noConversion"/>
  </si>
  <si>
    <r>
      <t>利潤率：產品利潤</t>
    </r>
    <r>
      <rPr>
        <sz val="9"/>
        <rFont val="Helv"/>
        <family val="2"/>
      </rPr>
      <t xml:space="preserve"> (</t>
    </r>
    <r>
      <rPr>
        <sz val="9"/>
        <rFont val="新細明體"/>
        <family val="1"/>
        <charset val="136"/>
      </rPr>
      <t>第</t>
    </r>
    <r>
      <rPr>
        <sz val="9"/>
        <rFont val="Helv"/>
        <family val="2"/>
      </rPr>
      <t xml:space="preserve"> </t>
    </r>
    <r>
      <rPr>
        <sz val="9"/>
        <rFont val="新細明體"/>
        <family val="1"/>
        <charset val="136"/>
      </rPr>
      <t>1</t>
    </r>
    <r>
      <rPr>
        <sz val="9"/>
        <rFont val="Helv"/>
        <family val="2"/>
      </rPr>
      <t xml:space="preserve">5 </t>
    </r>
    <r>
      <rPr>
        <sz val="9"/>
        <rFont val="新細明體"/>
        <family val="1"/>
        <charset val="136"/>
      </rPr>
      <t>列</t>
    </r>
    <r>
      <rPr>
        <sz val="9"/>
        <rFont val="Helv"/>
        <family val="2"/>
      </rPr>
      <t xml:space="preserve">) </t>
    </r>
    <r>
      <rPr>
        <sz val="9"/>
        <rFont val="新細明體"/>
        <family val="1"/>
        <charset val="136"/>
      </rPr>
      <t>除以</t>
    </r>
    <r>
      <rPr>
        <sz val="9"/>
        <rFont val="新細明體"/>
        <family val="1"/>
        <charset val="136"/>
      </rPr>
      <t>銷售收入</t>
    </r>
    <r>
      <rPr>
        <sz val="9"/>
        <rFont val="Helv"/>
        <family val="2"/>
      </rPr>
      <t>(</t>
    </r>
    <r>
      <rPr>
        <sz val="9"/>
        <rFont val="新細明體"/>
        <family val="1"/>
        <charset val="136"/>
      </rPr>
      <t>第</t>
    </r>
    <r>
      <rPr>
        <sz val="9"/>
        <rFont val="Helv"/>
        <family val="2"/>
      </rPr>
      <t xml:space="preserve"> 6 </t>
    </r>
    <r>
      <rPr>
        <sz val="9"/>
        <rFont val="新細明體"/>
        <family val="1"/>
        <charset val="136"/>
      </rPr>
      <t>列</t>
    </r>
    <r>
      <rPr>
        <sz val="9"/>
        <rFont val="Helv"/>
        <family val="2"/>
      </rPr>
      <t>)</t>
    </r>
    <r>
      <rPr>
        <sz val="9"/>
        <rFont val="新細明體"/>
        <family val="1"/>
        <charset val="136"/>
      </rPr>
      <t>。</t>
    </r>
    <phoneticPr fontId="5" type="noConversion"/>
  </si>
  <si>
    <r>
      <t xml:space="preserve">解答的訊息。規劃求解發現第一季的廣告費用設定成 </t>
    </r>
    <r>
      <rPr>
        <sz val="9"/>
        <rFont val="Times New Roman"/>
        <family val="1"/>
      </rPr>
      <t xml:space="preserve">$17,093 </t>
    </r>
    <r>
      <rPr>
        <sz val="9"/>
        <rFont val="新細明體"/>
        <family val="1"/>
        <charset val="136"/>
      </rPr>
      <t>會產生</t>
    </r>
    <r>
      <rPr>
        <sz val="9"/>
        <rFont val="Times New Roman"/>
        <family val="1"/>
      </rPr>
      <t xml:space="preserve"> $15,093 </t>
    </r>
    <r>
      <rPr>
        <sz val="9"/>
        <rFont val="新細明體"/>
        <family val="1"/>
        <charset val="136"/>
      </rPr>
      <t>的利潤。</t>
    </r>
    <phoneticPr fontId="5" type="noConversion"/>
  </si>
  <si>
    <r>
      <t xml:space="preserve">由於第 </t>
    </r>
    <r>
      <rPr>
        <sz val="9"/>
        <rFont val="Helv"/>
        <family val="2"/>
      </rPr>
      <t xml:space="preserve">3 </t>
    </r>
    <r>
      <rPr>
        <sz val="9"/>
        <rFont val="新細明體"/>
        <family val="1"/>
        <charset val="136"/>
      </rPr>
      <t>列的季節指數以指數型態影響第</t>
    </r>
    <r>
      <rPr>
        <sz val="9"/>
        <rFont val="Helv"/>
        <family val="2"/>
      </rPr>
      <t xml:space="preserve"> 5 </t>
    </r>
    <r>
      <rPr>
        <sz val="9"/>
        <rFont val="新細明體"/>
        <family val="1"/>
        <charset val="136"/>
      </rPr>
      <t>列的銷貨單位，因此，將廣告用費用多耗用在季節指數較高</t>
    </r>
    <phoneticPr fontId="5" type="noConversion"/>
  </si>
  <si>
    <r>
      <t xml:space="preserve">的第 </t>
    </r>
    <r>
      <rPr>
        <sz val="9"/>
        <rFont val="Helv"/>
        <family val="2"/>
      </rPr>
      <t xml:space="preserve">4 </t>
    </r>
    <r>
      <rPr>
        <sz val="9"/>
        <rFont val="新細明體"/>
        <family val="1"/>
        <charset val="136"/>
      </rPr>
      <t xml:space="preserve">季，而少用在季節指數較低的第 </t>
    </r>
    <r>
      <rPr>
        <sz val="9"/>
        <rFont val="Helv"/>
        <family val="2"/>
      </rPr>
      <t xml:space="preserve">3 </t>
    </r>
    <r>
      <rPr>
        <sz val="9"/>
        <rFont val="新細明體"/>
        <family val="1"/>
        <charset val="136"/>
      </rPr>
      <t>季，是合乎邏輯地。請使用規劃求解來決定各季別所要分配的</t>
    </r>
    <phoneticPr fontId="5" type="noConversion"/>
  </si>
  <si>
    <r>
      <t xml:space="preserve">在未設定限制式的情況下，規劃求解的結果顯示，倘若整年度的廣告費用耗用 </t>
    </r>
    <r>
      <rPr>
        <sz val="9"/>
        <rFont val="Times New Roman"/>
        <family val="1"/>
      </rPr>
      <t xml:space="preserve">$89,706 </t>
    </r>
    <r>
      <rPr>
        <sz val="9"/>
        <rFont val="新細明體"/>
        <family val="1"/>
        <charset val="136"/>
      </rPr>
      <t xml:space="preserve">則產生 </t>
    </r>
    <r>
      <rPr>
        <sz val="9"/>
        <rFont val="Times New Roman"/>
        <family val="1"/>
      </rPr>
      <t xml:space="preserve">$79,706 </t>
    </r>
    <r>
      <rPr>
        <sz val="9"/>
        <rFont val="新細明體"/>
        <family val="1"/>
        <charset val="136"/>
      </rPr>
      <t>最</t>
    </r>
    <phoneticPr fontId="5" type="noConversion"/>
  </si>
  <si>
    <t>適年度利潤。</t>
    <phoneticPr fontId="5" type="noConversion"/>
  </si>
  <si>
    <r>
      <t>從規劃求解的解答我們可以發現，在不增加任何廣告費用預算的前提下，廣告費用的金額從第 3 季的</t>
    </r>
    <r>
      <rPr>
        <sz val="9"/>
        <rFont val="Helv"/>
        <family val="2"/>
      </rPr>
      <t/>
    </r>
    <phoneticPr fontId="5" type="noConversion"/>
  </si>
  <si>
    <r>
      <t xml:space="preserve"> $5,117 </t>
    </r>
    <r>
      <rPr>
        <sz val="9"/>
        <rFont val="新細明體"/>
        <family val="1"/>
        <charset val="136"/>
      </rPr>
      <t xml:space="preserve">分佈到第 </t>
    </r>
    <r>
      <rPr>
        <sz val="9"/>
        <rFont val="Helv"/>
        <family val="2"/>
      </rPr>
      <t xml:space="preserve">4 </t>
    </r>
    <r>
      <rPr>
        <sz val="9"/>
        <rFont val="新細明體"/>
        <family val="1"/>
        <charset val="136"/>
      </rPr>
      <t>季的</t>
    </r>
    <r>
      <rPr>
        <sz val="9"/>
        <rFont val="Helv"/>
        <family val="2"/>
      </rPr>
      <t xml:space="preserve"> $15,263</t>
    </r>
    <r>
      <rPr>
        <sz val="9"/>
        <rFont val="新細明體"/>
        <family val="1"/>
        <charset val="136"/>
      </rPr>
      <t>，將總利潤從原先的</t>
    </r>
    <r>
      <rPr>
        <sz val="9"/>
        <rFont val="Helv"/>
        <family val="2"/>
      </rPr>
      <t xml:space="preserve">$69,662 </t>
    </r>
    <r>
      <rPr>
        <sz val="9"/>
        <rFont val="新細明體"/>
        <family val="1"/>
        <charset val="136"/>
      </rPr>
      <t>提昇到</t>
    </r>
    <r>
      <rPr>
        <sz val="9"/>
        <rFont val="Helv"/>
        <family val="2"/>
      </rPr>
      <t xml:space="preserve"> $71,447</t>
    </r>
    <r>
      <rPr>
        <sz val="9"/>
        <rFont val="新細明體"/>
        <family val="1"/>
        <charset val="136"/>
      </rPr>
      <t>。</t>
    </r>
    <phoneticPr fontId="5" type="noConversion"/>
  </si>
  <si>
    <r>
      <t>在範例工作表中。請嚐試改變廣告費用限制金額為</t>
    </r>
    <r>
      <rPr>
        <sz val="9"/>
        <rFont val="Times New Roman"/>
        <family val="1"/>
      </rPr>
      <t xml:space="preserve"> $50,000</t>
    </r>
    <r>
      <rPr>
        <sz val="9"/>
        <rFont val="新細明體"/>
        <family val="1"/>
        <charset val="136"/>
      </rPr>
      <t>，進而求解總利潤的最適金額。</t>
    </r>
    <phoneticPr fontId="5" type="noConversion"/>
  </si>
  <si>
    <r>
      <t>規劃求解找到產生</t>
    </r>
    <r>
      <rPr>
        <sz val="9"/>
        <rFont val="Helv"/>
        <family val="2"/>
      </rPr>
      <t xml:space="preserve"> $74,817 </t>
    </r>
    <r>
      <rPr>
        <sz val="9"/>
        <rFont val="新細明體"/>
        <family val="1"/>
        <charset val="136"/>
      </rPr>
      <t>總利潤的最適解</t>
    </r>
    <r>
      <rPr>
        <sz val="9"/>
        <rFont val="Helv"/>
        <family val="2"/>
      </rPr>
      <t xml:space="preserve"> </t>
    </r>
    <r>
      <rPr>
        <sz val="9"/>
        <rFont val="新細明體"/>
        <family val="1"/>
        <charset val="136"/>
      </rPr>
      <t xml:space="preserve">，比先前未改變限制式前的總利潤  </t>
    </r>
    <r>
      <rPr>
        <sz val="9"/>
        <rFont val="Helv"/>
        <family val="2"/>
      </rPr>
      <t xml:space="preserve">$71,447 </t>
    </r>
    <r>
      <rPr>
        <sz val="9"/>
        <rFont val="新細明體"/>
        <family val="1"/>
        <charset val="136"/>
      </rPr>
      <t>增加了</t>
    </r>
    <r>
      <rPr>
        <sz val="9"/>
        <rFont val="Helv"/>
        <family val="2"/>
      </rPr>
      <t xml:space="preserve"> </t>
    </r>
    <r>
      <rPr>
        <sz val="9"/>
        <rFont val="新細明體"/>
        <family val="1"/>
        <charset val="136"/>
      </rPr>
      <t>$</t>
    </r>
    <r>
      <rPr>
        <sz val="9"/>
        <rFont val="Helv"/>
        <family val="2"/>
      </rPr>
      <t>3,370</t>
    </r>
    <r>
      <rPr>
        <sz val="9"/>
        <rFont val="新細明體"/>
        <family val="1"/>
        <charset val="136"/>
      </rPr>
      <t>。</t>
    </r>
    <phoneticPr fontId="5" type="noConversion"/>
  </si>
  <si>
    <r>
      <t xml:space="preserve">大部多數的公司，增加 </t>
    </r>
    <r>
      <rPr>
        <sz val="9"/>
        <rFont val="Helv"/>
        <family val="2"/>
      </rPr>
      <t xml:space="preserve">$10,000 </t>
    </r>
    <r>
      <rPr>
        <sz val="9"/>
        <rFont val="新細明體"/>
        <family val="1"/>
        <charset val="136"/>
      </rPr>
      <t>的投資來產生</t>
    </r>
    <r>
      <rPr>
        <sz val="9"/>
        <rFont val="Helv"/>
        <family val="2"/>
      </rPr>
      <t xml:space="preserve"> $3,370 </t>
    </r>
    <r>
      <rPr>
        <sz val="9"/>
        <rFont val="新細明體"/>
        <family val="1"/>
        <charset val="136"/>
      </rPr>
      <t>是輕而易舉地。此一投資將獲得</t>
    </r>
    <r>
      <rPr>
        <sz val="9"/>
        <rFont val="Helv"/>
        <family val="2"/>
      </rPr>
      <t>33.7%</t>
    </r>
    <r>
      <rPr>
        <sz val="9"/>
        <rFont val="新細明體"/>
        <family val="1"/>
        <charset val="136"/>
      </rPr>
      <t>的投資報酬。</t>
    </r>
    <phoneticPr fontId="5" type="noConversion"/>
  </si>
  <si>
    <r>
      <t>此外，本解答比未設定限制式的情況，少獲得</t>
    </r>
    <r>
      <rPr>
        <sz val="9"/>
        <rFont val="Times New Roman"/>
        <family val="1"/>
      </rPr>
      <t xml:space="preserve"> $4,889 </t>
    </r>
    <r>
      <rPr>
        <sz val="9"/>
        <rFont val="新細明體"/>
        <family val="1"/>
        <charset val="136"/>
      </rPr>
      <t xml:space="preserve">的利潤，然而卻少耗用了 </t>
    </r>
    <r>
      <rPr>
        <sz val="9"/>
        <rFont val="Times New Roman"/>
        <family val="1"/>
      </rPr>
      <t xml:space="preserve">$39,706 </t>
    </r>
    <r>
      <rPr>
        <sz val="9"/>
        <rFont val="新細明體"/>
        <family val="1"/>
        <charset val="136"/>
      </rPr>
      <t>的廣告費用。</t>
    </r>
    <phoneticPr fontId="5" type="noConversion"/>
  </si>
  <si>
    <r>
      <t>在功能表中的</t>
    </r>
    <r>
      <rPr>
        <b/>
        <sz val="9"/>
        <rFont val="新細明體"/>
        <family val="1"/>
        <charset val="136"/>
      </rPr>
      <t>「工具」</t>
    </r>
    <r>
      <rPr>
        <sz val="9"/>
        <rFont val="新細明體"/>
        <family val="1"/>
        <charset val="136"/>
      </rPr>
      <t>中，選擇</t>
    </r>
    <r>
      <rPr>
        <b/>
        <sz val="9"/>
        <rFont val="新細明體"/>
        <family val="1"/>
        <charset val="136"/>
      </rPr>
      <t>「規劃求解」</t>
    </r>
    <r>
      <rPr>
        <sz val="9"/>
        <rFont val="新細明體"/>
        <family val="1"/>
        <charset val="136"/>
      </rPr>
      <t>，</t>
    </r>
    <r>
      <rPr>
        <sz val="9"/>
        <rFont val="Helv"/>
        <family val="2"/>
      </rPr>
      <t xml:space="preserve"> </t>
    </r>
    <r>
      <rPr>
        <sz val="9"/>
        <rFont val="新細明體"/>
        <family val="1"/>
        <charset val="136"/>
      </rPr>
      <t>在</t>
    </r>
    <r>
      <rPr>
        <b/>
        <sz val="9"/>
        <rFont val="新細明體"/>
        <family val="1"/>
        <charset val="136"/>
      </rPr>
      <t>「設定目標儲存格」</t>
    </r>
    <r>
      <rPr>
        <sz val="9"/>
        <rFont val="新細明體"/>
        <family val="1"/>
        <charset val="136"/>
      </rPr>
      <t>方塊中，輸</t>
    </r>
    <r>
      <rPr>
        <sz val="9"/>
        <rFont val="Helv"/>
        <family val="2"/>
      </rPr>
      <t/>
    </r>
    <phoneticPr fontId="5" type="noConversion"/>
  </si>
  <si>
    <r>
      <t>儲存格」</t>
    </r>
    <r>
      <rPr>
        <sz val="9"/>
        <rFont val="新細明體"/>
        <family val="1"/>
        <charset val="136"/>
      </rPr>
      <t>方塊中，輸入</t>
    </r>
    <r>
      <rPr>
        <sz val="9"/>
        <rFont val="Helv"/>
        <family val="2"/>
      </rPr>
      <t xml:space="preserve">  </t>
    </r>
    <r>
      <rPr>
        <b/>
        <sz val="9"/>
        <rFont val="Helv"/>
        <family val="2"/>
      </rPr>
      <t>b11</t>
    </r>
    <r>
      <rPr>
        <sz val="9"/>
        <rFont val="Helv"/>
        <family val="2"/>
      </rPr>
      <t xml:space="preserve"> </t>
    </r>
    <r>
      <rPr>
        <sz val="9"/>
        <rFont val="新細明體"/>
        <family val="1"/>
        <charset val="136"/>
      </rPr>
      <t>或選擇工作表中的</t>
    </r>
    <r>
      <rPr>
        <sz val="9"/>
        <rFont val="Helv"/>
        <family val="2"/>
      </rPr>
      <t xml:space="preserve"> B11 </t>
    </r>
    <r>
      <rPr>
        <sz val="9"/>
        <rFont val="新細明體"/>
        <family val="1"/>
        <charset val="136"/>
      </rPr>
      <t>儲存格</t>
    </r>
    <r>
      <rPr>
        <sz val="9"/>
        <rFont val="Helv"/>
        <family val="2"/>
      </rPr>
      <t>(</t>
    </r>
    <r>
      <rPr>
        <sz val="9"/>
        <rFont val="新細明體"/>
        <family val="1"/>
        <charset val="136"/>
      </rPr>
      <t>第一季廣告費用</t>
    </r>
    <r>
      <rPr>
        <sz val="9"/>
        <rFont val="Helv"/>
        <family val="2"/>
      </rPr>
      <t>)</t>
    </r>
    <r>
      <rPr>
        <sz val="9"/>
        <rFont val="新細明體"/>
        <family val="1"/>
        <charset val="136"/>
      </rPr>
      <t>，接著按</t>
    </r>
    <phoneticPr fontId="5" type="noConversion"/>
  </si>
  <si>
    <r>
      <t>下「求解」</t>
    </r>
    <r>
      <rPr>
        <sz val="9"/>
        <rFont val="新細明體"/>
        <family val="1"/>
        <charset val="136"/>
      </rPr>
      <t>鈕。</t>
    </r>
    <phoneticPr fontId="5" type="noConversion"/>
  </si>
  <si>
    <r>
      <t>在您檢視規劃求解的解答結果後，請選擇</t>
    </r>
    <r>
      <rPr>
        <b/>
        <sz val="9"/>
        <rFont val="新細明體"/>
        <family val="1"/>
        <charset val="136"/>
      </rPr>
      <t>「還原為原值」</t>
    </r>
    <r>
      <rPr>
        <sz val="9"/>
        <rFont val="新細明體"/>
        <family val="1"/>
        <charset val="136"/>
      </rPr>
      <t>並按下</t>
    </r>
    <r>
      <rPr>
        <b/>
        <sz val="9"/>
        <rFont val="新細明體"/>
        <family val="1"/>
        <charset val="136"/>
      </rPr>
      <t>「確定」</t>
    </r>
    <r>
      <rPr>
        <sz val="9"/>
        <rFont val="新細明體"/>
        <family val="1"/>
        <charset val="136"/>
      </rPr>
      <t>鈕以便將儲</t>
    </r>
    <phoneticPr fontId="5" type="noConversion"/>
  </si>
  <si>
    <t>存格還原為先前的數值。</t>
    <phoneticPr fontId="5" type="noConversion"/>
  </si>
  <si>
    <r>
      <t>如果您想要重設規劃求解對話方塊中的各參數選項以便恢復原先的設定，則請按下</t>
    </r>
    <r>
      <rPr>
        <b/>
        <sz val="9"/>
        <rFont val="新細明體"/>
        <family val="1"/>
        <charset val="136"/>
      </rPr>
      <t>「全部重設」</t>
    </r>
    <r>
      <rPr>
        <sz val="9"/>
        <rFont val="新細明體"/>
        <family val="1"/>
        <charset val="136"/>
      </rPr>
      <t>鈕。</t>
    </r>
    <phoneticPr fontId="5" type="noConversion"/>
  </si>
  <si>
    <r>
      <t>在功能表中的</t>
    </r>
    <r>
      <rPr>
        <b/>
        <sz val="9"/>
        <rFont val="新細明體"/>
        <family val="1"/>
        <charset val="136"/>
      </rPr>
      <t>「工具」</t>
    </r>
    <r>
      <rPr>
        <sz val="9"/>
        <rFont val="新細明體"/>
        <family val="1"/>
        <charset val="136"/>
      </rPr>
      <t>中，選擇</t>
    </r>
    <r>
      <rPr>
        <b/>
        <sz val="9"/>
        <rFont val="新細明體"/>
        <family val="1"/>
        <charset val="136"/>
      </rPr>
      <t>「規劃求解」</t>
    </r>
    <r>
      <rPr>
        <sz val="9"/>
        <rFont val="新細明體"/>
        <family val="1"/>
        <charset val="136"/>
      </rPr>
      <t>，</t>
    </r>
    <r>
      <rPr>
        <sz val="9"/>
        <rFont val="Helv"/>
        <family val="2"/>
      </rPr>
      <t xml:space="preserve"> </t>
    </r>
    <r>
      <rPr>
        <sz val="9"/>
        <rFont val="新細明體"/>
        <family val="1"/>
        <charset val="136"/>
      </rPr>
      <t>在「</t>
    </r>
    <r>
      <rPr>
        <b/>
        <sz val="9"/>
        <rFont val="新細明體"/>
        <family val="1"/>
        <charset val="136"/>
      </rPr>
      <t>設定目標儲存格」</t>
    </r>
    <r>
      <rPr>
        <sz val="9"/>
        <rFont val="新細明體"/>
        <family val="1"/>
        <charset val="136"/>
      </rPr>
      <t>方塊中，輸</t>
    </r>
    <phoneticPr fontId="5" type="noConversion"/>
  </si>
  <si>
    <r>
      <t>入</t>
    </r>
    <r>
      <rPr>
        <b/>
        <sz val="9"/>
        <rFont val="Helv"/>
        <family val="2"/>
      </rPr>
      <t xml:space="preserve"> f15 </t>
    </r>
    <r>
      <rPr>
        <sz val="9"/>
        <rFont val="新細明體"/>
        <family val="1"/>
        <charset val="136"/>
      </rPr>
      <t>或選擇工作表中的</t>
    </r>
    <r>
      <rPr>
        <sz val="9"/>
        <rFont val="Helv"/>
        <family val="2"/>
      </rPr>
      <t xml:space="preserve"> F15 </t>
    </r>
    <r>
      <rPr>
        <sz val="9"/>
        <rFont val="新細明體"/>
        <family val="1"/>
        <charset val="136"/>
      </rPr>
      <t>儲存格</t>
    </r>
    <r>
      <rPr>
        <sz val="9"/>
        <rFont val="Helv"/>
        <family val="2"/>
      </rPr>
      <t>(</t>
    </r>
    <r>
      <rPr>
        <sz val="9"/>
        <rFont val="新細明體"/>
        <family val="1"/>
        <charset val="136"/>
      </rPr>
      <t>年度利潤</t>
    </r>
    <r>
      <rPr>
        <sz val="9"/>
        <rFont val="Helv"/>
        <family val="2"/>
      </rPr>
      <t>)</t>
    </r>
    <r>
      <rPr>
        <sz val="9"/>
        <rFont val="新細明體"/>
        <family val="1"/>
        <charset val="136"/>
      </rPr>
      <t>。請確定</t>
    </r>
    <r>
      <rPr>
        <b/>
        <sz val="9"/>
        <rFont val="新細明體"/>
        <family val="1"/>
        <charset val="136"/>
      </rPr>
      <t>「最大值」</t>
    </r>
    <r>
      <rPr>
        <sz val="9"/>
        <rFont val="新細明體"/>
        <family val="1"/>
        <charset val="136"/>
      </rPr>
      <t>選項業已選定。</t>
    </r>
    <phoneticPr fontId="5" type="noConversion"/>
  </si>
  <si>
    <r>
      <t>在</t>
    </r>
    <r>
      <rPr>
        <b/>
        <sz val="9"/>
        <rFont val="新細明體"/>
        <family val="1"/>
        <charset val="136"/>
      </rPr>
      <t>「變數儲存格」</t>
    </r>
    <r>
      <rPr>
        <sz val="9"/>
        <rFont val="新細明體"/>
        <family val="1"/>
        <charset val="136"/>
      </rPr>
      <t>方塊中，輸入</t>
    </r>
    <r>
      <rPr>
        <b/>
        <sz val="9"/>
        <rFont val="Helv"/>
        <family val="2"/>
      </rPr>
      <t xml:space="preserve"> b11:e11 </t>
    </r>
    <r>
      <rPr>
        <sz val="9"/>
        <rFont val="新細明體"/>
        <family val="1"/>
        <charset val="136"/>
      </rPr>
      <t xml:space="preserve">或選擇工作表中的 </t>
    </r>
    <r>
      <rPr>
        <sz val="9"/>
        <rFont val="Helv"/>
        <family val="2"/>
      </rPr>
      <t xml:space="preserve">B11:E11 </t>
    </r>
    <r>
      <rPr>
        <sz val="9"/>
        <rFont val="新細明體"/>
        <family val="1"/>
        <charset val="136"/>
      </rPr>
      <t>儲存格</t>
    </r>
    <r>
      <rPr>
        <sz val="9"/>
        <rFont val="Helv"/>
        <family val="2"/>
      </rPr>
      <t>(</t>
    </r>
    <r>
      <rPr>
        <sz val="9"/>
        <rFont val="新細明體"/>
        <family val="1"/>
        <charset val="136"/>
      </rPr>
      <t>各季廣告</t>
    </r>
    <r>
      <rPr>
        <sz val="9"/>
        <rFont val="Helv"/>
        <family val="2"/>
      </rPr>
      <t/>
    </r>
    <phoneticPr fontId="5" type="noConversion"/>
  </si>
  <si>
    <r>
      <t>費用</t>
    </r>
    <r>
      <rPr>
        <sz val="9"/>
        <rFont val="Helv"/>
        <family val="2"/>
      </rPr>
      <t>)</t>
    </r>
    <r>
      <rPr>
        <sz val="9"/>
        <rFont val="新細明體"/>
        <family val="1"/>
        <charset val="136"/>
      </rPr>
      <t>，接著按下</t>
    </r>
    <r>
      <rPr>
        <b/>
        <sz val="9"/>
        <rFont val="新細明體"/>
        <family val="1"/>
        <charset val="136"/>
      </rPr>
      <t>「求解」</t>
    </r>
    <r>
      <rPr>
        <sz val="9"/>
        <rFont val="新細明體"/>
        <family val="1"/>
        <charset val="136"/>
      </rPr>
      <t>鈕。</t>
    </r>
    <phoneticPr fontId="5" type="noConversion"/>
  </si>
  <si>
    <r>
      <t>在功能表中的</t>
    </r>
    <r>
      <rPr>
        <b/>
        <sz val="9"/>
        <rFont val="新細明體"/>
        <family val="1"/>
        <charset val="136"/>
      </rPr>
      <t>「工具」</t>
    </r>
    <r>
      <rPr>
        <sz val="9"/>
        <rFont val="新細明體"/>
        <family val="1"/>
        <charset val="136"/>
      </rPr>
      <t>中，選擇</t>
    </r>
    <r>
      <rPr>
        <b/>
        <sz val="9"/>
        <rFont val="新細明體"/>
        <family val="1"/>
        <charset val="136"/>
      </rPr>
      <t>「規劃求解」</t>
    </r>
    <r>
      <rPr>
        <sz val="9"/>
        <rFont val="新細明體"/>
        <family val="1"/>
        <charset val="136"/>
      </rPr>
      <t>，並按下</t>
    </r>
    <r>
      <rPr>
        <b/>
        <sz val="9"/>
        <rFont val="新細明體"/>
        <family val="1"/>
        <charset val="136"/>
      </rPr>
      <t>「新增」</t>
    </r>
    <r>
      <rPr>
        <sz val="9"/>
        <rFont val="新細明體"/>
        <family val="1"/>
        <charset val="136"/>
      </rPr>
      <t>鈕，</t>
    </r>
    <r>
      <rPr>
        <sz val="9"/>
        <rFont val="Helv"/>
        <family val="2"/>
      </rPr>
      <t xml:space="preserve"> </t>
    </r>
    <r>
      <rPr>
        <b/>
        <sz val="9"/>
        <rFont val="新細明體"/>
        <family val="1"/>
        <charset val="136"/>
      </rPr>
      <t>「新增限制式</t>
    </r>
    <phoneticPr fontId="5" type="noConversion"/>
  </si>
  <si>
    <r>
      <t>」</t>
    </r>
    <r>
      <rPr>
        <sz val="9"/>
        <rFont val="新細明體"/>
        <family val="1"/>
        <charset val="136"/>
      </rPr>
      <t>對話方塊隨即顯現。在「儲存格參照位址」方塊中，輸入</t>
    </r>
    <r>
      <rPr>
        <sz val="9"/>
        <rFont val="Helv"/>
        <family val="2"/>
      </rPr>
      <t xml:space="preserve"> </t>
    </r>
    <r>
      <rPr>
        <b/>
        <sz val="9"/>
        <rFont val="Helv"/>
        <family val="2"/>
      </rPr>
      <t>f11</t>
    </r>
    <r>
      <rPr>
        <sz val="9"/>
        <rFont val="新細明體"/>
        <family val="1"/>
        <charset val="136"/>
      </rPr>
      <t xml:space="preserve">或選擇工作表中的 </t>
    </r>
    <r>
      <rPr>
        <sz val="9"/>
        <rFont val="Helv"/>
        <family val="2"/>
      </rPr>
      <t xml:space="preserve">F11 </t>
    </r>
    <r>
      <rPr>
        <sz val="9"/>
        <rFont val="新細明體"/>
        <family val="1"/>
        <charset val="136"/>
      </rPr>
      <t/>
    </r>
    <phoneticPr fontId="5" type="noConversion"/>
  </si>
  <si>
    <r>
      <t>後隨即按下</t>
    </r>
    <r>
      <rPr>
        <b/>
        <sz val="9"/>
        <rFont val="新細明體"/>
        <family val="1"/>
        <charset val="136"/>
      </rPr>
      <t>「求解」</t>
    </r>
    <r>
      <rPr>
        <sz val="9"/>
        <rFont val="新細明體"/>
        <family val="1"/>
        <charset val="136"/>
      </rPr>
      <t>鈕。</t>
    </r>
    <phoneticPr fontId="5" type="noConversion"/>
  </si>
  <si>
    <r>
      <t>在功能表中的</t>
    </r>
    <r>
      <rPr>
        <b/>
        <sz val="9"/>
        <rFont val="新細明體"/>
        <family val="1"/>
        <charset val="136"/>
      </rPr>
      <t>「工具」</t>
    </r>
    <r>
      <rPr>
        <sz val="9"/>
        <rFont val="新細明體"/>
        <family val="1"/>
        <charset val="136"/>
      </rPr>
      <t>中，選擇</t>
    </r>
    <r>
      <rPr>
        <b/>
        <sz val="9"/>
        <rFont val="新細明體"/>
        <family val="1"/>
        <charset val="136"/>
      </rPr>
      <t>「規劃求解」</t>
    </r>
    <r>
      <rPr>
        <sz val="9"/>
        <rFont val="新細明體"/>
        <family val="1"/>
        <charset val="136"/>
      </rPr>
      <t>，</t>
    </r>
    <r>
      <rPr>
        <sz val="9"/>
        <rFont val="Helv"/>
        <family val="2"/>
      </rPr>
      <t xml:space="preserve"> </t>
    </r>
    <r>
      <rPr>
        <sz val="9"/>
        <rFont val="新細明體"/>
        <family val="1"/>
        <charset val="136"/>
      </rPr>
      <t>限制式</t>
    </r>
    <r>
      <rPr>
        <sz val="9"/>
        <rFont val="Helv"/>
        <family val="2"/>
      </rPr>
      <t xml:space="preserve"> </t>
    </r>
    <r>
      <rPr>
        <b/>
        <sz val="9"/>
        <rFont val="Helv"/>
        <family val="2"/>
      </rPr>
      <t>$F$11&lt;=40000</t>
    </r>
    <r>
      <rPr>
        <sz val="9"/>
        <rFont val="新細明體"/>
        <family val="1"/>
        <charset val="136"/>
      </rPr>
      <t>，應已在</t>
    </r>
    <phoneticPr fontId="5" type="noConversion"/>
  </si>
  <si>
    <r>
      <t>50000</t>
    </r>
    <r>
      <rPr>
        <sz val="9"/>
        <rFont val="新細明體"/>
        <family val="1"/>
        <charset val="136"/>
      </rPr>
      <t>。接著按下</t>
    </r>
    <r>
      <rPr>
        <b/>
        <sz val="9"/>
        <rFont val="新細明體"/>
        <family val="1"/>
        <charset val="136"/>
      </rPr>
      <t>「確定」</t>
    </r>
    <r>
      <rPr>
        <sz val="9"/>
        <rFont val="新細明體"/>
        <family val="1"/>
        <charset val="136"/>
      </rPr>
      <t>鈕，並按下</t>
    </r>
    <r>
      <rPr>
        <b/>
        <sz val="9"/>
        <rFont val="新細明體"/>
        <family val="1"/>
        <charset val="136"/>
      </rPr>
      <t>「求解」</t>
    </r>
    <r>
      <rPr>
        <sz val="9"/>
        <rFont val="新細明體"/>
        <family val="1"/>
        <charset val="136"/>
      </rPr>
      <t>鈕。</t>
    </r>
    <phoneticPr fontId="5" type="noConversion"/>
  </si>
  <si>
    <r>
      <t>「限制值」方塊</t>
    </r>
    <r>
      <rPr>
        <sz val="9"/>
        <rFont val="新細明體"/>
        <family val="1"/>
        <charset val="136"/>
      </rPr>
      <t>內中顯現，按下</t>
    </r>
    <r>
      <rPr>
        <b/>
        <sz val="9"/>
        <rFont val="新細明體"/>
        <family val="1"/>
        <charset val="136"/>
      </rPr>
      <t>「變更」</t>
    </r>
    <r>
      <rPr>
        <sz val="9"/>
        <rFont val="新細明體"/>
        <family val="1"/>
        <charset val="136"/>
      </rPr>
      <t>鈕，在</t>
    </r>
    <r>
      <rPr>
        <b/>
        <sz val="9"/>
        <rFont val="新細明體"/>
        <family val="1"/>
        <charset val="136"/>
      </rPr>
      <t>「限制值」</t>
    </r>
    <r>
      <rPr>
        <sz val="9"/>
        <rFont val="新細明體"/>
        <family val="1"/>
        <charset val="136"/>
      </rPr>
      <t>方塊內將</t>
    </r>
    <r>
      <rPr>
        <b/>
        <sz val="9"/>
        <rFont val="新細明體"/>
        <family val="1"/>
        <charset val="136"/>
      </rPr>
      <t xml:space="preserve"> </t>
    </r>
    <r>
      <rPr>
        <b/>
        <sz val="9"/>
        <rFont val="Times New Roman"/>
        <family val="1"/>
      </rPr>
      <t>40000</t>
    </r>
    <r>
      <rPr>
        <sz val="9"/>
        <rFont val="Times New Roman"/>
        <family val="1"/>
      </rPr>
      <t xml:space="preserve"> </t>
    </r>
    <r>
      <rPr>
        <sz val="9"/>
        <rFont val="新細明體"/>
        <family val="1"/>
        <charset val="136"/>
      </rPr>
      <t>改變成</t>
    </r>
    <phoneticPr fontId="5" type="noConversion"/>
  </si>
  <si>
    <r>
      <t>按下</t>
    </r>
    <r>
      <rPr>
        <b/>
        <sz val="9"/>
        <rFont val="新細明體"/>
        <family val="1"/>
        <charset val="136"/>
      </rPr>
      <t>「保持運算結果」</t>
    </r>
    <r>
      <rPr>
        <sz val="9"/>
        <rFont val="新細明體"/>
        <family val="1"/>
        <charset val="136"/>
      </rPr>
      <t>鈕，並按下</t>
    </r>
    <r>
      <rPr>
        <b/>
        <sz val="9"/>
        <rFont val="新細明體"/>
        <family val="1"/>
        <charset val="136"/>
      </rPr>
      <t>「確定」</t>
    </r>
    <r>
      <rPr>
        <sz val="9"/>
        <rFont val="新細明體"/>
        <family val="1"/>
        <charset val="136"/>
      </rPr>
      <t>鈕，</t>
    </r>
    <r>
      <rPr>
        <sz val="9"/>
        <rFont val="Helv"/>
        <family val="2"/>
      </rPr>
      <t xml:space="preserve"> </t>
    </r>
    <r>
      <rPr>
        <sz val="9"/>
        <rFont val="新細明體"/>
        <family val="1"/>
        <charset val="136"/>
      </rPr>
      <t>以便將運算結果顯示在工作表中。</t>
    </r>
    <phoneticPr fontId="5" type="noConversion"/>
  </si>
  <si>
    <r>
      <t>當您選擇功能表中</t>
    </r>
    <r>
      <rPr>
        <b/>
        <sz val="9"/>
        <rFont val="新細明體"/>
        <family val="1"/>
        <charset val="136"/>
      </rPr>
      <t>「檔案」「儲存檔案」</t>
    </r>
    <r>
      <rPr>
        <sz val="9"/>
        <rFont val="新細明體"/>
        <family val="1"/>
        <charset val="136"/>
      </rPr>
      <t>時，您在規劃求解對話方塊中最後所設定的參數</t>
    </r>
    <r>
      <rPr>
        <sz val="9"/>
        <rFont val="Helv"/>
        <family val="2"/>
      </rPr>
      <t>t</t>
    </r>
    <r>
      <rPr>
        <sz val="9"/>
        <rFont val="新細明體"/>
        <family val="1"/>
        <charset val="136"/>
      </rPr>
      <t>將被貼附到</t>
    </r>
    <phoneticPr fontId="5" type="noConversion"/>
  </si>
  <si>
    <r>
      <t>工作表中而保持該設定狀態。然而您也可以使用</t>
    </r>
    <r>
      <rPr>
        <b/>
        <sz val="9"/>
        <rFont val="新細明體"/>
        <family val="1"/>
        <charset val="136"/>
      </rPr>
      <t>「規劃求解選項」</t>
    </r>
    <r>
      <rPr>
        <sz val="9"/>
        <rFont val="新細明體"/>
        <family val="1"/>
        <charset val="136"/>
      </rPr>
      <t>對話方塊中的</t>
    </r>
    <r>
      <rPr>
        <b/>
        <sz val="9"/>
        <rFont val="新細明體"/>
        <family val="1"/>
        <charset val="136"/>
      </rPr>
      <t>「儲存模式」</t>
    </r>
    <r>
      <rPr>
        <sz val="9"/>
        <rFont val="新細明體"/>
        <family val="1"/>
        <charset val="136"/>
      </rPr>
      <t>來儲存</t>
    </r>
    <phoneticPr fontId="5" type="noConversion"/>
  </si>
  <si>
    <r>
      <t>各個事先定義的問題。各問題模式包含了您在「</t>
    </r>
    <r>
      <rPr>
        <b/>
        <sz val="9"/>
        <rFont val="新細明體"/>
        <family val="1"/>
        <charset val="136"/>
      </rPr>
      <t>規劃求解參數」</t>
    </r>
    <r>
      <rPr>
        <sz val="9"/>
        <rFont val="新細明體"/>
        <family val="1"/>
        <charset val="136"/>
      </rPr>
      <t>對話方塊中所設定的各項儲存格及限制</t>
    </r>
    <phoneticPr fontId="5" type="noConversion"/>
  </si>
  <si>
    <t>式。</t>
    <phoneticPr fontId="5" type="noConversion"/>
  </si>
  <si>
    <r>
      <t>當您按下</t>
    </r>
    <r>
      <rPr>
        <b/>
        <sz val="9"/>
        <rFont val="新細明體"/>
        <family val="1"/>
        <charset val="136"/>
      </rPr>
      <t>「儲存模式」時</t>
    </r>
    <r>
      <rPr>
        <sz val="9"/>
        <rFont val="新細明體"/>
        <family val="1"/>
        <charset val="136"/>
      </rPr>
      <t>，</t>
    </r>
    <r>
      <rPr>
        <sz val="9"/>
        <rFont val="Helv"/>
        <family val="2"/>
      </rPr>
      <t xml:space="preserve"> </t>
    </r>
    <r>
      <rPr>
        <b/>
        <sz val="9"/>
        <rFont val="新細明體"/>
        <family val="1"/>
        <charset val="136"/>
      </rPr>
      <t>「儲存模式」</t>
    </r>
    <r>
      <rPr>
        <sz val="9"/>
        <rFont val="新細明體"/>
        <family val="1"/>
        <charset val="136"/>
      </rPr>
      <t>對話方塊隨即顯現，</t>
    </r>
    <r>
      <rPr>
        <sz val="9"/>
        <rFont val="Helv"/>
        <family val="2"/>
      </rPr>
      <t xml:space="preserve"> </t>
    </r>
    <r>
      <rPr>
        <sz val="9"/>
        <rFont val="新細明體"/>
        <family val="1"/>
        <charset val="136"/>
      </rPr>
      <t>而所顯現的</t>
    </r>
    <r>
      <rPr>
        <b/>
        <sz val="9"/>
        <rFont val="新細明體"/>
        <family val="1"/>
        <charset val="136"/>
      </rPr>
      <t>「儲存模式」</t>
    </r>
    <r>
      <rPr>
        <sz val="9"/>
        <rFont val="新細明體"/>
        <family val="1"/>
        <charset val="136"/>
      </rPr>
      <t>對話方塊則</t>
    </r>
    <phoneticPr fontId="5" type="noConversion"/>
  </si>
  <si>
    <r>
      <t>根據目前儲存格位址作為預設值，以便作為求解結果的置放區域。</t>
    </r>
    <r>
      <rPr>
        <b/>
        <sz val="9"/>
        <rFont val="新細明體"/>
        <family val="1"/>
        <charset val="136"/>
      </rPr>
      <t>「儲存模式」</t>
    </r>
    <r>
      <rPr>
        <sz val="9"/>
        <rFont val="新細明體"/>
        <family val="1"/>
        <charset val="136"/>
      </rPr>
      <t>對話方塊所建議的範圍</t>
    </r>
    <phoneticPr fontId="5" type="noConversion"/>
  </si>
  <si>
    <t>包括各限制式儲存格再加上三個額外的儲存格。請確定該儲存格範圍為工作表中的空白範圍。</t>
    <phoneticPr fontId="5" type="noConversion"/>
  </si>
  <si>
    <r>
      <t>在功能表中的</t>
    </r>
    <r>
      <rPr>
        <b/>
        <sz val="9"/>
        <rFont val="新細明體"/>
        <family val="1"/>
        <charset val="136"/>
      </rPr>
      <t>「工具」</t>
    </r>
    <r>
      <rPr>
        <sz val="9"/>
        <rFont val="新細明體"/>
        <family val="1"/>
        <charset val="136"/>
      </rPr>
      <t>中，選擇</t>
    </r>
    <r>
      <rPr>
        <b/>
        <sz val="9"/>
        <rFont val="新細明體"/>
        <family val="1"/>
        <charset val="136"/>
      </rPr>
      <t>「規劃求解」</t>
    </r>
    <r>
      <rPr>
        <sz val="9"/>
        <rFont val="新細明體"/>
        <family val="1"/>
        <charset val="136"/>
      </rPr>
      <t>，並按</t>
    </r>
    <r>
      <rPr>
        <b/>
        <sz val="9"/>
        <rFont val="新細明體"/>
        <family val="1"/>
        <charset val="136"/>
      </rPr>
      <t>「選項」</t>
    </r>
    <r>
      <rPr>
        <sz val="9"/>
        <rFont val="新細明體"/>
        <family val="1"/>
        <charset val="136"/>
      </rPr>
      <t>鈕，接著按下</t>
    </r>
    <r>
      <rPr>
        <b/>
        <sz val="9"/>
        <rFont val="新細明體"/>
        <family val="1"/>
        <charset val="136"/>
      </rPr>
      <t>「儲存</t>
    </r>
    <phoneticPr fontId="5" type="noConversion"/>
  </si>
  <si>
    <r>
      <t>模式」</t>
    </r>
    <r>
      <rPr>
        <sz val="9"/>
        <rFont val="新細明體"/>
        <family val="1"/>
        <charset val="136"/>
      </rPr>
      <t>鈕。在「選擇模式區域」方塊中輸入</t>
    </r>
    <r>
      <rPr>
        <sz val="9"/>
        <rFont val="Helv"/>
        <family val="2"/>
      </rPr>
      <t xml:space="preserve"> </t>
    </r>
    <r>
      <rPr>
        <b/>
        <sz val="9"/>
        <rFont val="Helv"/>
        <family val="2"/>
      </rPr>
      <t>h15:h18</t>
    </r>
    <r>
      <rPr>
        <sz val="9"/>
        <rFont val="Helv"/>
        <family val="2"/>
      </rPr>
      <t xml:space="preserve"> </t>
    </r>
    <r>
      <rPr>
        <sz val="9"/>
        <rFont val="新細明體"/>
        <family val="1"/>
        <charset val="136"/>
      </rPr>
      <t xml:space="preserve">或選擇工作表中的 </t>
    </r>
    <r>
      <rPr>
        <sz val="9"/>
        <rFont val="Helv"/>
        <family val="2"/>
      </rPr>
      <t>H15:H18</t>
    </r>
    <r>
      <rPr>
        <sz val="9"/>
        <rFont val="新細明體"/>
        <family val="1"/>
        <charset val="136"/>
      </rPr>
      <t>。接著</t>
    </r>
    <phoneticPr fontId="5" type="noConversion"/>
  </si>
  <si>
    <r>
      <t>按下</t>
    </r>
    <r>
      <rPr>
        <b/>
        <sz val="9"/>
        <rFont val="新細明體"/>
        <family val="1"/>
        <charset val="136"/>
      </rPr>
      <t>「確定」</t>
    </r>
    <r>
      <rPr>
        <sz val="9"/>
        <rFont val="新細明體"/>
        <family val="1"/>
        <charset val="136"/>
      </rPr>
      <t>鈕。</t>
    </r>
    <phoneticPr fontId="5" type="noConversion"/>
  </si>
  <si>
    <r>
      <t>注意</t>
    </r>
    <r>
      <rPr>
        <b/>
        <sz val="9"/>
        <rFont val="Helv"/>
        <family val="2"/>
      </rPr>
      <t xml:space="preserve">  </t>
    </r>
    <r>
      <rPr>
        <sz val="9"/>
        <rFont val="新細明體"/>
        <family val="1"/>
        <charset val="136"/>
      </rPr>
      <t>您也可以在</t>
    </r>
    <r>
      <rPr>
        <b/>
        <sz val="9"/>
        <rFont val="新細明體"/>
        <family val="1"/>
        <charset val="136"/>
      </rPr>
      <t>「選擇模式區域」</t>
    </r>
    <r>
      <rPr>
        <sz val="9"/>
        <rFont val="新細明體"/>
        <family val="1"/>
        <charset val="136"/>
      </rPr>
      <t>方塊中輸入單一的儲存格參照</t>
    </r>
    <r>
      <rPr>
        <sz val="9"/>
        <rFont val="Helv"/>
        <family val="2"/>
      </rPr>
      <t xml:space="preserve"> </t>
    </r>
    <r>
      <rPr>
        <sz val="9"/>
        <rFont val="新細明體"/>
        <family val="1"/>
        <charset val="136"/>
      </rPr>
      <t>。規劃求解將會使用該儲存格參照</t>
    </r>
    <phoneticPr fontId="5" type="noConversion"/>
  </si>
  <si>
    <t>作為模式區域的左上角以便存放所指定問題的相關資訊。</t>
    <phoneticPr fontId="5" type="noConversion"/>
  </si>
  <si>
    <r>
      <t>嗣後若要載入已儲存的指定問題，請在「</t>
    </r>
    <r>
      <rPr>
        <b/>
        <sz val="9"/>
        <rFont val="新細明體"/>
        <family val="1"/>
        <charset val="136"/>
      </rPr>
      <t>規劃求解選項」</t>
    </r>
    <r>
      <rPr>
        <sz val="9"/>
        <rFont val="新細明體"/>
        <family val="1"/>
        <charset val="136"/>
      </rPr>
      <t>對話方塊中按下</t>
    </r>
    <r>
      <rPr>
        <b/>
        <sz val="9"/>
        <rFont val="新細明體"/>
        <family val="1"/>
        <charset val="136"/>
      </rPr>
      <t>「載入模式」</t>
    </r>
    <r>
      <rPr>
        <sz val="9"/>
        <rFont val="新細明體"/>
        <family val="1"/>
        <charset val="136"/>
      </rPr>
      <t>鈕。</t>
    </r>
    <phoneticPr fontId="5" type="noConversion"/>
  </si>
  <si>
    <r>
      <t>規劃求解將顯示資訊來詢問您是否要將目前的規劃求解選項重設成載入的模式。請按下</t>
    </r>
    <r>
      <rPr>
        <b/>
        <sz val="9"/>
        <rFont val="新細明體"/>
        <family val="1"/>
        <charset val="136"/>
      </rPr>
      <t>「確定」</t>
    </r>
    <r>
      <rPr>
        <sz val="9"/>
        <rFont val="新細明體"/>
        <family val="1"/>
        <charset val="136"/>
      </rPr>
      <t>鈕。</t>
    </r>
    <phoneticPr fontId="5" type="noConversion"/>
  </si>
  <si>
    <r>
      <t>數</t>
    </r>
    <r>
      <rPr>
        <sz val="9"/>
        <rFont val="Helv"/>
        <family val="2"/>
      </rPr>
      <t xml:space="preserve"> 0.9</t>
    </r>
    <r>
      <rPr>
        <sz val="9"/>
        <rFont val="新細明體"/>
        <family val="1"/>
        <charset val="136"/>
      </rPr>
      <t>，此一數值使得整個結果呈現成一個非線性的分佈。假若此一值改為</t>
    </r>
    <r>
      <rPr>
        <sz val="9"/>
        <rFont val="Helv"/>
        <family val="2"/>
      </rPr>
      <t xml:space="preserve"> 1.0</t>
    </r>
    <r>
      <rPr>
        <sz val="9"/>
        <rFont val="新細明體"/>
        <family val="1"/>
        <charset val="136"/>
      </rPr>
      <t>，重新按下</t>
    </r>
    <r>
      <rPr>
        <b/>
        <sz val="9"/>
        <rFont val="新細明體"/>
        <family val="1"/>
        <charset val="136"/>
      </rPr>
      <t>「求解」</t>
    </r>
    <r>
      <rPr>
        <sz val="9"/>
        <rFont val="新細明體"/>
        <family val="1"/>
        <charset val="136"/>
      </rPr>
      <t>重</t>
    </r>
    <phoneticPr fontId="5" type="noConversion"/>
  </si>
  <si>
    <r>
      <t>在按下</t>
    </r>
    <r>
      <rPr>
        <b/>
        <sz val="9"/>
        <rFont val="新細明體"/>
        <family val="1"/>
        <charset val="136"/>
      </rPr>
      <t>「求解」</t>
    </r>
    <r>
      <rPr>
        <sz val="9"/>
        <rFont val="新細明體"/>
        <family val="1"/>
        <charset val="136"/>
      </rPr>
      <t>按鈕之前，如果你選取了</t>
    </r>
    <r>
      <rPr>
        <b/>
        <sz val="9"/>
        <rFont val="新細明體"/>
        <family val="1"/>
        <charset val="136"/>
      </rPr>
      <t>「採用線性模式」</t>
    </r>
    <r>
      <rPr>
        <sz val="9"/>
        <rFont val="新細明體"/>
        <family val="1"/>
        <charset val="136"/>
      </rPr>
      <t>的核取方塊，則求解的過程會較快。</t>
    </r>
    <phoneticPr fontId="5" type="noConversion"/>
  </si>
  <si>
    <r>
      <t>選擇</t>
    </r>
    <r>
      <rPr>
        <b/>
        <sz val="9"/>
        <rFont val="新細明體"/>
        <family val="1"/>
        <charset val="136"/>
      </rPr>
      <t>「規劃求解」</t>
    </r>
    <r>
      <rPr>
        <sz val="9"/>
        <rFont val="新細明體"/>
        <family val="1"/>
        <charset val="136"/>
      </rPr>
      <t>後按下</t>
    </r>
    <r>
      <rPr>
        <b/>
        <sz val="9"/>
        <rFont val="新細明體"/>
        <family val="1"/>
        <charset val="136"/>
      </rPr>
      <t>「新增」</t>
    </r>
    <r>
      <rPr>
        <sz val="9"/>
        <rFont val="新細明體"/>
        <family val="1"/>
        <charset val="136"/>
      </rPr>
      <t>鈕；在</t>
    </r>
    <r>
      <rPr>
        <b/>
        <sz val="9"/>
        <rFont val="新細明體"/>
        <family val="1"/>
        <charset val="136"/>
      </rPr>
      <t>「儲存格參照位址」</t>
    </r>
    <r>
      <rPr>
        <sz val="9"/>
        <rFont val="新細明體"/>
        <family val="1"/>
        <charset val="136"/>
      </rPr>
      <t>方塊中，輸入</t>
    </r>
    <r>
      <rPr>
        <b/>
        <sz val="9"/>
        <rFont val="Helv"/>
        <family val="2"/>
      </rPr>
      <t xml:space="preserve"> b20</t>
    </r>
    <r>
      <rPr>
        <sz val="9"/>
        <rFont val="新細明體"/>
        <family val="1"/>
        <charset val="136"/>
      </rPr>
      <t>，並在</t>
    </r>
    <r>
      <rPr>
        <b/>
        <sz val="9"/>
        <rFont val="新細明體"/>
        <family val="1"/>
        <charset val="136"/>
      </rPr>
      <t>「限制值」</t>
    </r>
    <r>
      <rPr>
        <sz val="9"/>
        <rFont val="新細明體"/>
        <family val="1"/>
        <charset val="136"/>
      </rPr>
      <t>方</t>
    </r>
    <phoneticPr fontId="5" type="noConversion"/>
  </si>
  <si>
    <r>
      <t xml:space="preserve">值，再減去乘以權數 </t>
    </r>
    <r>
      <rPr>
        <sz val="9"/>
        <rFont val="Helv"/>
        <family val="2"/>
      </rPr>
      <t xml:space="preserve">4 </t>
    </r>
    <r>
      <rPr>
        <sz val="9"/>
        <rFont val="新細明體"/>
        <family val="1"/>
        <charset val="136"/>
      </rPr>
      <t>的總投資金額。要增加此一限制式，請復原先前數值，並在功能表中的</t>
    </r>
    <r>
      <rPr>
        <b/>
        <sz val="9"/>
        <rFont val="新細明體"/>
        <family val="1"/>
        <charset val="136"/>
      </rPr>
      <t>「工具」</t>
    </r>
    <r>
      <rPr>
        <sz val="9"/>
        <rFont val="新細明體"/>
        <family val="1"/>
        <charset val="136"/>
      </rPr>
      <t>中，</t>
    </r>
    <phoneticPr fontId="5" type="noConversion"/>
  </si>
  <si>
    <r>
      <t>塊中輸入</t>
    </r>
    <r>
      <rPr>
        <b/>
        <sz val="9"/>
        <rFont val="Times New Roman"/>
        <family val="1"/>
      </rPr>
      <t xml:space="preserve"> 0 </t>
    </r>
    <r>
      <rPr>
        <sz val="9"/>
        <rFont val="新細明體"/>
        <family val="1"/>
        <charset val="136"/>
      </rPr>
      <t>，按下</t>
    </r>
    <r>
      <rPr>
        <b/>
        <sz val="9"/>
        <rFont val="新細明體"/>
        <family val="1"/>
        <charset val="136"/>
      </rPr>
      <t>「確定」</t>
    </r>
    <r>
      <rPr>
        <sz val="9"/>
        <rFont val="新細明體"/>
        <family val="1"/>
        <charset val="136"/>
      </rPr>
      <t>鈕後，隨即按下</t>
    </r>
    <r>
      <rPr>
        <b/>
        <sz val="9"/>
        <rFont val="新細明體"/>
        <family val="1"/>
        <charset val="136"/>
      </rPr>
      <t>「求解」鈕</t>
    </r>
    <r>
      <rPr>
        <sz val="9"/>
        <rFont val="新細明體"/>
        <family val="1"/>
        <charset val="136"/>
      </rPr>
      <t>。</t>
    </r>
    <phoneticPr fontId="5" type="noConversion"/>
  </si>
  <si>
    <r>
      <t>中，在功能表中的</t>
    </r>
    <r>
      <rPr>
        <b/>
        <sz val="9"/>
        <rFont val="新細明體"/>
        <family val="1"/>
        <charset val="136"/>
      </rPr>
      <t>「工具」</t>
    </r>
    <r>
      <rPr>
        <sz val="9"/>
        <rFont val="新細明體"/>
        <family val="1"/>
        <charset val="136"/>
      </rPr>
      <t>中，選擇</t>
    </r>
    <r>
      <rPr>
        <b/>
        <sz val="9"/>
        <rFont val="新細明體"/>
        <family val="1"/>
        <charset val="136"/>
      </rPr>
      <t>「規劃求解」</t>
    </r>
    <r>
      <rPr>
        <sz val="9"/>
        <rFont val="新細明體"/>
        <family val="1"/>
        <charset val="136"/>
      </rPr>
      <t>鈕，並按</t>
    </r>
    <r>
      <rPr>
        <b/>
        <sz val="9"/>
        <rFont val="新細明體"/>
        <family val="1"/>
        <charset val="136"/>
      </rPr>
      <t>「選項」</t>
    </r>
    <r>
      <rPr>
        <sz val="9"/>
        <rFont val="新細明體"/>
        <family val="1"/>
        <charset val="136"/>
      </rPr>
      <t>鈕，接著在</t>
    </r>
    <r>
      <rPr>
        <b/>
        <sz val="9"/>
        <rFont val="新細明體"/>
        <family val="1"/>
        <charset val="136"/>
      </rPr>
      <t>「規劃求解選項」</t>
    </r>
    <phoneticPr fontId="5" type="noConversion"/>
  </si>
  <si>
    <r>
      <t>本模式係典型的行銷範例，藉此顯示當提昇某一基準數值時</t>
    </r>
    <r>
      <rPr>
        <sz val="9"/>
        <rFont val="Helv"/>
        <family val="2"/>
      </rPr>
      <t xml:space="preserve"> </t>
    </r>
    <r>
      <rPr>
        <sz val="9"/>
        <rFont val="新細明體"/>
        <family val="1"/>
        <charset val="136"/>
      </rPr>
      <t>，所產生之效應呈現遞減狀態。</t>
    </r>
    <phoneticPr fontId="5" type="noConversion"/>
  </si>
  <si>
    <r>
      <t>並在</t>
    </r>
    <r>
      <rPr>
        <b/>
        <sz val="9"/>
        <rFont val="新細明體"/>
        <family val="1"/>
        <charset val="136"/>
      </rPr>
      <t>「選擇模式區域」</t>
    </r>
    <r>
      <rPr>
        <sz val="9"/>
        <rFont val="新細明體"/>
        <family val="1"/>
        <charset val="136"/>
      </rPr>
      <t>方塊中輸入</t>
    </r>
    <r>
      <rPr>
        <sz val="9"/>
        <rFont val="Helv"/>
        <family val="2"/>
      </rPr>
      <t xml:space="preserve"> h15:h18 </t>
    </r>
    <r>
      <rPr>
        <sz val="9"/>
        <rFont val="新細明體"/>
        <family val="1"/>
        <charset val="136"/>
      </rPr>
      <t>或選擇範例工作表中的</t>
    </r>
    <r>
      <rPr>
        <sz val="9"/>
        <rFont val="Helv"/>
        <family val="2"/>
      </rPr>
      <t xml:space="preserve">  H15:H18</t>
    </r>
    <r>
      <rPr>
        <sz val="9"/>
        <rFont val="新細明體"/>
        <family val="1"/>
        <charset val="136"/>
      </rPr>
      <t>。接著按下</t>
    </r>
    <r>
      <rPr>
        <b/>
        <sz val="9"/>
        <rFont val="新細明體"/>
        <family val="1"/>
        <charset val="136"/>
      </rPr>
      <t>「確定」</t>
    </r>
    <r>
      <rPr>
        <sz val="9"/>
        <rFont val="新細明體"/>
        <family val="1"/>
        <charset val="136"/>
      </rPr>
      <t>鈕。</t>
    </r>
    <phoneticPr fontId="5" type="noConversion"/>
  </si>
  <si>
    <r>
      <t>在儲存格</t>
    </r>
    <r>
      <rPr>
        <sz val="9"/>
        <rFont val="Helv"/>
        <family val="2"/>
      </rPr>
      <t xml:space="preserve"> D17:F17 </t>
    </r>
    <r>
      <rPr>
        <sz val="9"/>
        <rFont val="新細明體"/>
        <family val="1"/>
        <charset val="136"/>
      </rPr>
      <t>中的每個單項產品利潤計算公式中，包含了一個利潤遞減率指數 ^H15。H15 為一常</t>
    </r>
    <phoneticPr fontId="5" type="noConversion"/>
  </si>
  <si>
    <r>
      <t xml:space="preserve">(covariance) </t>
    </r>
    <r>
      <rPr>
        <sz val="9"/>
        <rFont val="新細明體"/>
        <family val="1"/>
        <charset val="136"/>
      </rPr>
      <t>的資料時，您也可以使用</t>
    </r>
    <r>
      <rPr>
        <sz val="9"/>
        <rFont val="Helv"/>
        <family val="2"/>
      </rPr>
      <t xml:space="preserve"> </t>
    </r>
    <r>
      <rPr>
        <sz val="9"/>
        <rFont val="新細明體"/>
        <family val="1"/>
        <charset val="136"/>
      </rPr>
      <t>「</t>
    </r>
    <r>
      <rPr>
        <sz val="9"/>
        <rFont val="Helv"/>
        <family val="2"/>
      </rPr>
      <t xml:space="preserve">Markowitz </t>
    </r>
    <r>
      <rPr>
        <sz val="9"/>
        <rFont val="新細明體"/>
        <family val="1"/>
        <charset val="136"/>
      </rPr>
      <t>模式」來製作。</t>
    </r>
    <phoneticPr fontId="5" type="noConversion"/>
  </si>
  <si>
    <r>
      <t xml:space="preserve"> $5,000 </t>
    </r>
    <r>
      <rPr>
        <sz val="9"/>
        <rFont val="新細明體"/>
        <family val="1"/>
        <charset val="136"/>
      </rPr>
      <t>廣告費用卻僅產生增加</t>
    </r>
    <r>
      <rPr>
        <sz val="9"/>
        <rFont val="Helv"/>
        <family val="2"/>
      </rPr>
      <t xml:space="preserve"> 775 </t>
    </r>
    <r>
      <rPr>
        <sz val="9"/>
        <rFont val="新細明體"/>
        <family val="1"/>
        <charset val="136"/>
      </rPr>
      <t>單位的銷售成果。</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</si>
</sst>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41" formatCode="_-* #,##0_-;\-* #,##0_-;_-* &quot;-&quot;_-;_-@_-"/>
    <numFmt numFmtId="176" formatCode="&quot;$&quot;#,##0_);\(&quot;$&quot;#,##0\)"/>
    <numFmt numFmtId="177" formatCode="&quot;$&quot;#,##0_);[Red]\(&quot;$&quot;#,##0\)"/>
    <numFmt numFmtId="178" formatCode="&quot;$&quot;#,##0.00_);\(&quot;$&quot;#,##0.00\)"/>
    <numFmt numFmtId="179" formatCode="&quot;$&quot;#,##0.00_);[Red]\(&quot;$&quot;#,##0.00\)"/>
    <numFmt numFmtId="180" formatCode="0.0"/>
    <numFmt numFmtId="181" formatCode="0.000"/>
    <numFmt numFmtId="182" formatCode="0.0%"/>
  </numFmts>
  <fonts count="26">
    <font>
      <sz val="10"/>
      <name val="Arial"/>
      <family val="2"/>
    </font>
    <font>
      <sz val="10"/>
      <name val="Arial"/>
      <family val="2"/>
    </font>
    <font>
      <sz val="10"/>
      <name val="MS Sans Serif"/>
      <family val="2"/>
    </font>
    <font>
      <sz val="8"/>
      <name val="MS Sans Serif"/>
      <family val="2"/>
    </font>
    <font>
      <sz val="8"/>
      <name val="Helv"/>
      <family val="2"/>
    </font>
    <font>
      <sz val="9"/>
      <name val="新細明體"/>
      <family val="1"/>
      <charset val="136"/>
    </font>
    <font>
      <b/>
      <sz val="12"/>
      <name val="新細明體"/>
      <family val="1"/>
      <charset val="136"/>
    </font>
    <font>
      <b/>
      <sz val="12"/>
      <name val="Helv"/>
      <family val="2"/>
    </font>
    <font>
      <sz val="9"/>
      <name val="Helv"/>
      <family val="2"/>
    </font>
    <font>
      <b/>
      <sz val="9"/>
      <name val="新細明體"/>
      <family val="1"/>
      <charset val="136"/>
    </font>
    <font>
      <b/>
      <sz val="9"/>
      <name val="Helv"/>
      <family val="2"/>
    </font>
    <font>
      <i/>
      <sz val="9"/>
      <name val="新細明體"/>
      <family val="1"/>
      <charset val="136"/>
    </font>
    <font>
      <i/>
      <sz val="9"/>
      <name val="Helv"/>
      <family val="2"/>
    </font>
    <font>
      <b/>
      <i/>
      <sz val="9"/>
      <name val="新細明體"/>
      <family val="1"/>
      <charset val="136"/>
    </font>
    <font>
      <sz val="9"/>
      <name val="Arial"/>
      <family val="2"/>
    </font>
    <font>
      <sz val="9"/>
      <name val="MS Sans Serif"/>
      <family val="2"/>
    </font>
    <font>
      <b/>
      <i/>
      <sz val="9"/>
      <name val="Helv"/>
      <family val="2"/>
    </font>
    <font>
      <sz val="9"/>
      <name val="Helv"/>
      <family val="2"/>
    </font>
    <font>
      <sz val="9"/>
      <name val="MS Sans Serif"/>
      <family val="2"/>
    </font>
    <font>
      <sz val="9"/>
      <name val="ZapfDingbats"/>
      <family val="1"/>
      <charset val="2"/>
    </font>
    <font>
      <sz val="9"/>
      <name val="Times New Roman"/>
      <family val="1"/>
    </font>
    <font>
      <b/>
      <i/>
      <sz val="12"/>
      <name val="新細明體"/>
      <family val="1"/>
      <charset val="136"/>
    </font>
    <font>
      <b/>
      <i/>
      <sz val="12"/>
      <name val="Helv"/>
      <family val="2"/>
    </font>
    <font>
      <i/>
      <sz val="9"/>
      <name val="Times New Roman"/>
      <family val="1"/>
    </font>
    <font>
      <b/>
      <sz val="9"/>
      <name val="Times New Roman"/>
      <family val="1"/>
    </font>
    <font>
      <b/>
      <sz val="9"/>
      <name val="Helv"/>
      <family val="2"/>
    </font>
  </fonts>
  <fills count="3">
    <fill>
      <patternFill patternType="none"/>
    </fill>
    <fill>
      <patternFill patternType="gray125"/>
    </fill>
    <fill>
      <patternFill patternType="gray125">
        <fgColor indexed="13"/>
      </patternFill>
    </fill>
  </fills>
  <borders count="96">
    <border>
      <left/>
      <right/>
      <top/>
      <bottom/>
      <diagonal/>
    </border>
    <border>
      <left style="thin">
        <color indexed="22"/>
      </left>
      <right style="thin">
        <color indexed="22"/>
      </right>
      <top style="thin">
        <color indexed="22"/>
      </top>
      <bottom style="thin">
        <color indexed="22"/>
      </bottom>
      <diagonal/>
    </border>
    <border>
      <left style="thick">
        <color indexed="18"/>
      </left>
      <right/>
      <top style="thick">
        <color indexed="18"/>
      </top>
      <bottom/>
      <diagonal/>
    </border>
    <border>
      <left style="thick">
        <color indexed="18"/>
      </left>
      <right/>
      <top/>
      <bottom/>
      <diagonal/>
    </border>
    <border>
      <left style="thick">
        <color indexed="18"/>
      </left>
      <right/>
      <top/>
      <bottom style="thick">
        <color indexed="18"/>
      </bottom>
      <diagonal/>
    </border>
    <border>
      <left/>
      <right/>
      <top style="thick">
        <color indexed="18"/>
      </top>
      <bottom/>
      <diagonal/>
    </border>
    <border>
      <left/>
      <right style="thick">
        <color indexed="18"/>
      </right>
      <top style="thick">
        <color indexed="18"/>
      </top>
      <bottom/>
      <diagonal/>
    </border>
    <border>
      <left/>
      <right/>
      <top/>
      <bottom style="thick">
        <color indexed="18"/>
      </bottom>
      <diagonal/>
    </border>
    <border>
      <left/>
      <right style="thick">
        <color indexed="18"/>
      </right>
      <top/>
      <bottom style="thick">
        <color indexed="18"/>
      </bottom>
      <diagonal/>
    </border>
    <border>
      <left/>
      <right style="thick">
        <color indexed="18"/>
      </right>
      <top/>
      <bottom/>
      <diagonal/>
    </border>
    <border>
      <left style="thick">
        <color indexed="21"/>
      </left>
      <right style="thick">
        <color indexed="21"/>
      </right>
      <top style="thick">
        <color indexed="21"/>
      </top>
      <bottom style="thick">
        <color indexed="21"/>
      </bottom>
      <diagonal/>
    </border>
    <border>
      <left style="thick">
        <color indexed="18"/>
      </left>
      <right/>
      <top style="thick">
        <color indexed="18"/>
      </top>
      <bottom style="thin">
        <color indexed="22"/>
      </bottom>
      <diagonal/>
    </border>
    <border>
      <left style="thin">
        <color indexed="22"/>
      </left>
      <right/>
      <top style="thick">
        <color indexed="18"/>
      </top>
      <bottom style="thin">
        <color indexed="22"/>
      </bottom>
      <diagonal/>
    </border>
    <border>
      <left style="thin">
        <color indexed="22"/>
      </left>
      <right style="thick">
        <color indexed="18"/>
      </right>
      <top style="thick">
        <color indexed="18"/>
      </top>
      <bottom style="thin">
        <color indexed="22"/>
      </bottom>
      <diagonal/>
    </border>
    <border>
      <left style="thick">
        <color indexed="18"/>
      </left>
      <right/>
      <top/>
      <bottom style="thin">
        <color indexed="22"/>
      </bottom>
      <diagonal/>
    </border>
    <border>
      <left style="thin">
        <color indexed="22"/>
      </left>
      <right/>
      <top/>
      <bottom style="thin">
        <color indexed="22"/>
      </bottom>
      <diagonal/>
    </border>
    <border>
      <left style="thin">
        <color indexed="22"/>
      </left>
      <right style="thick">
        <color indexed="18"/>
      </right>
      <top/>
      <bottom style="thin">
        <color indexed="22"/>
      </bottom>
      <diagonal/>
    </border>
    <border>
      <left style="thin">
        <color indexed="22"/>
      </left>
      <right/>
      <top/>
      <bottom/>
      <diagonal/>
    </border>
    <border>
      <left style="thick">
        <color indexed="17"/>
      </left>
      <right/>
      <top style="thick">
        <color indexed="17"/>
      </top>
      <bottom style="thick">
        <color indexed="17"/>
      </bottom>
      <diagonal/>
    </border>
    <border>
      <left style="thin">
        <color indexed="22"/>
      </left>
      <right/>
      <top style="thick">
        <color indexed="17"/>
      </top>
      <bottom style="thick">
        <color indexed="17"/>
      </bottom>
      <diagonal/>
    </border>
    <border>
      <left style="thin">
        <color indexed="22"/>
      </left>
      <right style="thick">
        <color indexed="17"/>
      </right>
      <top style="thick">
        <color indexed="17"/>
      </top>
      <bottom style="thick">
        <color indexed="17"/>
      </bottom>
      <diagonal/>
    </border>
    <border>
      <left/>
      <right style="thick">
        <color indexed="18"/>
      </right>
      <top/>
      <bottom style="thin">
        <color indexed="22"/>
      </bottom>
      <diagonal/>
    </border>
    <border>
      <left style="thick">
        <color indexed="17"/>
      </left>
      <right style="thick">
        <color indexed="17"/>
      </right>
      <top style="thick">
        <color indexed="17"/>
      </top>
      <bottom style="thick">
        <color indexed="17"/>
      </bottom>
      <diagonal/>
    </border>
    <border>
      <left style="thin">
        <color indexed="22"/>
      </left>
      <right style="thick">
        <color indexed="18"/>
      </right>
      <top/>
      <bottom/>
      <diagonal/>
    </border>
    <border>
      <left/>
      <right/>
      <top style="thin">
        <color indexed="22"/>
      </top>
      <bottom style="thin">
        <color indexed="22"/>
      </bottom>
      <diagonal/>
    </border>
    <border>
      <left style="thin">
        <color indexed="22"/>
      </left>
      <right/>
      <top style="thin">
        <color indexed="22"/>
      </top>
      <bottom style="thin">
        <color indexed="22"/>
      </bottom>
      <diagonal/>
    </border>
    <border>
      <left style="thin">
        <color indexed="22"/>
      </left>
      <right style="thick">
        <color indexed="18"/>
      </right>
      <top style="thin">
        <color indexed="22"/>
      </top>
      <bottom style="thin">
        <color indexed="22"/>
      </bottom>
      <diagonal/>
    </border>
    <border>
      <left style="thick">
        <color indexed="16"/>
      </left>
      <right style="thick">
        <color indexed="16"/>
      </right>
      <top style="thick">
        <color indexed="16"/>
      </top>
      <bottom style="thick">
        <color indexed="16"/>
      </bottom>
      <diagonal/>
    </border>
    <border>
      <left style="thick">
        <color indexed="16"/>
      </left>
      <right/>
      <top style="thick">
        <color indexed="16"/>
      </top>
      <bottom style="thick">
        <color indexed="16"/>
      </bottom>
      <diagonal/>
    </border>
    <border>
      <left style="thin">
        <color indexed="22"/>
      </left>
      <right/>
      <top style="thick">
        <color indexed="16"/>
      </top>
      <bottom style="thick">
        <color indexed="16"/>
      </bottom>
      <diagonal/>
    </border>
    <border>
      <left style="thin">
        <color indexed="22"/>
      </left>
      <right style="thick">
        <color indexed="16"/>
      </right>
      <top style="thick">
        <color indexed="16"/>
      </top>
      <bottom style="thick">
        <color indexed="16"/>
      </bottom>
      <diagonal/>
    </border>
    <border>
      <left/>
      <right/>
      <top/>
      <bottom style="thin">
        <color indexed="8"/>
      </bottom>
      <diagonal/>
    </border>
    <border>
      <left/>
      <right style="thick">
        <color indexed="18"/>
      </right>
      <top/>
      <bottom style="thin">
        <color indexed="8"/>
      </bottom>
      <diagonal/>
    </border>
    <border>
      <left style="thick">
        <color indexed="18"/>
      </left>
      <right style="double">
        <color indexed="18"/>
      </right>
      <top style="thick">
        <color indexed="18"/>
      </top>
      <bottom style="double">
        <color indexed="18"/>
      </bottom>
      <diagonal/>
    </border>
    <border>
      <left style="thin">
        <color indexed="18"/>
      </left>
      <right style="thick">
        <color indexed="18"/>
      </right>
      <top style="thick">
        <color indexed="18"/>
      </top>
      <bottom style="double">
        <color indexed="18"/>
      </bottom>
      <diagonal/>
    </border>
    <border>
      <left style="thick">
        <color indexed="18"/>
      </left>
      <right style="double">
        <color indexed="18"/>
      </right>
      <top/>
      <bottom/>
      <diagonal/>
    </border>
    <border>
      <left style="thin">
        <color indexed="18"/>
      </left>
      <right style="thick">
        <color indexed="18"/>
      </right>
      <top/>
      <bottom/>
      <diagonal/>
    </border>
    <border>
      <left style="thick">
        <color indexed="18"/>
      </left>
      <right style="thick">
        <color indexed="17"/>
      </right>
      <top/>
      <bottom/>
      <diagonal/>
    </border>
    <border>
      <left/>
      <right/>
      <top style="thick">
        <color indexed="17"/>
      </top>
      <bottom style="thick">
        <color indexed="17"/>
      </bottom>
      <diagonal/>
    </border>
    <border>
      <left/>
      <right style="thick">
        <color indexed="17"/>
      </right>
      <top style="thick">
        <color indexed="17"/>
      </top>
      <bottom style="thick">
        <color indexed="17"/>
      </bottom>
      <diagonal/>
    </border>
    <border>
      <left style="thick">
        <color indexed="18"/>
      </left>
      <right style="thick">
        <color indexed="21"/>
      </right>
      <top style="thin">
        <color indexed="18"/>
      </top>
      <bottom style="thin">
        <color indexed="18"/>
      </bottom>
      <diagonal/>
    </border>
    <border>
      <left/>
      <right/>
      <top style="thin">
        <color indexed="18"/>
      </top>
      <bottom style="thin">
        <color indexed="18"/>
      </bottom>
      <diagonal/>
    </border>
    <border>
      <left style="thin">
        <color indexed="18"/>
      </left>
      <right style="thick">
        <color indexed="18"/>
      </right>
      <top style="thin">
        <color indexed="18"/>
      </top>
      <bottom style="thin">
        <color indexed="18"/>
      </bottom>
      <diagonal/>
    </border>
    <border>
      <left style="thick">
        <color indexed="18"/>
      </left>
      <right style="double">
        <color indexed="18"/>
      </right>
      <top/>
      <bottom style="thick">
        <color indexed="18"/>
      </bottom>
      <diagonal/>
    </border>
    <border>
      <left style="thin">
        <color indexed="18"/>
      </left>
      <right style="thick">
        <color indexed="18"/>
      </right>
      <top/>
      <bottom style="thick">
        <color indexed="18"/>
      </bottom>
      <diagonal/>
    </border>
    <border>
      <left/>
      <right/>
      <top/>
      <bottom style="thin">
        <color indexed="64"/>
      </bottom>
      <diagonal/>
    </border>
    <border>
      <left/>
      <right style="thick">
        <color indexed="18"/>
      </right>
      <top/>
      <bottom style="thin">
        <color indexed="64"/>
      </bottom>
      <diagonal/>
    </border>
    <border>
      <left style="thick">
        <color indexed="18"/>
      </left>
      <right/>
      <top/>
      <bottom style="thin">
        <color indexed="64"/>
      </bottom>
      <diagonal/>
    </border>
    <border>
      <left style="thick">
        <color indexed="16"/>
      </left>
      <right style="thick">
        <color indexed="16"/>
      </right>
      <top style="thick">
        <color indexed="16"/>
      </top>
      <bottom/>
      <diagonal/>
    </border>
    <border>
      <left style="thick">
        <color indexed="17"/>
      </left>
      <right/>
      <top style="thick">
        <color indexed="17"/>
      </top>
      <bottom/>
      <diagonal/>
    </border>
    <border>
      <left/>
      <right/>
      <top style="thick">
        <color indexed="17"/>
      </top>
      <bottom/>
      <diagonal/>
    </border>
    <border>
      <left/>
      <right style="thick">
        <color indexed="17"/>
      </right>
      <top style="thick">
        <color indexed="17"/>
      </top>
      <bottom/>
      <diagonal/>
    </border>
    <border>
      <left style="thick">
        <color indexed="16"/>
      </left>
      <right style="thick">
        <color indexed="16"/>
      </right>
      <top/>
      <bottom/>
      <diagonal/>
    </border>
    <border>
      <left style="thick">
        <color indexed="17"/>
      </left>
      <right/>
      <top/>
      <bottom/>
      <diagonal/>
    </border>
    <border>
      <left/>
      <right style="thick">
        <color indexed="17"/>
      </right>
      <top/>
      <bottom/>
      <diagonal/>
    </border>
    <border>
      <left style="thick">
        <color indexed="16"/>
      </left>
      <right style="thick">
        <color indexed="16"/>
      </right>
      <top/>
      <bottom style="thick">
        <color indexed="16"/>
      </bottom>
      <diagonal/>
    </border>
    <border>
      <left style="thick">
        <color indexed="17"/>
      </left>
      <right/>
      <top/>
      <bottom style="thick">
        <color indexed="17"/>
      </bottom>
      <diagonal/>
    </border>
    <border>
      <left/>
      <right/>
      <top/>
      <bottom style="thick">
        <color indexed="17"/>
      </bottom>
      <diagonal/>
    </border>
    <border>
      <left/>
      <right style="thick">
        <color indexed="17"/>
      </right>
      <top/>
      <bottom style="thick">
        <color indexed="17"/>
      </bottom>
      <diagonal/>
    </border>
    <border>
      <left/>
      <right/>
      <top style="thick">
        <color indexed="16"/>
      </top>
      <bottom style="thick">
        <color indexed="16"/>
      </bottom>
      <diagonal/>
    </border>
    <border>
      <left/>
      <right style="thick">
        <color indexed="16"/>
      </right>
      <top style="thick">
        <color indexed="16"/>
      </top>
      <bottom style="thick">
        <color indexed="16"/>
      </bottom>
      <diagonal/>
    </border>
    <border>
      <left style="thick">
        <color indexed="18"/>
      </left>
      <right/>
      <top/>
      <bottom style="thin">
        <color indexed="8"/>
      </bottom>
      <diagonal/>
    </border>
    <border>
      <left style="thin">
        <color indexed="22"/>
      </left>
      <right/>
      <top style="thick">
        <color indexed="18"/>
      </top>
      <bottom/>
      <diagonal/>
    </border>
    <border>
      <left style="thin">
        <color indexed="22"/>
      </left>
      <right style="thin">
        <color indexed="22"/>
      </right>
      <top style="thick">
        <color indexed="18"/>
      </top>
      <bottom/>
      <diagonal/>
    </border>
    <border>
      <left style="thick">
        <color indexed="18"/>
      </left>
      <right/>
      <top style="thin">
        <color indexed="22"/>
      </top>
      <bottom/>
      <diagonal/>
    </border>
    <border>
      <left style="thin">
        <color indexed="22"/>
      </left>
      <right/>
      <top style="thin">
        <color indexed="22"/>
      </top>
      <bottom/>
      <diagonal/>
    </border>
    <border>
      <left/>
      <right/>
      <top style="thin">
        <color indexed="22"/>
      </top>
      <bottom/>
      <diagonal/>
    </border>
    <border>
      <left style="thick">
        <color indexed="17"/>
      </left>
      <right style="thick">
        <color indexed="17"/>
      </right>
      <top style="thick">
        <color indexed="17"/>
      </top>
      <bottom/>
      <diagonal/>
    </border>
    <border>
      <left style="thick">
        <color indexed="17"/>
      </left>
      <right style="thick">
        <color indexed="17"/>
      </right>
      <top style="thin">
        <color indexed="22"/>
      </top>
      <bottom/>
      <diagonal/>
    </border>
    <border>
      <left style="thick">
        <color indexed="17"/>
      </left>
      <right style="thick">
        <color indexed="17"/>
      </right>
      <top style="thin">
        <color indexed="22"/>
      </top>
      <bottom style="thin">
        <color indexed="22"/>
      </bottom>
      <diagonal/>
    </border>
    <border>
      <left style="thick">
        <color indexed="18"/>
      </left>
      <right/>
      <top style="thin">
        <color indexed="22"/>
      </top>
      <bottom style="thick">
        <color indexed="18"/>
      </bottom>
      <diagonal/>
    </border>
    <border>
      <left style="thin">
        <color indexed="22"/>
      </left>
      <right/>
      <top style="thin">
        <color indexed="22"/>
      </top>
      <bottom style="thick">
        <color indexed="18"/>
      </bottom>
      <diagonal/>
    </border>
    <border>
      <left/>
      <right style="medium">
        <color indexed="17"/>
      </right>
      <top style="thin">
        <color indexed="22"/>
      </top>
      <bottom style="thick">
        <color indexed="18"/>
      </bottom>
      <diagonal/>
    </border>
    <border>
      <left style="thick">
        <color indexed="17"/>
      </left>
      <right style="thick">
        <color indexed="17"/>
      </right>
      <top/>
      <bottom style="thick">
        <color indexed="17"/>
      </bottom>
      <diagonal/>
    </border>
    <border>
      <left style="thick">
        <color indexed="17"/>
      </left>
      <right/>
      <top/>
      <bottom style="thick">
        <color indexed="18"/>
      </bottom>
      <diagonal/>
    </border>
    <border>
      <left style="thin">
        <color indexed="22"/>
      </left>
      <right style="thin">
        <color indexed="22"/>
      </right>
      <top/>
      <bottom style="thick">
        <color indexed="18"/>
      </bottom>
      <diagonal/>
    </border>
    <border>
      <left/>
      <right style="thin">
        <color indexed="22"/>
      </right>
      <top/>
      <bottom style="thick">
        <color indexed="18"/>
      </bottom>
      <diagonal/>
    </border>
    <border>
      <left style="thick">
        <color indexed="17"/>
      </left>
      <right style="thick">
        <color indexed="17"/>
      </right>
      <top/>
      <bottom/>
      <diagonal/>
    </border>
    <border>
      <left style="thick">
        <color indexed="18"/>
      </left>
      <right/>
      <top style="double">
        <color indexed="18"/>
      </top>
      <bottom style="thick">
        <color indexed="18"/>
      </bottom>
      <diagonal/>
    </border>
    <border>
      <left/>
      <right/>
      <top style="double">
        <color indexed="18"/>
      </top>
      <bottom style="thick">
        <color indexed="18"/>
      </bottom>
      <diagonal/>
    </border>
    <border>
      <left/>
      <right/>
      <top style="double">
        <color indexed="18"/>
      </top>
      <bottom/>
      <diagonal/>
    </border>
    <border>
      <left style="thick">
        <color indexed="18"/>
      </left>
      <right style="thick">
        <color indexed="18"/>
      </right>
      <top style="thick">
        <color indexed="18"/>
      </top>
      <bottom/>
      <diagonal/>
    </border>
    <border>
      <left style="thick">
        <color indexed="18"/>
      </left>
      <right style="thick">
        <color indexed="18"/>
      </right>
      <top/>
      <bottom/>
      <diagonal/>
    </border>
    <border>
      <left style="thick">
        <color indexed="18"/>
      </left>
      <right style="thick">
        <color indexed="18"/>
      </right>
      <top/>
      <bottom style="thick">
        <color indexed="18"/>
      </bottom>
      <diagonal/>
    </border>
    <border>
      <left/>
      <right style="thick">
        <color indexed="18"/>
      </right>
      <top style="thick">
        <color indexed="18"/>
      </top>
      <bottom style="thick">
        <color indexed="17"/>
      </bottom>
      <diagonal/>
    </border>
    <border>
      <left style="thick">
        <color indexed="16"/>
      </left>
      <right/>
      <top style="thick">
        <color indexed="16"/>
      </top>
      <bottom/>
      <diagonal/>
    </border>
    <border>
      <left/>
      <right style="thick">
        <color indexed="16"/>
      </right>
      <top style="thick">
        <color indexed="16"/>
      </top>
      <bottom/>
      <diagonal/>
    </border>
    <border>
      <left style="thick">
        <color indexed="16"/>
      </left>
      <right/>
      <top/>
      <bottom/>
      <diagonal/>
    </border>
    <border>
      <left/>
      <right style="thick">
        <color indexed="16"/>
      </right>
      <top/>
      <bottom/>
      <diagonal/>
    </border>
    <border>
      <left style="thick">
        <color indexed="16"/>
      </left>
      <right/>
      <top/>
      <bottom style="thick">
        <color indexed="16"/>
      </bottom>
      <diagonal/>
    </border>
    <border>
      <left/>
      <right style="thick">
        <color indexed="16"/>
      </right>
      <top/>
      <bottom style="thick">
        <color indexed="16"/>
      </bottom>
      <diagonal/>
    </border>
    <border>
      <left style="thick">
        <color indexed="18"/>
      </left>
      <right/>
      <top style="thick">
        <color indexed="18"/>
      </top>
      <bottom style="thin">
        <color indexed="18"/>
      </bottom>
      <diagonal/>
    </border>
    <border>
      <left/>
      <right/>
      <top style="thick">
        <color indexed="18"/>
      </top>
      <bottom style="thin">
        <color indexed="18"/>
      </bottom>
      <diagonal/>
    </border>
    <border>
      <left/>
      <right style="thick">
        <color indexed="18"/>
      </right>
      <top style="thick">
        <color indexed="18"/>
      </top>
      <bottom style="thin">
        <color indexed="18"/>
      </bottom>
      <diagonal/>
    </border>
    <border>
      <left/>
      <right/>
      <top style="thick">
        <color indexed="18"/>
      </top>
      <bottom style="double">
        <color indexed="18"/>
      </bottom>
      <diagonal/>
    </border>
    <border>
      <left/>
      <right style="thick">
        <color indexed="18"/>
      </right>
      <top style="double">
        <color indexed="18"/>
      </top>
      <bottom/>
      <diagonal/>
    </border>
  </borders>
  <cellStyleXfs count="11">
    <xf numFmtId="0" fontId="0" fillId="0" borderId="0"/>
    <xf numFmtId="38" fontId="1" fillId="0" borderId="0" applyFont="0" applyFill="0" applyBorder="0" applyAlignment="0" applyProtection="0"/>
    <xf numFmtId="4" fontId="4" fillId="0" borderId="0" applyFont="0" applyFill="0" applyBorder="0" applyAlignment="0" applyProtection="0"/>
    <xf numFmtId="6" fontId="1" fillId="0" borderId="0" applyFont="0" applyFill="0" applyBorder="0" applyAlignment="0" applyProtection="0"/>
    <xf numFmtId="179" fontId="2" fillId="0" borderId="0" applyFont="0" applyFill="0" applyBorder="0" applyAlignment="0" applyProtection="0"/>
    <xf numFmtId="0" fontId="3" fillId="0" borderId="0"/>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left"/>
    </xf>
  </cellStyleXfs>
  <cellXfs count="369">
    <xf numFmtId="0" fontId="0" fillId="0" borderId="0" xfId="0"/>
    <xf numFmtId="0" fontId="6" fillId="0" borderId="0" xfId="6" applyFont="1">
      <alignment horizontal="left"/>
    </xf>
    <xf numFmtId="0" fontId="6" fillId="0" borderId="0" xfId="6" quotePrefix="1" applyFont="1">
      <alignment horizontal="left"/>
    </xf>
    <xf numFmtId="0" fontId="5" fillId="2" borderId="2" xfId="6" applyFont="1" applyFill="1" applyBorder="1">
      <alignment horizontal="left"/>
    </xf>
    <xf numFmtId="0" fontId="5" fillId="2" borderId="3" xfId="6" applyFont="1" applyFill="1" applyBorder="1">
      <alignment horizontal="left"/>
    </xf>
    <xf numFmtId="0" fontId="5" fillId="2" borderId="4" xfId="6" applyFont="1" applyFill="1" applyBorder="1">
      <alignment horizontal="left"/>
    </xf>
    <xf numFmtId="0" fontId="6" fillId="0" borderId="0" xfId="8" applyFont="1">
      <alignment horizontal="left"/>
    </xf>
    <xf numFmtId="0" fontId="5" fillId="2" borderId="2" xfId="8" applyNumberFormat="1" applyFont="1" applyFill="1" applyBorder="1" applyAlignment="1">
      <alignment horizontal="left"/>
    </xf>
    <xf numFmtId="0" fontId="5" fillId="2" borderId="4" xfId="8" applyNumberFormat="1" applyFont="1" applyFill="1" applyBorder="1" applyAlignment="1">
      <alignment horizontal="left"/>
    </xf>
    <xf numFmtId="0" fontId="8" fillId="2" borderId="5" xfId="8" applyFont="1" applyFill="1" applyBorder="1" applyAlignment="1"/>
    <xf numFmtId="0" fontId="8" fillId="2" borderId="6" xfId="8" applyFont="1" applyFill="1" applyBorder="1" applyAlignment="1"/>
    <xf numFmtId="0" fontId="8" fillId="0" borderId="0" xfId="8" applyFont="1" applyAlignment="1"/>
    <xf numFmtId="0" fontId="8" fillId="0" borderId="0" xfId="8" applyFont="1">
      <alignment horizontal="left"/>
    </xf>
    <xf numFmtId="0" fontId="8" fillId="2" borderId="7" xfId="8" applyFont="1" applyFill="1" applyBorder="1" applyAlignment="1"/>
    <xf numFmtId="0" fontId="8" fillId="2" borderId="8" xfId="8" applyFont="1" applyFill="1" applyBorder="1" applyAlignment="1"/>
    <xf numFmtId="0" fontId="8" fillId="2" borderId="2" xfId="8" applyFont="1" applyFill="1" applyBorder="1" applyAlignment="1"/>
    <xf numFmtId="0" fontId="11" fillId="2" borderId="5" xfId="8" applyNumberFormat="1" applyFont="1" applyFill="1" applyBorder="1" applyAlignment="1">
      <alignment horizontal="center"/>
    </xf>
    <xf numFmtId="0" fontId="11" fillId="2" borderId="6" xfId="8" applyNumberFormat="1" applyFont="1" applyFill="1" applyBorder="1" applyAlignment="1">
      <alignment horizontal="center"/>
    </xf>
    <xf numFmtId="0" fontId="11" fillId="2" borderId="2" xfId="8" applyNumberFormat="1" applyFont="1" applyFill="1" applyBorder="1" applyAlignment="1">
      <alignment horizontal="left"/>
    </xf>
    <xf numFmtId="0" fontId="12" fillId="2" borderId="6" xfId="8" applyFont="1" applyFill="1" applyBorder="1" applyAlignment="1"/>
    <xf numFmtId="182" fontId="8" fillId="2" borderId="0" xfId="8" applyNumberFormat="1" applyFont="1" applyFill="1" applyBorder="1" applyAlignment="1">
      <alignment horizontal="center"/>
    </xf>
    <xf numFmtId="0" fontId="8" fillId="2" borderId="9" xfId="8" applyFont="1" applyFill="1" applyBorder="1" applyAlignment="1">
      <alignment horizontal="center"/>
    </xf>
    <xf numFmtId="0" fontId="8" fillId="2" borderId="3" xfId="8" applyNumberFormat="1" applyFont="1" applyFill="1" applyBorder="1" applyAlignment="1">
      <alignment horizontal="left"/>
    </xf>
    <xf numFmtId="0" fontId="8" fillId="2" borderId="9" xfId="8" applyFont="1" applyFill="1" applyBorder="1" applyAlignment="1"/>
    <xf numFmtId="0" fontId="13" fillId="0" borderId="0" xfId="8" applyNumberFormat="1" applyFont="1" applyAlignment="1">
      <alignment horizontal="center"/>
    </xf>
    <xf numFmtId="182" fontId="8" fillId="2" borderId="7" xfId="8" applyNumberFormat="1" applyFont="1" applyFill="1" applyBorder="1" applyAlignment="1">
      <alignment horizontal="center"/>
    </xf>
    <xf numFmtId="0" fontId="8" fillId="2" borderId="8" xfId="8" applyFont="1" applyFill="1" applyBorder="1" applyAlignment="1">
      <alignment horizontal="center"/>
    </xf>
    <xf numFmtId="0" fontId="8" fillId="2" borderId="4" xfId="8" applyNumberFormat="1" applyFont="1" applyFill="1" applyBorder="1" applyAlignment="1">
      <alignment horizontal="left"/>
    </xf>
    <xf numFmtId="0" fontId="13" fillId="0" borderId="0" xfId="8" applyNumberFormat="1" applyFont="1" applyAlignment="1">
      <alignment horizontal="right"/>
    </xf>
    <xf numFmtId="176" fontId="10" fillId="0" borderId="10" xfId="8" applyNumberFormat="1" applyFont="1" applyFill="1" applyBorder="1" applyAlignment="1">
      <alignment horizontal="center"/>
    </xf>
    <xf numFmtId="0" fontId="14" fillId="0" borderId="0" xfId="0" applyFont="1"/>
    <xf numFmtId="0" fontId="13" fillId="0" borderId="11" xfId="8" applyNumberFormat="1" applyFont="1" applyFill="1" applyBorder="1" applyAlignment="1">
      <alignment horizontal="left"/>
    </xf>
    <xf numFmtId="0" fontId="13" fillId="0" borderId="12" xfId="8" applyFont="1" applyFill="1" applyBorder="1" applyAlignment="1">
      <alignment horizontal="center"/>
    </xf>
    <xf numFmtId="0" fontId="13" fillId="0" borderId="13" xfId="8" applyNumberFormat="1" applyFont="1" applyFill="1" applyBorder="1" applyAlignment="1">
      <alignment horizontal="center"/>
    </xf>
    <xf numFmtId="49" fontId="9" fillId="0" borderId="2" xfId="5" applyNumberFormat="1" applyFont="1" applyFill="1" applyBorder="1" applyAlignment="1">
      <alignment vertical="top"/>
    </xf>
    <xf numFmtId="49" fontId="8" fillId="0" borderId="5" xfId="6" applyNumberFormat="1" applyFont="1" applyFill="1" applyBorder="1" applyAlignment="1">
      <alignment vertical="top"/>
    </xf>
    <xf numFmtId="49" fontId="15" fillId="0" borderId="6" xfId="5" applyNumberFormat="1" applyFont="1" applyFill="1" applyBorder="1" applyAlignment="1">
      <alignment vertical="top"/>
    </xf>
    <xf numFmtId="0" fontId="13" fillId="0" borderId="14" xfId="8" applyNumberFormat="1" applyFont="1" applyFill="1" applyBorder="1" applyAlignment="1">
      <alignment horizontal="left"/>
    </xf>
    <xf numFmtId="177" fontId="8" fillId="0" borderId="15" xfId="8" applyNumberFormat="1" applyFont="1" applyFill="1" applyBorder="1" applyAlignment="1"/>
    <xf numFmtId="177" fontId="8" fillId="0" borderId="16" xfId="8" applyNumberFormat="1" applyFont="1" applyFill="1" applyBorder="1" applyAlignment="1"/>
    <xf numFmtId="49" fontId="8" fillId="0" borderId="3" xfId="6" applyNumberFormat="1" applyFont="1" applyFill="1" applyBorder="1" applyAlignment="1">
      <alignment vertical="top"/>
    </xf>
    <xf numFmtId="49" fontId="14" fillId="0" borderId="0" xfId="0" applyNumberFormat="1" applyFont="1" applyAlignment="1">
      <alignment vertical="top"/>
    </xf>
    <xf numFmtId="49" fontId="8" fillId="0" borderId="9" xfId="6" applyNumberFormat="1" applyFont="1" applyFill="1" applyBorder="1" applyAlignment="1">
      <alignment vertical="top"/>
    </xf>
    <xf numFmtId="38" fontId="8" fillId="0" borderId="15" xfId="8" applyNumberFormat="1" applyFont="1" applyFill="1" applyBorder="1" applyAlignment="1"/>
    <xf numFmtId="38" fontId="8" fillId="0" borderId="16" xfId="8" applyNumberFormat="1" applyFont="1" applyFill="1" applyBorder="1" applyAlignment="1"/>
    <xf numFmtId="176" fontId="10" fillId="0" borderId="10" xfId="7" applyNumberFormat="1" applyFont="1" applyFill="1" applyBorder="1" applyAlignment="1">
      <alignment horizontal="center"/>
    </xf>
    <xf numFmtId="49" fontId="8" fillId="0" borderId="0" xfId="6" applyNumberFormat="1" applyFont="1" applyAlignment="1">
      <alignment vertical="top"/>
    </xf>
    <xf numFmtId="38" fontId="8" fillId="0" borderId="17" xfId="8" applyNumberFormat="1" applyFont="1" applyFill="1" applyBorder="1" applyAlignment="1"/>
    <xf numFmtId="38" fontId="8" fillId="0" borderId="18" xfId="8" applyNumberFormat="1" applyFont="1" applyFill="1" applyBorder="1" applyAlignment="1"/>
    <xf numFmtId="38" fontId="8" fillId="0" borderId="19" xfId="8" applyNumberFormat="1" applyFont="1" applyFill="1" applyBorder="1" applyAlignment="1"/>
    <xf numFmtId="38" fontId="8" fillId="0" borderId="20" xfId="8" applyNumberFormat="1" applyFont="1" applyFill="1" applyBorder="1" applyAlignment="1"/>
    <xf numFmtId="38" fontId="8" fillId="0" borderId="21" xfId="8" applyNumberFormat="1" applyFont="1" applyFill="1" applyBorder="1" applyAlignment="1"/>
    <xf numFmtId="38" fontId="8" fillId="0" borderId="22" xfId="8" applyNumberFormat="1" applyFont="1" applyFill="1" applyBorder="1" applyAlignment="1"/>
    <xf numFmtId="38" fontId="8" fillId="0" borderId="0" xfId="8" applyNumberFormat="1" applyFont="1" applyFill="1" applyBorder="1" applyAlignment="1"/>
    <xf numFmtId="38" fontId="8" fillId="0" borderId="23" xfId="8" applyNumberFormat="1" applyFont="1" applyFill="1" applyBorder="1" applyAlignment="1"/>
    <xf numFmtId="38" fontId="8" fillId="0" borderId="24" xfId="8" applyNumberFormat="1" applyFont="1" applyFill="1" applyBorder="1" applyAlignment="1"/>
    <xf numFmtId="38" fontId="8" fillId="0" borderId="25" xfId="8" applyNumberFormat="1" applyFont="1" applyFill="1" applyBorder="1" applyAlignment="1"/>
    <xf numFmtId="38" fontId="8" fillId="0" borderId="26" xfId="8" applyNumberFormat="1" applyFont="1" applyFill="1" applyBorder="1" applyAlignment="1"/>
    <xf numFmtId="0" fontId="14" fillId="0" borderId="27" xfId="0" applyFont="1" applyBorder="1"/>
    <xf numFmtId="49" fontId="8" fillId="0" borderId="4" xfId="5" applyNumberFormat="1" applyFont="1" applyFill="1" applyBorder="1" applyAlignment="1">
      <alignment vertical="top"/>
    </xf>
    <xf numFmtId="49" fontId="8" fillId="0" borderId="7" xfId="6" applyNumberFormat="1" applyFont="1" applyFill="1" applyBorder="1" applyAlignment="1">
      <alignment vertical="top"/>
    </xf>
    <xf numFmtId="49" fontId="15" fillId="0" borderId="8" xfId="5" applyNumberFormat="1" applyFont="1" applyFill="1" applyBorder="1" applyAlignment="1">
      <alignment vertical="top"/>
    </xf>
    <xf numFmtId="0" fontId="13" fillId="0" borderId="4" xfId="8" applyNumberFormat="1" applyFont="1" applyFill="1" applyBorder="1" applyAlignment="1">
      <alignment horizontal="left"/>
    </xf>
    <xf numFmtId="177" fontId="8" fillId="0" borderId="28" xfId="8" applyNumberFormat="1" applyFont="1" applyFill="1" applyBorder="1" applyAlignment="1"/>
    <xf numFmtId="177" fontId="8" fillId="0" borderId="29" xfId="8" applyNumberFormat="1" applyFont="1" applyFill="1" applyBorder="1" applyAlignment="1"/>
    <xf numFmtId="177" fontId="8" fillId="0" borderId="30" xfId="8" applyNumberFormat="1" applyFont="1" applyFill="1" applyBorder="1" applyAlignment="1"/>
    <xf numFmtId="0" fontId="8" fillId="0" borderId="0" xfId="8" applyNumberFormat="1" applyFont="1" applyAlignment="1">
      <alignment horizontal="left"/>
    </xf>
    <xf numFmtId="0" fontId="8" fillId="2" borderId="5" xfId="6" applyFont="1" applyFill="1" applyBorder="1">
      <alignment horizontal="left"/>
    </xf>
    <xf numFmtId="0" fontId="8" fillId="2" borderId="6" xfId="6" applyFont="1" applyFill="1" applyBorder="1">
      <alignment horizontal="left"/>
    </xf>
    <xf numFmtId="0" fontId="8" fillId="2" borderId="3" xfId="6" applyFont="1" applyFill="1" applyBorder="1">
      <alignment horizontal="left"/>
    </xf>
    <xf numFmtId="0" fontId="8" fillId="2" borderId="0" xfId="6" applyFont="1" applyFill="1" applyBorder="1">
      <alignment horizontal="left"/>
    </xf>
    <xf numFmtId="0" fontId="8" fillId="2" borderId="9" xfId="6" applyFont="1" applyFill="1" applyBorder="1">
      <alignment horizontal="left"/>
    </xf>
    <xf numFmtId="49" fontId="8" fillId="2" borderId="3" xfId="6" applyNumberFormat="1" applyFont="1" applyFill="1" applyBorder="1">
      <alignment horizontal="left"/>
    </xf>
    <xf numFmtId="49" fontId="8" fillId="2" borderId="0" xfId="6" applyNumberFormat="1" applyFont="1" applyFill="1" applyBorder="1">
      <alignment horizontal="left"/>
    </xf>
    <xf numFmtId="49" fontId="8" fillId="2" borderId="9" xfId="6" applyNumberFormat="1" applyFont="1" applyFill="1" applyBorder="1">
      <alignment horizontal="left"/>
    </xf>
    <xf numFmtId="49" fontId="8" fillId="2" borderId="31" xfId="6" applyNumberFormat="1" applyFont="1" applyFill="1" applyBorder="1">
      <alignment horizontal="left"/>
    </xf>
    <xf numFmtId="49" fontId="8" fillId="2" borderId="32" xfId="6" applyNumberFormat="1" applyFont="1" applyFill="1" applyBorder="1">
      <alignment horizontal="left"/>
    </xf>
    <xf numFmtId="0" fontId="8" fillId="0" borderId="0" xfId="6" applyFont="1">
      <alignment horizontal="left"/>
    </xf>
    <xf numFmtId="0" fontId="8" fillId="2" borderId="4" xfId="6" applyFont="1" applyFill="1" applyBorder="1">
      <alignment horizontal="left"/>
    </xf>
    <xf numFmtId="49" fontId="8" fillId="2" borderId="7" xfId="6" applyNumberFormat="1" applyFont="1" applyFill="1" applyBorder="1">
      <alignment horizontal="left"/>
    </xf>
    <xf numFmtId="49" fontId="8" fillId="2" borderId="8" xfId="6" applyNumberFormat="1" applyFont="1" applyFill="1" applyBorder="1">
      <alignment horizontal="left"/>
    </xf>
    <xf numFmtId="0" fontId="15" fillId="0" borderId="0" xfId="5" applyFont="1"/>
    <xf numFmtId="1" fontId="11" fillId="0" borderId="33" xfId="5" applyNumberFormat="1" applyFont="1" applyFill="1" applyBorder="1" applyAlignment="1">
      <alignment horizontal="left"/>
    </xf>
    <xf numFmtId="1" fontId="11" fillId="0" borderId="34" xfId="5" applyNumberFormat="1" applyFont="1" applyFill="1" applyBorder="1" applyAlignment="1">
      <alignment horizontal="center"/>
    </xf>
    <xf numFmtId="1" fontId="11" fillId="0" borderId="35" xfId="5" applyNumberFormat="1" applyFont="1" applyFill="1" applyBorder="1" applyAlignment="1">
      <alignment horizontal="left"/>
    </xf>
    <xf numFmtId="0" fontId="17" fillId="0" borderId="0" xfId="5" applyFont="1" applyFill="1" applyBorder="1"/>
    <xf numFmtId="180" fontId="17" fillId="0" borderId="0" xfId="5" applyNumberFormat="1" applyFont="1" applyFill="1" applyBorder="1" applyAlignment="1"/>
    <xf numFmtId="1" fontId="17" fillId="0" borderId="36" xfId="5" applyNumberFormat="1" applyFont="1" applyFill="1" applyBorder="1" applyAlignment="1"/>
    <xf numFmtId="1" fontId="11" fillId="0" borderId="35" xfId="5" applyNumberFormat="1" applyFont="1" applyFill="1" applyBorder="1" applyAlignment="1"/>
    <xf numFmtId="1" fontId="17" fillId="0" borderId="0" xfId="5" applyNumberFormat="1" applyFont="1" applyFill="1" applyBorder="1" applyAlignment="1"/>
    <xf numFmtId="41" fontId="17" fillId="0" borderId="0" xfId="5" applyNumberFormat="1" applyFont="1" applyFill="1" applyBorder="1" applyAlignment="1"/>
    <xf numFmtId="41" fontId="17" fillId="0" borderId="36" xfId="5" applyNumberFormat="1" applyFont="1" applyFill="1" applyBorder="1" applyAlignment="1">
      <alignment horizontal="right"/>
    </xf>
    <xf numFmtId="176" fontId="17" fillId="0" borderId="0" xfId="5" applyNumberFormat="1" applyFont="1" applyFill="1" applyBorder="1" applyAlignment="1">
      <alignment horizontal="right"/>
    </xf>
    <xf numFmtId="176" fontId="17" fillId="0" borderId="36" xfId="5" applyNumberFormat="1" applyFont="1" applyFill="1" applyBorder="1" applyAlignment="1">
      <alignment horizontal="right"/>
    </xf>
    <xf numFmtId="49" fontId="5" fillId="0" borderId="0" xfId="6" applyNumberFormat="1" applyFont="1" applyAlignment="1">
      <alignment vertical="top"/>
    </xf>
    <xf numFmtId="1" fontId="11" fillId="0" borderId="37" xfId="5" applyNumberFormat="1" applyFont="1" applyFill="1" applyBorder="1" applyAlignment="1">
      <alignment horizontal="left"/>
    </xf>
    <xf numFmtId="41" fontId="17" fillId="0" borderId="18" xfId="5" applyNumberFormat="1" applyFont="1" applyFill="1" applyBorder="1" applyAlignment="1"/>
    <xf numFmtId="41" fontId="17" fillId="0" borderId="38" xfId="5" applyNumberFormat="1" applyFont="1" applyFill="1" applyBorder="1" applyAlignment="1"/>
    <xf numFmtId="41" fontId="17" fillId="0" borderId="39" xfId="5" applyNumberFormat="1" applyFont="1" applyFill="1" applyBorder="1" applyAlignment="1"/>
    <xf numFmtId="41" fontId="17" fillId="0" borderId="27" xfId="5" applyNumberFormat="1" applyFont="1" applyFill="1" applyBorder="1" applyAlignment="1">
      <alignment horizontal="right"/>
    </xf>
    <xf numFmtId="1" fontId="17" fillId="0" borderId="36" xfId="5" applyNumberFormat="1" applyFont="1" applyFill="1" applyBorder="1" applyAlignment="1">
      <alignment horizontal="right"/>
    </xf>
    <xf numFmtId="1" fontId="11" fillId="0" borderId="40" xfId="5" applyNumberFormat="1" applyFont="1" applyFill="1" applyBorder="1" applyAlignment="1">
      <alignment horizontal="left"/>
    </xf>
    <xf numFmtId="176" fontId="17" fillId="0" borderId="10" xfId="5" applyNumberFormat="1" applyFont="1" applyFill="1" applyBorder="1" applyAlignment="1"/>
    <xf numFmtId="176" fontId="17" fillId="0" borderId="41" xfId="5" applyNumberFormat="1" applyFont="1" applyFill="1" applyBorder="1" applyAlignment="1"/>
    <xf numFmtId="176" fontId="17" fillId="0" borderId="42" xfId="5" applyNumberFormat="1" applyFont="1" applyFill="1" applyBorder="1" applyAlignment="1">
      <alignment horizontal="right"/>
    </xf>
    <xf numFmtId="1" fontId="11" fillId="0" borderId="43" xfId="5" applyNumberFormat="1" applyFont="1" applyFill="1" applyBorder="1" applyAlignment="1">
      <alignment horizontal="left"/>
    </xf>
    <xf numFmtId="9" fontId="17" fillId="0" borderId="7" xfId="5" applyNumberFormat="1" applyFont="1" applyFill="1" applyBorder="1" applyAlignment="1"/>
    <xf numFmtId="9" fontId="17" fillId="0" borderId="44" xfId="5" applyNumberFormat="1" applyFont="1" applyFill="1" applyBorder="1" applyAlignment="1">
      <alignment horizontal="right"/>
    </xf>
    <xf numFmtId="1" fontId="12" fillId="0" borderId="0" xfId="5" applyNumberFormat="1" applyFont="1" applyAlignment="1"/>
    <xf numFmtId="1" fontId="15" fillId="0" borderId="0" xfId="5" applyNumberFormat="1" applyFont="1" applyAlignment="1"/>
    <xf numFmtId="1" fontId="15" fillId="0" borderId="0" xfId="5" applyNumberFormat="1" applyFont="1" applyAlignment="1">
      <alignment horizontal="right"/>
    </xf>
    <xf numFmtId="1" fontId="11" fillId="0" borderId="2" xfId="5" applyNumberFormat="1" applyFont="1" applyFill="1" applyBorder="1" applyAlignment="1">
      <alignment horizontal="right"/>
    </xf>
    <xf numFmtId="178" fontId="18" fillId="0" borderId="6" xfId="5" applyNumberFormat="1" applyFont="1" applyFill="1" applyBorder="1" applyAlignment="1"/>
    <xf numFmtId="1" fontId="11" fillId="0" borderId="4" xfId="5" applyNumberFormat="1" applyFont="1" applyFill="1" applyBorder="1" applyAlignment="1">
      <alignment horizontal="right"/>
    </xf>
    <xf numFmtId="178" fontId="18" fillId="0" borderId="8" xfId="5" applyNumberFormat="1" applyFont="1" applyFill="1" applyBorder="1" applyAlignment="1"/>
    <xf numFmtId="0" fontId="8" fillId="2" borderId="45" xfId="6" applyFont="1" applyFill="1" applyBorder="1">
      <alignment horizontal="left"/>
    </xf>
    <xf numFmtId="0" fontId="8" fillId="2" borderId="46" xfId="6" applyFont="1" applyFill="1" applyBorder="1">
      <alignment horizontal="left"/>
    </xf>
    <xf numFmtId="0" fontId="8" fillId="2" borderId="3" xfId="6" applyFont="1" applyFill="1" applyBorder="1" applyAlignment="1">
      <alignment horizontal="center"/>
    </xf>
    <xf numFmtId="0" fontId="19" fillId="2" borderId="3" xfId="6" applyFont="1" applyFill="1" applyBorder="1" applyAlignment="1">
      <alignment horizontal="right" vertical="center"/>
    </xf>
    <xf numFmtId="0" fontId="8" fillId="2" borderId="47" xfId="6" applyFont="1" applyFill="1" applyBorder="1">
      <alignment horizontal="left"/>
    </xf>
    <xf numFmtId="49" fontId="8" fillId="2" borderId="45" xfId="6" applyNumberFormat="1" applyFont="1" applyFill="1" applyBorder="1">
      <alignment horizontal="left"/>
    </xf>
    <xf numFmtId="49" fontId="8" fillId="2" borderId="46" xfId="6" applyNumberFormat="1" applyFont="1" applyFill="1" applyBorder="1">
      <alignment horizontal="left"/>
    </xf>
    <xf numFmtId="49" fontId="8" fillId="2" borderId="47" xfId="6" applyNumberFormat="1" applyFont="1" applyFill="1" applyBorder="1">
      <alignment horizontal="left"/>
    </xf>
    <xf numFmtId="0" fontId="6" fillId="0" borderId="0" xfId="7" applyFont="1">
      <alignment horizontal="left"/>
    </xf>
    <xf numFmtId="0" fontId="8" fillId="0" borderId="0" xfId="7" applyFont="1" applyAlignment="1"/>
    <xf numFmtId="0" fontId="8" fillId="0" borderId="0" xfId="7" applyFont="1">
      <alignment horizontal="left"/>
    </xf>
    <xf numFmtId="0" fontId="5" fillId="2" borderId="2" xfId="7" applyNumberFormat="1" applyFont="1" applyFill="1" applyBorder="1" applyAlignment="1">
      <alignment horizontal="left"/>
    </xf>
    <xf numFmtId="0" fontId="8" fillId="2" borderId="5" xfId="7" applyFont="1" applyFill="1" applyBorder="1" applyAlignment="1"/>
    <xf numFmtId="0" fontId="8" fillId="2" borderId="6" xfId="7" applyFont="1" applyFill="1" applyBorder="1">
      <alignment horizontal="left"/>
    </xf>
    <xf numFmtId="0" fontId="5" fillId="2" borderId="3" xfId="7" applyNumberFormat="1" applyFont="1" applyFill="1" applyBorder="1" applyAlignment="1">
      <alignment horizontal="left"/>
    </xf>
    <xf numFmtId="0" fontId="8" fillId="2" borderId="0" xfId="7" applyFont="1" applyFill="1" applyBorder="1" applyAlignment="1"/>
    <xf numFmtId="0" fontId="8" fillId="2" borderId="9" xfId="7" applyFont="1" applyFill="1" applyBorder="1">
      <alignment horizontal="left"/>
    </xf>
    <xf numFmtId="0" fontId="5" fillId="2" borderId="4" xfId="7" applyNumberFormat="1" applyFont="1" applyFill="1" applyBorder="1" applyAlignment="1">
      <alignment horizontal="left"/>
    </xf>
    <xf numFmtId="0" fontId="8" fillId="2" borderId="7" xfId="7" applyFont="1" applyFill="1" applyBorder="1" applyAlignment="1"/>
    <xf numFmtId="0" fontId="8" fillId="2" borderId="8" xfId="7" applyFont="1" applyFill="1" applyBorder="1">
      <alignment horizontal="left"/>
    </xf>
    <xf numFmtId="0" fontId="8" fillId="0" borderId="2" xfId="7" applyFont="1" applyFill="1" applyBorder="1">
      <alignment horizontal="left"/>
    </xf>
    <xf numFmtId="0" fontId="8" fillId="0" borderId="5" xfId="7" applyFont="1" applyFill="1" applyBorder="1">
      <alignment horizontal="left"/>
    </xf>
    <xf numFmtId="0" fontId="5" fillId="0" borderId="5" xfId="7" applyNumberFormat="1" applyFont="1" applyFill="1" applyBorder="1" applyAlignment="1">
      <alignment horizontal="left"/>
    </xf>
    <xf numFmtId="0" fontId="8" fillId="0" borderId="6" xfId="7" applyFont="1" applyFill="1" applyBorder="1">
      <alignment horizontal="left"/>
    </xf>
    <xf numFmtId="0" fontId="5" fillId="0" borderId="3" xfId="7" applyNumberFormat="1" applyFont="1" applyFill="1" applyBorder="1" applyAlignment="1">
      <alignment horizontal="left"/>
    </xf>
    <xf numFmtId="0" fontId="5" fillId="0" borderId="0" xfId="7" applyNumberFormat="1" applyFont="1" applyFill="1" applyBorder="1" applyAlignment="1">
      <alignment horizontal="center"/>
    </xf>
    <xf numFmtId="0" fontId="8" fillId="0" borderId="9" xfId="7" applyFont="1" applyFill="1" applyBorder="1">
      <alignment horizontal="left"/>
    </xf>
    <xf numFmtId="1" fontId="8" fillId="0" borderId="48" xfId="7" applyNumberFormat="1" applyFont="1" applyFill="1" applyBorder="1" applyAlignment="1">
      <alignment horizontal="center"/>
    </xf>
    <xf numFmtId="1" fontId="8" fillId="0" borderId="49" xfId="7" applyNumberFormat="1" applyFont="1" applyFill="1" applyBorder="1" applyAlignment="1">
      <alignment horizontal="center"/>
    </xf>
    <xf numFmtId="1" fontId="8" fillId="0" borderId="50" xfId="7" applyNumberFormat="1" applyFont="1" applyFill="1" applyBorder="1" applyAlignment="1">
      <alignment horizontal="center"/>
    </xf>
    <xf numFmtId="1" fontId="8" fillId="0" borderId="51" xfId="7" applyNumberFormat="1" applyFont="1" applyFill="1" applyBorder="1" applyAlignment="1">
      <alignment horizontal="center"/>
    </xf>
    <xf numFmtId="1" fontId="8" fillId="0" borderId="52" xfId="7" applyNumberFormat="1" applyFont="1" applyFill="1" applyBorder="1" applyAlignment="1">
      <alignment horizontal="center"/>
    </xf>
    <xf numFmtId="1" fontId="8" fillId="0" borderId="53" xfId="7" applyNumberFormat="1" applyFont="1" applyFill="1" applyBorder="1" applyAlignment="1">
      <alignment horizontal="center"/>
    </xf>
    <xf numFmtId="1" fontId="8" fillId="0" borderId="0" xfId="7" applyNumberFormat="1" applyFont="1" applyFill="1" applyBorder="1" applyAlignment="1">
      <alignment horizontal="center"/>
    </xf>
    <xf numFmtId="1" fontId="8" fillId="0" borderId="54" xfId="7" applyNumberFormat="1" applyFont="1" applyFill="1" applyBorder="1" applyAlignment="1">
      <alignment horizontal="center"/>
    </xf>
    <xf numFmtId="1" fontId="8" fillId="0" borderId="55" xfId="7" applyNumberFormat="1" applyFont="1" applyFill="1" applyBorder="1" applyAlignment="1">
      <alignment horizontal="center"/>
    </xf>
    <xf numFmtId="1" fontId="8" fillId="0" borderId="56" xfId="7" applyNumberFormat="1" applyFont="1" applyFill="1" applyBorder="1" applyAlignment="1">
      <alignment horizontal="center"/>
    </xf>
    <xf numFmtId="1" fontId="8" fillId="0" borderId="57" xfId="7" applyNumberFormat="1" applyFont="1" applyFill="1" applyBorder="1" applyAlignment="1">
      <alignment horizontal="center"/>
    </xf>
    <xf numFmtId="1" fontId="8" fillId="0" borderId="58" xfId="7" applyNumberFormat="1" applyFont="1" applyFill="1" applyBorder="1" applyAlignment="1">
      <alignment horizontal="center"/>
    </xf>
    <xf numFmtId="0" fontId="8" fillId="0" borderId="3" xfId="7" applyFont="1" applyFill="1" applyBorder="1" applyAlignment="1"/>
    <xf numFmtId="1" fontId="8" fillId="0" borderId="0" xfId="7" applyNumberFormat="1" applyFont="1" applyFill="1" applyBorder="1" applyAlignment="1"/>
    <xf numFmtId="1" fontId="8" fillId="0" borderId="0" xfId="7" applyNumberFormat="1" applyFont="1" applyFill="1" applyBorder="1" applyAlignment="1">
      <alignment horizontal="right"/>
    </xf>
    <xf numFmtId="1" fontId="8" fillId="0" borderId="28" xfId="7" applyNumberFormat="1" applyFont="1" applyFill="1" applyBorder="1" applyAlignment="1">
      <alignment horizontal="center"/>
    </xf>
    <xf numFmtId="1" fontId="8" fillId="0" borderId="59" xfId="7" applyNumberFormat="1" applyFont="1" applyFill="1" applyBorder="1" applyAlignment="1">
      <alignment horizontal="center"/>
    </xf>
    <xf numFmtId="1" fontId="8" fillId="0" borderId="60" xfId="7" applyNumberFormat="1" applyFont="1" applyFill="1" applyBorder="1" applyAlignment="1">
      <alignment horizontal="center"/>
    </xf>
    <xf numFmtId="0" fontId="8" fillId="0" borderId="4" xfId="7" applyFont="1" applyFill="1" applyBorder="1" applyAlignment="1"/>
    <xf numFmtId="0" fontId="5" fillId="0" borderId="7" xfId="7" applyNumberFormat="1" applyFont="1" applyFill="1" applyBorder="1" applyAlignment="1">
      <alignment horizontal="right"/>
    </xf>
    <xf numFmtId="0" fontId="8" fillId="0" borderId="8" xfId="7" applyFont="1" applyFill="1" applyBorder="1">
      <alignment horizontal="left"/>
    </xf>
    <xf numFmtId="0" fontId="5" fillId="0" borderId="2" xfId="7" applyFont="1" applyFill="1" applyBorder="1">
      <alignment horizontal="left"/>
    </xf>
    <xf numFmtId="1" fontId="5" fillId="0" borderId="5" xfId="7" applyNumberFormat="1" applyFont="1" applyFill="1" applyBorder="1" applyAlignment="1">
      <alignment horizontal="center"/>
    </xf>
    <xf numFmtId="1" fontId="5" fillId="0" borderId="0" xfId="7" applyNumberFormat="1" applyFont="1" applyFill="1" applyBorder="1" applyAlignment="1">
      <alignment horizontal="center"/>
    </xf>
    <xf numFmtId="0" fontId="5" fillId="0" borderId="0" xfId="7" applyFont="1" applyFill="1" applyBorder="1" applyAlignment="1">
      <alignment horizontal="center"/>
    </xf>
    <xf numFmtId="1" fontId="8" fillId="0" borderId="7" xfId="7" applyNumberFormat="1" applyFont="1" applyFill="1" applyBorder="1" applyAlignment="1">
      <alignment horizontal="center"/>
    </xf>
    <xf numFmtId="0" fontId="8" fillId="0" borderId="2" xfId="7" applyFont="1" applyFill="1" applyBorder="1" applyAlignment="1"/>
    <xf numFmtId="1" fontId="8" fillId="0" borderId="5" xfId="7" applyNumberFormat="1" applyFont="1" applyFill="1" applyBorder="1" applyAlignment="1"/>
    <xf numFmtId="0" fontId="11" fillId="0" borderId="4" xfId="7" applyNumberFormat="1" applyFont="1" applyFill="1" applyBorder="1" applyAlignment="1">
      <alignment horizontal="left"/>
    </xf>
    <xf numFmtId="176" fontId="8" fillId="0" borderId="7" xfId="7" applyNumberFormat="1" applyFont="1" applyFill="1" applyBorder="1" applyAlignment="1">
      <alignment horizontal="center"/>
    </xf>
    <xf numFmtId="0" fontId="9" fillId="2" borderId="61" xfId="6" applyFont="1" applyFill="1" applyBorder="1">
      <alignment horizontal="left"/>
    </xf>
    <xf numFmtId="0" fontId="8" fillId="2" borderId="31" xfId="6" applyFont="1" applyFill="1" applyBorder="1">
      <alignment horizontal="left"/>
    </xf>
    <xf numFmtId="0" fontId="8" fillId="2" borderId="32" xfId="6" applyFont="1" applyFill="1" applyBorder="1">
      <alignment horizontal="left"/>
    </xf>
    <xf numFmtId="0" fontId="5" fillId="2" borderId="0" xfId="6" applyFont="1" applyFill="1" applyBorder="1">
      <alignment horizontal="left"/>
    </xf>
    <xf numFmtId="0" fontId="6" fillId="0" borderId="0" xfId="0" applyFont="1"/>
    <xf numFmtId="0" fontId="14" fillId="0" borderId="0" xfId="0" applyFont="1" applyAlignment="1"/>
    <xf numFmtId="0" fontId="14" fillId="2" borderId="5" xfId="0" applyFont="1" applyFill="1" applyBorder="1" applyAlignment="1"/>
    <xf numFmtId="0" fontId="14" fillId="2" borderId="6" xfId="0" applyFont="1" applyFill="1" applyBorder="1" applyAlignment="1"/>
    <xf numFmtId="0" fontId="14" fillId="2" borderId="7" xfId="0" applyFont="1" applyFill="1" applyBorder="1" applyAlignment="1"/>
    <xf numFmtId="0" fontId="14" fillId="2" borderId="8" xfId="0" applyFont="1" applyFill="1" applyBorder="1" applyAlignment="1"/>
    <xf numFmtId="0" fontId="13" fillId="0" borderId="2" xfId="0" applyNumberFormat="1" applyFont="1" applyFill="1" applyBorder="1" applyAlignment="1">
      <alignment horizontal="left"/>
    </xf>
    <xf numFmtId="0" fontId="13" fillId="0" borderId="62" xfId="0" applyNumberFormat="1" applyFont="1" applyFill="1" applyBorder="1" applyAlignment="1">
      <alignment horizontal="left"/>
    </xf>
    <xf numFmtId="0" fontId="16" fillId="0" borderId="5" xfId="0" applyFont="1" applyFill="1" applyBorder="1" applyAlignment="1"/>
    <xf numFmtId="0" fontId="13" fillId="0" borderId="63" xfId="0" applyNumberFormat="1" applyFont="1" applyFill="1" applyBorder="1" applyAlignment="1">
      <alignment horizontal="center"/>
    </xf>
    <xf numFmtId="0" fontId="16" fillId="0" borderId="63" xfId="0" applyNumberFormat="1" applyFont="1" applyFill="1" applyBorder="1" applyAlignment="1">
      <alignment horizontal="center"/>
    </xf>
    <xf numFmtId="0" fontId="13" fillId="0" borderId="13" xfId="0" applyNumberFormat="1" applyFont="1" applyFill="1" applyBorder="1" applyAlignment="1">
      <alignment horizontal="center"/>
    </xf>
    <xf numFmtId="0" fontId="16" fillId="0" borderId="64" xfId="0" applyNumberFormat="1" applyFont="1" applyFill="1" applyBorder="1" applyAlignment="1">
      <alignment horizontal="left"/>
    </xf>
    <xf numFmtId="0" fontId="11" fillId="0" borderId="65" xfId="0" applyNumberFormat="1" applyFont="1" applyFill="1" applyBorder="1" applyAlignment="1">
      <alignment horizontal="left"/>
    </xf>
    <xf numFmtId="0" fontId="12" fillId="0" borderId="66" xfId="0" applyFont="1" applyFill="1" applyBorder="1" applyAlignment="1"/>
    <xf numFmtId="1" fontId="14" fillId="0" borderId="67" xfId="0" applyNumberFormat="1" applyFont="1" applyFill="1" applyBorder="1" applyAlignment="1">
      <alignment horizontal="center"/>
    </xf>
    <xf numFmtId="1" fontId="14" fillId="0" borderId="66" xfId="0" applyNumberFormat="1" applyFont="1" applyFill="1" applyBorder="1" applyAlignment="1"/>
    <xf numFmtId="1" fontId="14" fillId="0" borderId="1" xfId="0" applyNumberFormat="1" applyFont="1" applyFill="1" applyBorder="1" applyAlignment="1">
      <alignment horizontal="center"/>
    </xf>
    <xf numFmtId="1" fontId="14" fillId="0" borderId="21" xfId="0" applyNumberFormat="1" applyFont="1" applyFill="1" applyBorder="1" applyAlignment="1">
      <alignment horizontal="center"/>
    </xf>
    <xf numFmtId="1" fontId="14" fillId="0" borderId="68" xfId="0" applyNumberFormat="1" applyFont="1" applyFill="1" applyBorder="1" applyAlignment="1">
      <alignment horizontal="center"/>
    </xf>
    <xf numFmtId="1" fontId="14" fillId="0" borderId="69" xfId="0" applyNumberFormat="1" applyFont="1" applyFill="1" applyBorder="1" applyAlignment="1">
      <alignment horizontal="center"/>
    </xf>
    <xf numFmtId="1" fontId="14" fillId="0" borderId="24" xfId="0" applyNumberFormat="1" applyFont="1" applyFill="1" applyBorder="1" applyAlignment="1"/>
    <xf numFmtId="0" fontId="16" fillId="0" borderId="70" xfId="0" applyNumberFormat="1" applyFont="1" applyFill="1" applyBorder="1" applyAlignment="1">
      <alignment horizontal="left"/>
    </xf>
    <xf numFmtId="0" fontId="11" fillId="0" borderId="71" xfId="0" applyNumberFormat="1" applyFont="1" applyFill="1" applyBorder="1" applyAlignment="1">
      <alignment horizontal="left"/>
    </xf>
    <xf numFmtId="0" fontId="12" fillId="0" borderId="72" xfId="0" applyFont="1" applyFill="1" applyBorder="1" applyAlignment="1"/>
    <xf numFmtId="1" fontId="14" fillId="0" borderId="73" xfId="0" applyNumberFormat="1" applyFont="1" applyFill="1" applyBorder="1" applyAlignment="1">
      <alignment horizontal="center"/>
    </xf>
    <xf numFmtId="1" fontId="14" fillId="0" borderId="74" xfId="0" applyNumberFormat="1" applyFont="1" applyFill="1" applyBorder="1" applyAlignment="1"/>
    <xf numFmtId="1" fontId="14" fillId="0" borderId="75" xfId="0" applyNumberFormat="1" applyFont="1" applyFill="1" applyBorder="1" applyAlignment="1">
      <alignment horizontal="center"/>
    </xf>
    <xf numFmtId="1" fontId="14" fillId="0" borderId="76" xfId="0" applyNumberFormat="1" applyFont="1" applyFill="1" applyBorder="1" applyAlignment="1">
      <alignment horizontal="center"/>
    </xf>
    <xf numFmtId="1" fontId="14" fillId="0" borderId="8" xfId="0" applyNumberFormat="1" applyFont="1" applyFill="1" applyBorder="1" applyAlignment="1">
      <alignment horizontal="center"/>
    </xf>
    <xf numFmtId="1" fontId="14" fillId="0" borderId="0" xfId="0" applyNumberFormat="1" applyFont="1" applyAlignment="1"/>
    <xf numFmtId="0" fontId="13" fillId="0" borderId="0" xfId="0" applyNumberFormat="1" applyFont="1" applyAlignment="1">
      <alignment horizontal="right"/>
    </xf>
    <xf numFmtId="1" fontId="14" fillId="0" borderId="0" xfId="0" applyNumberFormat="1" applyFont="1" applyAlignment="1">
      <alignment horizontal="center"/>
    </xf>
    <xf numFmtId="1" fontId="14" fillId="0" borderId="28" xfId="0" applyNumberFormat="1" applyFont="1" applyFill="1" applyBorder="1" applyAlignment="1">
      <alignment horizontal="center"/>
    </xf>
    <xf numFmtId="1" fontId="14" fillId="0" borderId="59" xfId="0" applyNumberFormat="1" applyFont="1" applyFill="1" applyBorder="1" applyAlignment="1">
      <alignment horizontal="center"/>
    </xf>
    <xf numFmtId="1" fontId="14" fillId="0" borderId="60" xfId="0" applyNumberFormat="1" applyFont="1" applyFill="1" applyBorder="1" applyAlignment="1">
      <alignment horizontal="center"/>
    </xf>
    <xf numFmtId="0" fontId="16" fillId="0" borderId="0" xfId="0" applyFont="1" applyAlignment="1">
      <alignment horizontal="right"/>
    </xf>
    <xf numFmtId="0" fontId="5" fillId="0" borderId="0" xfId="0" applyNumberFormat="1" applyFont="1" applyAlignment="1">
      <alignment horizontal="left"/>
    </xf>
    <xf numFmtId="176" fontId="14" fillId="0" borderId="0" xfId="0" applyNumberFormat="1" applyFont="1" applyAlignment="1">
      <alignment horizontal="center"/>
    </xf>
    <xf numFmtId="176" fontId="10" fillId="0" borderId="10" xfId="0" applyNumberFormat="1" applyFont="1" applyFill="1" applyBorder="1" applyAlignment="1"/>
    <xf numFmtId="1" fontId="14" fillId="0" borderId="0" xfId="0" applyNumberFormat="1" applyFont="1" applyAlignment="1">
      <alignment horizontal="left"/>
    </xf>
    <xf numFmtId="0" fontId="8" fillId="0" borderId="0" xfId="9" applyFont="1" applyAlignment="1"/>
    <xf numFmtId="0" fontId="8" fillId="0" borderId="0" xfId="9" applyFont="1">
      <alignment horizontal="left"/>
    </xf>
    <xf numFmtId="0" fontId="5" fillId="2" borderId="2" xfId="9" applyNumberFormat="1" applyFont="1" applyFill="1" applyBorder="1" applyAlignment="1">
      <alignment horizontal="left"/>
    </xf>
    <xf numFmtId="0" fontId="8" fillId="2" borderId="5" xfId="9" applyFont="1" applyFill="1" applyBorder="1" applyAlignment="1"/>
    <xf numFmtId="0" fontId="8" fillId="2" borderId="6" xfId="9" applyFont="1" applyFill="1" applyBorder="1">
      <alignment horizontal="left"/>
    </xf>
    <xf numFmtId="0" fontId="5" fillId="2" borderId="3" xfId="9" applyNumberFormat="1" applyFont="1" applyFill="1" applyBorder="1" applyAlignment="1">
      <alignment horizontal="left"/>
    </xf>
    <xf numFmtId="0" fontId="8" fillId="2" borderId="0" xfId="9" applyFont="1" applyFill="1" applyBorder="1" applyAlignment="1"/>
    <xf numFmtId="0" fontId="8" fillId="2" borderId="9" xfId="9" applyFont="1" applyFill="1" applyBorder="1">
      <alignment horizontal="left"/>
    </xf>
    <xf numFmtId="0" fontId="8" fillId="2" borderId="4" xfId="9" applyNumberFormat="1" applyFont="1" applyFill="1" applyBorder="1" applyAlignment="1">
      <alignment horizontal="left"/>
    </xf>
    <xf numFmtId="0" fontId="8" fillId="2" borderId="7" xfId="9" applyFont="1" applyFill="1" applyBorder="1" applyAlignment="1"/>
    <xf numFmtId="0" fontId="8" fillId="2" borderId="8" xfId="9" applyFont="1" applyFill="1" applyBorder="1">
      <alignment horizontal="left"/>
    </xf>
    <xf numFmtId="0" fontId="11" fillId="2" borderId="2" xfId="9" applyNumberFormat="1" applyFont="1" applyFill="1" applyBorder="1" applyAlignment="1">
      <alignment horizontal="left"/>
    </xf>
    <xf numFmtId="182" fontId="8" fillId="2" borderId="5" xfId="9" applyNumberFormat="1" applyFont="1" applyFill="1" applyBorder="1" applyAlignment="1"/>
    <xf numFmtId="0" fontId="11" fillId="2" borderId="5" xfId="9" applyNumberFormat="1" applyFont="1" applyFill="1" applyBorder="1" applyAlignment="1">
      <alignment horizontal="left"/>
    </xf>
    <xf numFmtId="182" fontId="8" fillId="2" borderId="6" xfId="9" applyNumberFormat="1" applyFont="1" applyFill="1" applyBorder="1" applyAlignment="1"/>
    <xf numFmtId="0" fontId="11" fillId="2" borderId="4" xfId="9" applyNumberFormat="1" applyFont="1" applyFill="1" applyBorder="1" applyAlignment="1">
      <alignment horizontal="left"/>
    </xf>
    <xf numFmtId="182" fontId="8" fillId="2" borderId="7" xfId="9" applyNumberFormat="1" applyFont="1" applyFill="1" applyBorder="1" applyAlignment="1"/>
    <xf numFmtId="0" fontId="11" fillId="2" borderId="7" xfId="9" applyNumberFormat="1" applyFont="1" applyFill="1" applyBorder="1" applyAlignment="1">
      <alignment horizontal="left"/>
    </xf>
    <xf numFmtId="182" fontId="8" fillId="2" borderId="8" xfId="9" applyNumberFormat="1" applyFont="1" applyFill="1" applyBorder="1" applyAlignment="1"/>
    <xf numFmtId="0" fontId="8" fillId="0" borderId="2" xfId="9" applyFont="1" applyFill="1" applyBorder="1" applyAlignment="1"/>
    <xf numFmtId="0" fontId="11" fillId="0" borderId="5" xfId="9" applyNumberFormat="1" applyFont="1" applyFill="1" applyBorder="1" applyAlignment="1">
      <alignment horizontal="center"/>
    </xf>
    <xf numFmtId="0" fontId="12" fillId="0" borderId="5" xfId="9" applyFont="1" applyFill="1" applyBorder="1" applyAlignment="1"/>
    <xf numFmtId="0" fontId="11" fillId="0" borderId="3" xfId="9" applyNumberFormat="1" applyFont="1" applyFill="1" applyBorder="1" applyAlignment="1">
      <alignment horizontal="left"/>
    </xf>
    <xf numFmtId="2" fontId="8" fillId="0" borderId="0" xfId="9" applyNumberFormat="1" applyFont="1" applyFill="1" applyBorder="1" applyAlignment="1">
      <alignment horizontal="center"/>
    </xf>
    <xf numFmtId="0" fontId="8" fillId="0" borderId="0" xfId="9" applyFont="1" applyFill="1" applyBorder="1" applyAlignment="1"/>
    <xf numFmtId="182" fontId="8" fillId="0" borderId="67" xfId="9" applyNumberFormat="1" applyFont="1" applyFill="1" applyBorder="1" applyAlignment="1"/>
    <xf numFmtId="182" fontId="8" fillId="0" borderId="77" xfId="9" applyNumberFormat="1" applyFont="1" applyFill="1" applyBorder="1" applyAlignment="1"/>
    <xf numFmtId="182" fontId="8" fillId="0" borderId="73" xfId="9" applyNumberFormat="1" applyFont="1" applyFill="1" applyBorder="1" applyAlignment="1"/>
    <xf numFmtId="0" fontId="12" fillId="0" borderId="3" xfId="9" applyFont="1" applyFill="1" applyBorder="1" applyAlignment="1"/>
    <xf numFmtId="0" fontId="8" fillId="0" borderId="0" xfId="9" applyNumberFormat="1" applyFont="1" applyFill="1" applyBorder="1" applyAlignment="1">
      <alignment horizontal="right"/>
    </xf>
    <xf numFmtId="0" fontId="8" fillId="0" borderId="9" xfId="9" applyNumberFormat="1" applyFont="1" applyFill="1" applyBorder="1" applyAlignment="1">
      <alignment horizontal="right"/>
    </xf>
    <xf numFmtId="0" fontId="11" fillId="0" borderId="78" xfId="9" applyFont="1" applyFill="1" applyBorder="1" applyAlignment="1"/>
    <xf numFmtId="0" fontId="8" fillId="0" borderId="79" xfId="9" applyFont="1" applyFill="1" applyBorder="1" applyAlignment="1"/>
    <xf numFmtId="2" fontId="8" fillId="0" borderId="80" xfId="9" applyNumberFormat="1" applyFont="1" applyFill="1" applyBorder="1" applyAlignment="1"/>
    <xf numFmtId="0" fontId="8" fillId="0" borderId="80" xfId="9" applyFont="1" applyFill="1" applyBorder="1" applyAlignment="1"/>
    <xf numFmtId="182" fontId="8" fillId="0" borderId="27" xfId="9" applyNumberFormat="1" applyFont="1" applyFill="1" applyBorder="1" applyAlignment="1"/>
    <xf numFmtId="0" fontId="8" fillId="0" borderId="3" xfId="9" applyFont="1" applyFill="1" applyBorder="1" applyAlignment="1"/>
    <xf numFmtId="0" fontId="9" fillId="0" borderId="0" xfId="9" applyNumberFormat="1" applyFont="1" applyFill="1" applyBorder="1" applyAlignment="1">
      <alignment horizontal="right"/>
    </xf>
    <xf numFmtId="0" fontId="13" fillId="0" borderId="9" xfId="9" applyNumberFormat="1" applyFont="1" applyFill="1" applyBorder="1" applyAlignment="1">
      <alignment horizontal="right"/>
    </xf>
    <xf numFmtId="0" fontId="9" fillId="0" borderId="4" xfId="9" applyFont="1" applyFill="1" applyBorder="1" applyAlignment="1"/>
    <xf numFmtId="0" fontId="8" fillId="0" borderId="7" xfId="9" applyFont="1" applyFill="1" applyBorder="1">
      <alignment horizontal="left"/>
    </xf>
    <xf numFmtId="182" fontId="10" fillId="0" borderId="10" xfId="9" applyNumberFormat="1" applyFont="1" applyFill="1" applyBorder="1" applyAlignment="1"/>
    <xf numFmtId="0" fontId="9" fillId="0" borderId="0" xfId="9" applyNumberFormat="1" applyFont="1" applyAlignment="1">
      <alignment horizontal="left"/>
    </xf>
    <xf numFmtId="0" fontId="9" fillId="0" borderId="0" xfId="9" applyFont="1" applyAlignment="1"/>
    <xf numFmtId="0" fontId="8" fillId="0" borderId="81" xfId="9" applyNumberFormat="1" applyFont="1" applyFill="1" applyBorder="1" applyAlignment="1" applyProtection="1">
      <alignment horizontal="right"/>
      <protection locked="0"/>
    </xf>
    <xf numFmtId="0" fontId="8" fillId="0" borderId="0" xfId="9" applyNumberFormat="1" applyFont="1" applyAlignment="1" applyProtection="1">
      <alignment horizontal="right"/>
      <protection locked="0"/>
    </xf>
    <xf numFmtId="0" fontId="8" fillId="0" borderId="82" xfId="9" applyFont="1" applyFill="1" applyBorder="1" applyAlignment="1" applyProtection="1">
      <protection locked="0"/>
    </xf>
    <xf numFmtId="0" fontId="8" fillId="0" borderId="0" xfId="9" applyFont="1" applyAlignment="1" applyProtection="1">
      <protection locked="0"/>
    </xf>
    <xf numFmtId="0" fontId="8" fillId="0" borderId="82" xfId="9" applyFont="1" applyFill="1" applyBorder="1" applyAlignment="1"/>
    <xf numFmtId="0" fontId="8" fillId="0" borderId="83" xfId="9" applyFont="1" applyFill="1" applyBorder="1" applyAlignment="1" applyProtection="1">
      <protection locked="0"/>
    </xf>
    <xf numFmtId="0" fontId="8" fillId="0" borderId="83" xfId="9" applyFont="1" applyFill="1" applyBorder="1" applyAlignment="1"/>
    <xf numFmtId="0" fontId="6" fillId="0" borderId="0" xfId="9" applyFont="1">
      <alignment horizontal="left"/>
    </xf>
    <xf numFmtId="0" fontId="8" fillId="0" borderId="0" xfId="10" applyFont="1" applyAlignment="1"/>
    <xf numFmtId="0" fontId="8" fillId="0" borderId="0" xfId="10" applyFont="1">
      <alignment horizontal="left"/>
    </xf>
    <xf numFmtId="0" fontId="5" fillId="2" borderId="2" xfId="10" applyNumberFormat="1" applyFont="1" applyFill="1" applyBorder="1" applyAlignment="1">
      <alignment horizontal="left"/>
    </xf>
    <xf numFmtId="0" fontId="8" fillId="2" borderId="5" xfId="10" applyFont="1" applyFill="1" applyBorder="1" applyAlignment="1"/>
    <xf numFmtId="0" fontId="8" fillId="2" borderId="6" xfId="10" applyFont="1" applyFill="1" applyBorder="1" applyAlignment="1"/>
    <xf numFmtId="0" fontId="5" fillId="2" borderId="4" xfId="10" applyNumberFormat="1" applyFont="1" applyFill="1" applyBorder="1" applyAlignment="1">
      <alignment horizontal="left"/>
    </xf>
    <xf numFmtId="0" fontId="8" fillId="2" borderId="7" xfId="10" applyFont="1" applyFill="1" applyBorder="1" applyAlignment="1"/>
    <xf numFmtId="0" fontId="8" fillId="2" borderId="8" xfId="10" applyFont="1" applyFill="1" applyBorder="1" applyAlignment="1"/>
    <xf numFmtId="49" fontId="8" fillId="2" borderId="2" xfId="10" applyNumberFormat="1" applyFont="1" applyFill="1" applyBorder="1" applyAlignment="1"/>
    <xf numFmtId="49" fontId="5" fillId="2" borderId="5" xfId="10" applyNumberFormat="1" applyFont="1" applyFill="1" applyBorder="1" applyAlignment="1">
      <alignment horizontal="left"/>
    </xf>
    <xf numFmtId="49" fontId="8" fillId="2" borderId="5" xfId="10" applyNumberFormat="1" applyFont="1" applyFill="1" applyBorder="1" applyAlignment="1"/>
    <xf numFmtId="49" fontId="8" fillId="2" borderId="6" xfId="10" applyNumberFormat="1" applyFont="1" applyFill="1" applyBorder="1" applyAlignment="1"/>
    <xf numFmtId="49" fontId="8" fillId="2" borderId="3" xfId="10" applyNumberFormat="1" applyFont="1" applyFill="1" applyBorder="1" applyAlignment="1">
      <alignment horizontal="left"/>
    </xf>
    <xf numFmtId="49" fontId="8" fillId="2" borderId="0" xfId="10" applyNumberFormat="1" applyFont="1" applyFill="1" applyBorder="1" applyAlignment="1">
      <alignment horizontal="left"/>
    </xf>
    <xf numFmtId="49" fontId="8" fillId="2" borderId="9" xfId="10" applyNumberFormat="1" applyFont="1" applyFill="1" applyBorder="1" applyAlignment="1">
      <alignment horizontal="left"/>
    </xf>
    <xf numFmtId="0" fontId="8" fillId="0" borderId="2" xfId="10" applyNumberFormat="1" applyFont="1" applyFill="1" applyBorder="1" applyAlignment="1">
      <alignment horizontal="left"/>
    </xf>
    <xf numFmtId="0" fontId="8" fillId="0" borderId="5" xfId="10" applyFont="1" applyFill="1" applyBorder="1" applyAlignment="1"/>
    <xf numFmtId="0" fontId="5" fillId="0" borderId="6" xfId="10" applyNumberFormat="1" applyFont="1" applyFill="1" applyBorder="1" applyAlignment="1">
      <alignment horizontal="left"/>
    </xf>
    <xf numFmtId="49" fontId="8" fillId="2" borderId="0" xfId="10" applyNumberFormat="1" applyFont="1" applyFill="1" applyBorder="1" applyAlignment="1"/>
    <xf numFmtId="0" fontId="8" fillId="0" borderId="3" xfId="10" applyNumberFormat="1" applyFont="1" applyFill="1" applyBorder="1" applyAlignment="1">
      <alignment horizontal="left"/>
    </xf>
    <xf numFmtId="0" fontId="8" fillId="0" borderId="0" xfId="10" applyFont="1" applyFill="1" applyBorder="1" applyAlignment="1"/>
    <xf numFmtId="0" fontId="5" fillId="0" borderId="9" xfId="10" applyNumberFormat="1" applyFont="1" applyFill="1" applyBorder="1" applyAlignment="1">
      <alignment horizontal="left"/>
    </xf>
    <xf numFmtId="49" fontId="5" fillId="2" borderId="3" xfId="10" applyNumberFormat="1" applyFont="1" applyFill="1" applyBorder="1" applyAlignment="1">
      <alignment horizontal="left"/>
    </xf>
    <xf numFmtId="49" fontId="5" fillId="2" borderId="0" xfId="10" applyNumberFormat="1" applyFont="1" applyFill="1" applyBorder="1" applyAlignment="1">
      <alignment horizontal="left"/>
    </xf>
    <xf numFmtId="49" fontId="5" fillId="2" borderId="9" xfId="10" applyNumberFormat="1" applyFont="1" applyFill="1" applyBorder="1" applyAlignment="1">
      <alignment horizontal="left"/>
    </xf>
    <xf numFmtId="0" fontId="8" fillId="0" borderId="3" xfId="10" applyFont="1" applyFill="1" applyBorder="1" applyAlignment="1"/>
    <xf numFmtId="0" fontId="8" fillId="0" borderId="9" xfId="10" applyFont="1" applyFill="1" applyBorder="1" applyAlignment="1"/>
    <xf numFmtId="0" fontId="8" fillId="0" borderId="22" xfId="10" applyFont="1" applyFill="1" applyBorder="1" applyAlignment="1"/>
    <xf numFmtId="49" fontId="8" fillId="2" borderId="4" xfId="10" applyNumberFormat="1" applyFont="1" applyFill="1" applyBorder="1" applyAlignment="1"/>
    <xf numFmtId="49" fontId="8" fillId="2" borderId="7" xfId="10" applyNumberFormat="1" applyFont="1" applyFill="1" applyBorder="1" applyAlignment="1"/>
    <xf numFmtId="49" fontId="8" fillId="2" borderId="7" xfId="10" applyNumberFormat="1" applyFont="1" applyFill="1" applyBorder="1" applyAlignment="1">
      <alignment horizontal="left"/>
    </xf>
    <xf numFmtId="49" fontId="8" fillId="2" borderId="8" xfId="10" applyNumberFormat="1" applyFont="1" applyFill="1" applyBorder="1" applyAlignment="1"/>
    <xf numFmtId="0" fontId="8" fillId="0" borderId="2" xfId="10" applyFont="1" applyFill="1" applyBorder="1" applyAlignment="1"/>
    <xf numFmtId="0" fontId="8" fillId="0" borderId="6" xfId="10" applyFont="1" applyFill="1" applyBorder="1" applyAlignment="1"/>
    <xf numFmtId="0" fontId="8" fillId="0" borderId="4" xfId="10" applyNumberFormat="1" applyFont="1" applyFill="1" applyBorder="1" applyAlignment="1">
      <alignment horizontal="left"/>
    </xf>
    <xf numFmtId="0" fontId="8" fillId="0" borderId="10" xfId="10" applyFont="1" applyFill="1" applyBorder="1" applyAlignment="1"/>
    <xf numFmtId="0" fontId="8" fillId="0" borderId="8" xfId="10" applyFont="1" applyFill="1" applyBorder="1" applyAlignment="1"/>
    <xf numFmtId="0" fontId="8" fillId="0" borderId="3" xfId="10" quotePrefix="1" applyFont="1" applyFill="1" applyBorder="1" applyAlignment="1"/>
    <xf numFmtId="0" fontId="8" fillId="0" borderId="0" xfId="10" applyNumberFormat="1" applyFont="1" applyAlignment="1">
      <alignment horizontal="left"/>
    </xf>
    <xf numFmtId="0" fontId="8" fillId="0" borderId="4" xfId="10" applyFont="1" applyFill="1" applyBorder="1" applyAlignment="1"/>
    <xf numFmtId="0" fontId="8" fillId="0" borderId="7" xfId="10" applyFont="1" applyFill="1" applyBorder="1" applyAlignment="1"/>
    <xf numFmtId="49" fontId="9" fillId="2" borderId="61" xfId="6" applyNumberFormat="1" applyFont="1" applyFill="1" applyBorder="1">
      <alignment horizontal="left"/>
    </xf>
    <xf numFmtId="0" fontId="21" fillId="0" borderId="0" xfId="10" applyFont="1">
      <alignment horizontal="left"/>
    </xf>
    <xf numFmtId="0" fontId="9" fillId="2" borderId="47" xfId="6" applyFont="1" applyFill="1" applyBorder="1" applyAlignment="1">
      <alignment horizontal="center"/>
    </xf>
    <xf numFmtId="0" fontId="9" fillId="2" borderId="45" xfId="6" applyFont="1" applyFill="1" applyBorder="1">
      <alignment horizontal="left"/>
    </xf>
    <xf numFmtId="49" fontId="5" fillId="2" borderId="0" xfId="6" applyNumberFormat="1" applyFont="1" applyFill="1" applyBorder="1">
      <alignment horizontal="left"/>
    </xf>
    <xf numFmtId="0" fontId="9" fillId="2" borderId="3" xfId="6" applyFont="1" applyFill="1" applyBorder="1">
      <alignment horizontal="left"/>
    </xf>
    <xf numFmtId="0" fontId="8" fillId="0" borderId="0" xfId="6" applyFont="1" applyAlignment="1"/>
    <xf numFmtId="0" fontId="8" fillId="2" borderId="7" xfId="6" applyFont="1" applyFill="1" applyBorder="1">
      <alignment horizontal="left"/>
    </xf>
    <xf numFmtId="0" fontId="8" fillId="2" borderId="8" xfId="6" applyFont="1" applyFill="1" applyBorder="1">
      <alignment horizontal="left"/>
    </xf>
    <xf numFmtId="0" fontId="8" fillId="0" borderId="2" xfId="6" applyFont="1" applyFill="1" applyBorder="1">
      <alignment horizontal="left"/>
    </xf>
    <xf numFmtId="0" fontId="8" fillId="0" borderId="5" xfId="6" applyFont="1" applyFill="1" applyBorder="1">
      <alignment horizontal="left"/>
    </xf>
    <xf numFmtId="0" fontId="8" fillId="0" borderId="5" xfId="6" applyFont="1" applyFill="1" applyBorder="1" applyAlignment="1"/>
    <xf numFmtId="0" fontId="5" fillId="0" borderId="5" xfId="6" applyNumberFormat="1" applyFont="1" applyFill="1" applyBorder="1" applyAlignment="1">
      <alignment horizontal="right"/>
    </xf>
    <xf numFmtId="0" fontId="5" fillId="0" borderId="84" xfId="6" applyNumberFormat="1" applyFont="1" applyFill="1" applyBorder="1" applyAlignment="1">
      <alignment horizontal="right"/>
    </xf>
    <xf numFmtId="0" fontId="8" fillId="0" borderId="3" xfId="6" applyFont="1" applyFill="1" applyBorder="1" applyAlignment="1"/>
    <xf numFmtId="0" fontId="8" fillId="0" borderId="0" xfId="6" applyFont="1" applyFill="1" applyBorder="1">
      <alignment horizontal="left"/>
    </xf>
    <xf numFmtId="0" fontId="11" fillId="0" borderId="0" xfId="6" applyNumberFormat="1" applyFont="1" applyFill="1" applyBorder="1" applyAlignment="1">
      <alignment horizontal="right"/>
    </xf>
    <xf numFmtId="1" fontId="8" fillId="0" borderId="18" xfId="6" applyNumberFormat="1" applyFont="1" applyFill="1" applyBorder="1" applyAlignment="1">
      <alignment horizontal="right"/>
    </xf>
    <xf numFmtId="1" fontId="8" fillId="0" borderId="38" xfId="6" applyNumberFormat="1" applyFont="1" applyFill="1" applyBorder="1" applyAlignment="1">
      <alignment horizontal="right"/>
    </xf>
    <xf numFmtId="1" fontId="8" fillId="0" borderId="39" xfId="6" applyNumberFormat="1" applyFont="1" applyFill="1" applyBorder="1" applyAlignment="1">
      <alignment horizontal="right"/>
    </xf>
    <xf numFmtId="0" fontId="5" fillId="0" borderId="3" xfId="6" applyNumberFormat="1" applyFont="1" applyFill="1" applyBorder="1" applyAlignment="1">
      <alignment horizontal="left"/>
    </xf>
    <xf numFmtId="0" fontId="5" fillId="0" borderId="0" xfId="6" applyNumberFormat="1" applyFont="1" applyFill="1" applyBorder="1" applyAlignment="1">
      <alignment horizontal="right"/>
    </xf>
    <xf numFmtId="0" fontId="8" fillId="0" borderId="0" xfId="6" applyFont="1" applyFill="1" applyBorder="1" applyAlignment="1">
      <alignment horizontal="right"/>
    </xf>
    <xf numFmtId="0" fontId="8" fillId="0" borderId="9" xfId="6" applyFont="1" applyFill="1" applyBorder="1" applyAlignment="1">
      <alignment horizontal="right"/>
    </xf>
    <xf numFmtId="0" fontId="8" fillId="0" borderId="85" xfId="6" applyFont="1" applyFill="1" applyBorder="1" applyAlignment="1">
      <alignment horizontal="right"/>
    </xf>
    <xf numFmtId="1" fontId="8" fillId="0" borderId="86" xfId="6" applyNumberFormat="1" applyFont="1" applyFill="1" applyBorder="1" applyAlignment="1">
      <alignment horizontal="right"/>
    </xf>
    <xf numFmtId="0" fontId="8" fillId="0" borderId="87" xfId="6" applyFont="1" applyFill="1" applyBorder="1" applyAlignment="1">
      <alignment horizontal="right"/>
    </xf>
    <xf numFmtId="1" fontId="8" fillId="0" borderId="88" xfId="6" applyNumberFormat="1" applyFont="1" applyFill="1" applyBorder="1" applyAlignment="1">
      <alignment horizontal="right"/>
    </xf>
    <xf numFmtId="0" fontId="11" fillId="2" borderId="81" xfId="6" applyNumberFormat="1" applyFont="1" applyFill="1" applyBorder="1" applyAlignment="1">
      <alignment horizontal="center"/>
    </xf>
    <xf numFmtId="0" fontId="11" fillId="2" borderId="82" xfId="6" applyFont="1" applyFill="1" applyBorder="1" applyAlignment="1">
      <alignment horizontal="center"/>
    </xf>
    <xf numFmtId="0" fontId="5" fillId="0" borderId="4" xfId="6" applyNumberFormat="1" applyFont="1" applyFill="1" applyBorder="1" applyAlignment="1">
      <alignment horizontal="left"/>
    </xf>
    <xf numFmtId="0" fontId="8" fillId="0" borderId="89" xfId="6" applyFont="1" applyFill="1" applyBorder="1" applyAlignment="1">
      <alignment horizontal="right"/>
    </xf>
    <xf numFmtId="1" fontId="8" fillId="0" borderId="90" xfId="6" applyNumberFormat="1" applyFont="1" applyFill="1" applyBorder="1" applyAlignment="1">
      <alignment horizontal="right"/>
    </xf>
    <xf numFmtId="0" fontId="8" fillId="0" borderId="7" xfId="6" applyFont="1" applyFill="1" applyBorder="1" applyAlignment="1">
      <alignment horizontal="right"/>
    </xf>
    <xf numFmtId="0" fontId="8" fillId="0" borderId="8" xfId="6" applyFont="1" applyFill="1" applyBorder="1" applyAlignment="1">
      <alignment horizontal="right"/>
    </xf>
    <xf numFmtId="0" fontId="8" fillId="2" borderId="83" xfId="6" applyFont="1" applyFill="1" applyBorder="1" applyAlignment="1">
      <alignment horizontal="center"/>
    </xf>
    <xf numFmtId="0" fontId="9" fillId="0" borderId="0" xfId="6" applyFont="1" applyAlignment="1"/>
    <xf numFmtId="0" fontId="8" fillId="0" borderId="91" xfId="6" applyFont="1" applyFill="1" applyBorder="1">
      <alignment horizontal="left"/>
    </xf>
    <xf numFmtId="176" fontId="8" fillId="0" borderId="92" xfId="6" applyNumberFormat="1" applyFont="1" applyFill="1" applyBorder="1" applyAlignment="1"/>
    <xf numFmtId="176" fontId="8" fillId="0" borderId="93" xfId="6" applyNumberFormat="1" applyFont="1" applyFill="1" applyBorder="1" applyAlignment="1"/>
    <xf numFmtId="0" fontId="8" fillId="0" borderId="4" xfId="6" applyFont="1" applyFill="1" applyBorder="1">
      <alignment horizontal="left"/>
    </xf>
    <xf numFmtId="0" fontId="9" fillId="0" borderId="7" xfId="6" applyNumberFormat="1" applyFont="1" applyFill="1" applyBorder="1" applyAlignment="1">
      <alignment horizontal="right"/>
    </xf>
    <xf numFmtId="0" fontId="8" fillId="0" borderId="7" xfId="6" applyFont="1" applyFill="1" applyBorder="1" applyAlignment="1"/>
    <xf numFmtId="0" fontId="8" fillId="0" borderId="8" xfId="6" applyFont="1" applyFill="1" applyBorder="1" applyAlignment="1"/>
    <xf numFmtId="0" fontId="9" fillId="0" borderId="92" xfId="6" applyNumberFormat="1" applyFont="1" applyFill="1" applyBorder="1" applyAlignment="1">
      <alignment horizontal="right"/>
    </xf>
    <xf numFmtId="49" fontId="9" fillId="2" borderId="0" xfId="6" applyNumberFormat="1" applyFont="1" applyFill="1" applyBorder="1">
      <alignment horizontal="left"/>
    </xf>
    <xf numFmtId="0" fontId="9" fillId="2" borderId="3" xfId="6" applyFont="1" applyFill="1" applyBorder="1" applyAlignment="1">
      <alignment horizontal="left"/>
    </xf>
    <xf numFmtId="49" fontId="5" fillId="2" borderId="3" xfId="6" applyNumberFormat="1" applyFont="1" applyFill="1" applyBorder="1">
      <alignment horizontal="left"/>
    </xf>
    <xf numFmtId="0" fontId="11" fillId="2" borderId="3" xfId="8" applyNumberFormat="1" applyFont="1" applyFill="1" applyBorder="1" applyAlignment="1">
      <alignment horizontal="left"/>
    </xf>
    <xf numFmtId="0" fontId="11" fillId="2" borderId="4" xfId="8" applyNumberFormat="1" applyFont="1" applyFill="1" applyBorder="1" applyAlignment="1">
      <alignment horizontal="left"/>
    </xf>
    <xf numFmtId="1" fontId="11" fillId="0" borderId="94" xfId="5" applyNumberFormat="1" applyFont="1" applyFill="1" applyBorder="1" applyAlignment="1">
      <alignment horizontal="right"/>
    </xf>
    <xf numFmtId="49" fontId="25" fillId="2" borderId="0" xfId="6" applyNumberFormat="1" applyFont="1" applyFill="1" applyBorder="1">
      <alignment horizontal="left"/>
    </xf>
    <xf numFmtId="0" fontId="11" fillId="0" borderId="5" xfId="9" applyNumberFormat="1" applyFont="1" applyFill="1" applyBorder="1" applyAlignment="1">
      <alignment horizontal="center" wrapText="1"/>
    </xf>
    <xf numFmtId="0" fontId="11" fillId="0" borderId="5" xfId="9" applyNumberFormat="1" applyFont="1" applyFill="1" applyBorder="1" applyAlignment="1">
      <alignment horizontal="center" vertical="center" wrapText="1"/>
    </xf>
    <xf numFmtId="0" fontId="11" fillId="0" borderId="6" xfId="9" applyNumberFormat="1" applyFont="1" applyFill="1" applyBorder="1" applyAlignment="1">
      <alignment horizontal="center" vertical="center" wrapText="1"/>
    </xf>
    <xf numFmtId="181" fontId="8" fillId="0" borderId="0" xfId="9" applyNumberFormat="1" applyFont="1" applyFill="1" applyBorder="1" applyAlignment="1">
      <alignment horizontal="center"/>
    </xf>
    <xf numFmtId="181" fontId="8" fillId="0" borderId="9" xfId="9" applyNumberFormat="1" applyFont="1" applyFill="1" applyBorder="1" applyAlignment="1">
      <alignment horizontal="center"/>
    </xf>
    <xf numFmtId="181" fontId="8" fillId="0" borderId="80" xfId="9" applyNumberFormat="1" applyFont="1" applyFill="1" applyBorder="1" applyAlignment="1">
      <alignment horizontal="center"/>
    </xf>
    <xf numFmtId="181" fontId="8" fillId="0" borderId="95" xfId="9" applyNumberFormat="1" applyFont="1" applyFill="1" applyBorder="1" applyAlignment="1">
      <alignment horizontal="center"/>
    </xf>
  </cellXfs>
  <cellStyles count="11">
    <cellStyle name="Comma [0]" xfId="1" xr:uid="{00000000-0005-0000-0000-000000000000}"/>
    <cellStyle name="Comma_SOLVER1" xfId="2" xr:uid="{00000000-0005-0000-0000-000001000000}"/>
    <cellStyle name="Currency [0]" xfId="3" xr:uid="{00000000-0005-0000-0000-000002000000}"/>
    <cellStyle name="Currency_Solver Example" xfId="4" xr:uid="{00000000-0005-0000-0000-000003000000}"/>
    <cellStyle name="Normal_Solver Example" xfId="5" xr:uid="{00000000-0005-0000-0000-000004000000}"/>
    <cellStyle name="Normal_SOLVER1" xfId="6" xr:uid="{00000000-0005-0000-0000-000005000000}"/>
    <cellStyle name="Normal_SOLVER2" xfId="7" xr:uid="{00000000-0005-0000-0000-000006000000}"/>
    <cellStyle name="Normal_SOLVER4" xfId="8" xr:uid="{00000000-0005-0000-0000-000007000000}"/>
    <cellStyle name="Normal_SOLVER5" xfId="9" xr:uid="{00000000-0005-0000-0000-000008000000}"/>
    <cellStyle name="Normal_SOLVER6" xfId="10" xr:uid="{00000000-0005-0000-0000-000009000000}"/>
    <cellStyle name="一般"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123825</xdr:colOff>
      <xdr:row>5</xdr:row>
      <xdr:rowOff>85725</xdr:rowOff>
    </xdr:from>
    <xdr:to>
      <xdr:col>0</xdr:col>
      <xdr:colOff>485775</xdr:colOff>
      <xdr:row>5</xdr:row>
      <xdr:rowOff>85725</xdr:rowOff>
    </xdr:to>
    <xdr:sp macro="" textlink="">
      <xdr:nvSpPr>
        <xdr:cNvPr id="1039" name="Line 1">
          <a:extLst>
            <a:ext uri="{FF2B5EF4-FFF2-40B4-BE49-F238E27FC236}">
              <a16:creationId xmlns:a16="http://schemas.microsoft.com/office/drawing/2014/main" id="{2036CEC1-E9B2-4D52-B18D-A93ED62FCD0C}"/>
            </a:ext>
          </a:extLst>
        </xdr:cNvPr>
        <xdr:cNvSpPr>
          <a:spLocks noChangeShapeType="1"/>
        </xdr:cNvSpPr>
      </xdr:nvSpPr>
      <xdr:spPr bwMode="auto">
        <a:xfrm flipH="1">
          <a:off x="123825" y="733425"/>
          <a:ext cx="361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123825</xdr:colOff>
      <xdr:row>5</xdr:row>
      <xdr:rowOff>85725</xdr:rowOff>
    </xdr:from>
    <xdr:to>
      <xdr:col>0</xdr:col>
      <xdr:colOff>123825</xdr:colOff>
      <xdr:row>7</xdr:row>
      <xdr:rowOff>123825</xdr:rowOff>
    </xdr:to>
    <xdr:sp macro="" textlink="">
      <xdr:nvSpPr>
        <xdr:cNvPr id="1040" name="Line 2">
          <a:extLst>
            <a:ext uri="{FF2B5EF4-FFF2-40B4-BE49-F238E27FC236}">
              <a16:creationId xmlns:a16="http://schemas.microsoft.com/office/drawing/2014/main" id="{4F23FEC8-99ED-44AA-B677-7F57BFD395B8}"/>
            </a:ext>
          </a:extLst>
        </xdr:cNvPr>
        <xdr:cNvSpPr>
          <a:spLocks noChangeShapeType="1"/>
        </xdr:cNvSpPr>
      </xdr:nvSpPr>
      <xdr:spPr bwMode="auto">
        <a:xfrm>
          <a:off x="123825" y="733425"/>
          <a:ext cx="0" cy="323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123825</xdr:colOff>
      <xdr:row>9</xdr:row>
      <xdr:rowOff>28575</xdr:rowOff>
    </xdr:from>
    <xdr:to>
      <xdr:col>0</xdr:col>
      <xdr:colOff>123825</xdr:colOff>
      <xdr:row>11</xdr:row>
      <xdr:rowOff>66675</xdr:rowOff>
    </xdr:to>
    <xdr:sp macro="" textlink="">
      <xdr:nvSpPr>
        <xdr:cNvPr id="1041" name="Line 3">
          <a:extLst>
            <a:ext uri="{FF2B5EF4-FFF2-40B4-BE49-F238E27FC236}">
              <a16:creationId xmlns:a16="http://schemas.microsoft.com/office/drawing/2014/main" id="{9C319AB7-2AA2-4122-A916-740B29C61922}"/>
            </a:ext>
          </a:extLst>
        </xdr:cNvPr>
        <xdr:cNvSpPr>
          <a:spLocks noChangeShapeType="1"/>
        </xdr:cNvSpPr>
      </xdr:nvSpPr>
      <xdr:spPr bwMode="auto">
        <a:xfrm>
          <a:off x="123825" y="1247775"/>
          <a:ext cx="0" cy="323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123825</xdr:colOff>
      <xdr:row>11</xdr:row>
      <xdr:rowOff>66675</xdr:rowOff>
    </xdr:from>
    <xdr:to>
      <xdr:col>1</xdr:col>
      <xdr:colOff>476250</xdr:colOff>
      <xdr:row>11</xdr:row>
      <xdr:rowOff>66675</xdr:rowOff>
    </xdr:to>
    <xdr:sp macro="" textlink="">
      <xdr:nvSpPr>
        <xdr:cNvPr id="1042" name="Line 4">
          <a:extLst>
            <a:ext uri="{FF2B5EF4-FFF2-40B4-BE49-F238E27FC236}">
              <a16:creationId xmlns:a16="http://schemas.microsoft.com/office/drawing/2014/main" id="{77B6BAA9-7577-466E-965F-FE5A78ADD4C6}"/>
            </a:ext>
          </a:extLst>
        </xdr:cNvPr>
        <xdr:cNvSpPr>
          <a:spLocks noChangeShapeType="1"/>
        </xdr:cNvSpPr>
      </xdr:nvSpPr>
      <xdr:spPr bwMode="auto">
        <a:xfrm>
          <a:off x="123825" y="1571625"/>
          <a:ext cx="857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152400</xdr:colOff>
      <xdr:row>9</xdr:row>
      <xdr:rowOff>28575</xdr:rowOff>
    </xdr:from>
    <xdr:to>
      <xdr:col>3</xdr:col>
      <xdr:colOff>152400</xdr:colOff>
      <xdr:row>11</xdr:row>
      <xdr:rowOff>66675</xdr:rowOff>
    </xdr:to>
    <xdr:sp macro="" textlink="">
      <xdr:nvSpPr>
        <xdr:cNvPr id="1043" name="Line 6">
          <a:extLst>
            <a:ext uri="{FF2B5EF4-FFF2-40B4-BE49-F238E27FC236}">
              <a16:creationId xmlns:a16="http://schemas.microsoft.com/office/drawing/2014/main" id="{962EAB0E-19DA-435F-B2FD-EA72FD2FE3C1}"/>
            </a:ext>
          </a:extLst>
        </xdr:cNvPr>
        <xdr:cNvSpPr>
          <a:spLocks noChangeShapeType="1"/>
        </xdr:cNvSpPr>
      </xdr:nvSpPr>
      <xdr:spPr bwMode="auto">
        <a:xfrm flipV="1">
          <a:off x="1666875" y="1247775"/>
          <a:ext cx="0" cy="323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152400</xdr:colOff>
      <xdr:row>5</xdr:row>
      <xdr:rowOff>85725</xdr:rowOff>
    </xdr:from>
    <xdr:to>
      <xdr:col>3</xdr:col>
      <xdr:colOff>152400</xdr:colOff>
      <xdr:row>7</xdr:row>
      <xdr:rowOff>133350</xdr:rowOff>
    </xdr:to>
    <xdr:sp macro="" textlink="">
      <xdr:nvSpPr>
        <xdr:cNvPr id="1044" name="Line 7">
          <a:extLst>
            <a:ext uri="{FF2B5EF4-FFF2-40B4-BE49-F238E27FC236}">
              <a16:creationId xmlns:a16="http://schemas.microsoft.com/office/drawing/2014/main" id="{F81BC251-82AD-4166-98A7-BE188B9C1174}"/>
            </a:ext>
          </a:extLst>
        </xdr:cNvPr>
        <xdr:cNvSpPr>
          <a:spLocks noChangeShapeType="1"/>
        </xdr:cNvSpPr>
      </xdr:nvSpPr>
      <xdr:spPr bwMode="auto">
        <a:xfrm flipV="1">
          <a:off x="1666875" y="7334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257175</xdr:colOff>
      <xdr:row>5</xdr:row>
      <xdr:rowOff>85725</xdr:rowOff>
    </xdr:from>
    <xdr:to>
      <xdr:col>3</xdr:col>
      <xdr:colOff>152400</xdr:colOff>
      <xdr:row>5</xdr:row>
      <xdr:rowOff>85725</xdr:rowOff>
    </xdr:to>
    <xdr:sp macro="" textlink="">
      <xdr:nvSpPr>
        <xdr:cNvPr id="1045" name="Line 8">
          <a:extLst>
            <a:ext uri="{FF2B5EF4-FFF2-40B4-BE49-F238E27FC236}">
              <a16:creationId xmlns:a16="http://schemas.microsoft.com/office/drawing/2014/main" id="{981BB48C-124E-4374-91F4-D48A3BA85DCF}"/>
            </a:ext>
          </a:extLst>
        </xdr:cNvPr>
        <xdr:cNvSpPr>
          <a:spLocks noChangeShapeType="1"/>
        </xdr:cNvSpPr>
      </xdr:nvSpPr>
      <xdr:spPr bwMode="auto">
        <a:xfrm flipH="1">
          <a:off x="762000" y="733425"/>
          <a:ext cx="9048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152400</xdr:colOff>
      <xdr:row>9</xdr:row>
      <xdr:rowOff>38100</xdr:rowOff>
    </xdr:from>
    <xdr:to>
      <xdr:col>1</xdr:col>
      <xdr:colOff>152400</xdr:colOff>
      <xdr:row>11</xdr:row>
      <xdr:rowOff>66675</xdr:rowOff>
    </xdr:to>
    <xdr:sp macro="" textlink="">
      <xdr:nvSpPr>
        <xdr:cNvPr id="1046" name="Line 10">
          <a:extLst>
            <a:ext uri="{FF2B5EF4-FFF2-40B4-BE49-F238E27FC236}">
              <a16:creationId xmlns:a16="http://schemas.microsoft.com/office/drawing/2014/main" id="{9CE8DE44-A41C-4B74-AB6D-4B87CED93953}"/>
            </a:ext>
          </a:extLst>
        </xdr:cNvPr>
        <xdr:cNvSpPr>
          <a:spLocks noChangeShapeType="1"/>
        </xdr:cNvSpPr>
      </xdr:nvSpPr>
      <xdr:spPr bwMode="auto">
        <a:xfrm>
          <a:off x="657225" y="1257300"/>
          <a:ext cx="0"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152400</xdr:colOff>
      <xdr:row>6</xdr:row>
      <xdr:rowOff>19050</xdr:rowOff>
    </xdr:from>
    <xdr:to>
      <xdr:col>1</xdr:col>
      <xdr:colOff>152400</xdr:colOff>
      <xdr:row>7</xdr:row>
      <xdr:rowOff>123825</xdr:rowOff>
    </xdr:to>
    <xdr:sp macro="" textlink="">
      <xdr:nvSpPr>
        <xdr:cNvPr id="1047" name="Line 12">
          <a:extLst>
            <a:ext uri="{FF2B5EF4-FFF2-40B4-BE49-F238E27FC236}">
              <a16:creationId xmlns:a16="http://schemas.microsoft.com/office/drawing/2014/main" id="{178AB1AD-5B8B-4BA9-837B-74983B3DFEAD}"/>
            </a:ext>
          </a:extLst>
        </xdr:cNvPr>
        <xdr:cNvSpPr>
          <a:spLocks noChangeShapeType="1"/>
        </xdr:cNvSpPr>
      </xdr:nvSpPr>
      <xdr:spPr bwMode="auto">
        <a:xfrm flipV="1">
          <a:off x="657225" y="809625"/>
          <a:ext cx="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76200</xdr:colOff>
      <xdr:row>5</xdr:row>
      <xdr:rowOff>9525</xdr:rowOff>
    </xdr:from>
    <xdr:to>
      <xdr:col>1</xdr:col>
      <xdr:colOff>152400</xdr:colOff>
      <xdr:row>6</xdr:row>
      <xdr:rowOff>28575</xdr:rowOff>
    </xdr:to>
    <xdr:sp macro="" textlink="">
      <xdr:nvSpPr>
        <xdr:cNvPr id="1048" name="Line 13">
          <a:extLst>
            <a:ext uri="{FF2B5EF4-FFF2-40B4-BE49-F238E27FC236}">
              <a16:creationId xmlns:a16="http://schemas.microsoft.com/office/drawing/2014/main" id="{09D0A07D-7215-4E51-B29B-B38B6CD943C3}"/>
            </a:ext>
          </a:extLst>
        </xdr:cNvPr>
        <xdr:cNvSpPr>
          <a:spLocks noChangeShapeType="1"/>
        </xdr:cNvSpPr>
      </xdr:nvSpPr>
      <xdr:spPr bwMode="auto">
        <a:xfrm flipH="1" flipV="1">
          <a:off x="581025" y="657225"/>
          <a:ext cx="76200" cy="161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371475</xdr:colOff>
      <xdr:row>11</xdr:row>
      <xdr:rowOff>66675</xdr:rowOff>
    </xdr:from>
    <xdr:to>
      <xdr:col>3</xdr:col>
      <xdr:colOff>152400</xdr:colOff>
      <xdr:row>11</xdr:row>
      <xdr:rowOff>66675</xdr:rowOff>
    </xdr:to>
    <xdr:sp macro="" textlink="">
      <xdr:nvSpPr>
        <xdr:cNvPr id="1049" name="Line 14">
          <a:extLst>
            <a:ext uri="{FF2B5EF4-FFF2-40B4-BE49-F238E27FC236}">
              <a16:creationId xmlns:a16="http://schemas.microsoft.com/office/drawing/2014/main" id="{12EE20C1-20FA-41D9-810E-F39198FC3CBA}"/>
            </a:ext>
          </a:extLst>
        </xdr:cNvPr>
        <xdr:cNvSpPr>
          <a:spLocks noChangeShapeType="1"/>
        </xdr:cNvSpPr>
      </xdr:nvSpPr>
      <xdr:spPr bwMode="auto">
        <a:xfrm flipH="1">
          <a:off x="1381125" y="1571625"/>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70"/>
  <sheetViews>
    <sheetView showGridLines="0" tabSelected="1" workbookViewId="0">
      <selection activeCell="M17" sqref="M17"/>
    </sheetView>
  </sheetViews>
  <sheetFormatPr defaultRowHeight="10.5"/>
  <cols>
    <col min="1" max="1" width="12.28515625" style="81" customWidth="1"/>
    <col min="2" max="5" width="11.85546875" style="81" customWidth="1"/>
    <col min="6" max="6" width="11.5703125" style="81" customWidth="1"/>
    <col min="7" max="7" width="4.5703125" style="81" customWidth="1"/>
    <col min="8" max="8" width="3.5703125" style="81" customWidth="1"/>
    <col min="9" max="9" width="6.85546875" style="81" customWidth="1"/>
    <col min="10" max="10" width="7.85546875" style="81" customWidth="1"/>
    <col min="11" max="11" width="10" style="81" customWidth="1"/>
    <col min="12" max="16384" width="9.140625" style="81"/>
  </cols>
  <sheetData>
    <row r="1" spans="1:11" ht="17.25" thickBot="1">
      <c r="A1" s="1" t="s">
        <v>156</v>
      </c>
    </row>
    <row r="2" spans="1:11" ht="13.5" thickTop="1" thickBot="1">
      <c r="A2" s="82" t="s">
        <v>300</v>
      </c>
      <c r="B2" s="360" t="s">
        <v>171</v>
      </c>
      <c r="C2" s="360" t="s">
        <v>172</v>
      </c>
      <c r="D2" s="360" t="s">
        <v>173</v>
      </c>
      <c r="E2" s="360" t="s">
        <v>174</v>
      </c>
      <c r="F2" s="83" t="s">
        <v>175</v>
      </c>
      <c r="H2" s="30"/>
      <c r="I2" s="30"/>
      <c r="J2" s="30"/>
      <c r="K2" s="30"/>
    </row>
    <row r="3" spans="1:11" ht="12.75" thickTop="1">
      <c r="A3" s="84" t="s">
        <v>55</v>
      </c>
      <c r="B3" s="85">
        <v>0.9</v>
      </c>
      <c r="C3" s="86">
        <v>1.1000000000000001</v>
      </c>
      <c r="D3" s="86">
        <v>0.8</v>
      </c>
      <c r="E3" s="86">
        <v>1.2</v>
      </c>
      <c r="F3" s="87"/>
      <c r="H3" s="30"/>
      <c r="I3" s="30"/>
      <c r="J3" s="30"/>
      <c r="K3" s="30"/>
    </row>
    <row r="4" spans="1:11" ht="8.25" customHeight="1">
      <c r="A4" s="88"/>
      <c r="B4" s="90"/>
      <c r="C4" s="90"/>
      <c r="D4" s="90"/>
      <c r="E4" s="90"/>
      <c r="F4" s="91"/>
      <c r="H4" s="30"/>
      <c r="I4" s="30"/>
      <c r="J4" s="30"/>
      <c r="K4" s="30"/>
    </row>
    <row r="5" spans="1:11" ht="12.75" thickBot="1">
      <c r="A5" s="84" t="s">
        <v>165</v>
      </c>
      <c r="B5" s="90">
        <f>35*B3*(B11+3000)^0.5</f>
        <v>3591.5525890622844</v>
      </c>
      <c r="C5" s="90">
        <f>35*C3*(C11+3000)^0.5</f>
        <v>4389.6753866316812</v>
      </c>
      <c r="D5" s="90">
        <f>35*D3*(D11+3000)^0.5</f>
        <v>3192.4911902775862</v>
      </c>
      <c r="E5" s="90">
        <f>35*E3*(E11+3000)^0.5</f>
        <v>4788.7367854163795</v>
      </c>
      <c r="F5" s="91">
        <f>SUM(B5:E5)</f>
        <v>15962.455951387932</v>
      </c>
      <c r="H5" s="30"/>
      <c r="I5" s="30"/>
      <c r="J5" s="30"/>
      <c r="K5" s="30"/>
    </row>
    <row r="6" spans="1:11" ht="12" thickTop="1">
      <c r="A6" s="84" t="s">
        <v>289</v>
      </c>
      <c r="B6" s="92">
        <f>B5*$B$18</f>
        <v>143662.10356249136</v>
      </c>
      <c r="C6" s="92">
        <f>C5*$B$18</f>
        <v>175587.01546526724</v>
      </c>
      <c r="D6" s="92">
        <f>D5*$B$18</f>
        <v>127699.64761110344</v>
      </c>
      <c r="E6" s="92">
        <f>E5*$B$18</f>
        <v>191549.47141665517</v>
      </c>
      <c r="F6" s="93">
        <f>SUM(B6:E6)</f>
        <v>638498.2380555172</v>
      </c>
      <c r="H6" s="34" t="s">
        <v>161</v>
      </c>
      <c r="I6" s="35"/>
      <c r="J6" s="35"/>
      <c r="K6" s="36"/>
    </row>
    <row r="7" spans="1:11" ht="12.75" thickBot="1">
      <c r="A7" s="84" t="s">
        <v>166</v>
      </c>
      <c r="B7" s="90">
        <f>B5*$B$19</f>
        <v>89788.814726557102</v>
      </c>
      <c r="C7" s="90">
        <f>C5*$B$19</f>
        <v>109741.88466579204</v>
      </c>
      <c r="D7" s="90">
        <f>D5*$B$19</f>
        <v>79812.27975693965</v>
      </c>
      <c r="E7" s="90">
        <f>E5*$B$19</f>
        <v>119718.41963540949</v>
      </c>
      <c r="F7" s="91">
        <f>SUM(B7:E7)</f>
        <v>399061.39878469828</v>
      </c>
      <c r="H7" s="40"/>
      <c r="I7" s="41"/>
      <c r="J7" s="41"/>
      <c r="K7" s="42"/>
    </row>
    <row r="8" spans="1:11" ht="12.75" thickTop="1" thickBot="1">
      <c r="A8" s="84" t="s">
        <v>287</v>
      </c>
      <c r="B8" s="90">
        <f>B6-B7</f>
        <v>53873.288835934261</v>
      </c>
      <c r="C8" s="90">
        <f>C6-C7</f>
        <v>65845.130799475199</v>
      </c>
      <c r="D8" s="90">
        <f>D6-D7</f>
        <v>47887.367854163793</v>
      </c>
      <c r="E8" s="90">
        <f>E6-E7</f>
        <v>71831.051781245682</v>
      </c>
      <c r="F8" s="91">
        <f>SUM(B8:E8)</f>
        <v>239436.83927081892</v>
      </c>
      <c r="H8" s="40"/>
      <c r="I8" s="45"/>
      <c r="J8" s="94" t="s">
        <v>176</v>
      </c>
      <c r="K8" s="42"/>
    </row>
    <row r="9" spans="1:11" ht="8.25" customHeight="1" thickTop="1" thickBot="1">
      <c r="A9" s="88"/>
      <c r="B9" s="90"/>
      <c r="C9" s="90"/>
      <c r="D9" s="90"/>
      <c r="E9" s="90"/>
      <c r="F9" s="91"/>
      <c r="H9" s="40"/>
      <c r="I9" s="30"/>
      <c r="J9" s="30"/>
      <c r="K9" s="42"/>
    </row>
    <row r="10" spans="1:11" ht="12.75" thickTop="1" thickBot="1">
      <c r="A10" s="84" t="s">
        <v>288</v>
      </c>
      <c r="B10" s="90">
        <v>8000</v>
      </c>
      <c r="C10" s="90">
        <v>8000</v>
      </c>
      <c r="D10" s="90">
        <v>9000</v>
      </c>
      <c r="E10" s="90">
        <v>9000</v>
      </c>
      <c r="F10" s="91">
        <f>SUM(B10:E10)</f>
        <v>34000</v>
      </c>
      <c r="H10" s="40"/>
      <c r="I10" s="52"/>
      <c r="J10" s="94" t="s">
        <v>177</v>
      </c>
      <c r="K10" s="42"/>
    </row>
    <row r="11" spans="1:11" ht="12.75" thickTop="1" thickBot="1">
      <c r="A11" s="95" t="s">
        <v>64</v>
      </c>
      <c r="B11" s="96">
        <f>10000</f>
        <v>10000</v>
      </c>
      <c r="C11" s="97">
        <f>10000</f>
        <v>10000</v>
      </c>
      <c r="D11" s="97">
        <f>10000</f>
        <v>10000</v>
      </c>
      <c r="E11" s="98">
        <f>10000</f>
        <v>10000</v>
      </c>
      <c r="F11" s="99">
        <f>SUM(B11:E11)</f>
        <v>40000</v>
      </c>
      <c r="H11" s="40"/>
      <c r="I11" s="46"/>
      <c r="J11" s="94"/>
      <c r="K11" s="42"/>
    </row>
    <row r="12" spans="1:11" ht="13.5" thickTop="1" thickBot="1">
      <c r="A12" s="84" t="s">
        <v>167</v>
      </c>
      <c r="B12" s="90">
        <f>0.15*B6</f>
        <v>21549.315534373705</v>
      </c>
      <c r="C12" s="90">
        <f>0.15*C6</f>
        <v>26338.052319790084</v>
      </c>
      <c r="D12" s="90">
        <f>0.15*D6</f>
        <v>19154.947141665514</v>
      </c>
      <c r="E12" s="90">
        <f>0.15*E6</f>
        <v>28732.420712498275</v>
      </c>
      <c r="F12" s="91">
        <f>SUM(B12:E12)</f>
        <v>95774.735708327586</v>
      </c>
      <c r="H12" s="40"/>
      <c r="I12" s="58"/>
      <c r="J12" s="94" t="s">
        <v>178</v>
      </c>
      <c r="K12" s="42"/>
    </row>
    <row r="13" spans="1:11" ht="12.75" thickTop="1" thickBot="1">
      <c r="A13" s="84" t="s">
        <v>168</v>
      </c>
      <c r="B13" s="90">
        <f>SUM(B10:B12)</f>
        <v>39549.315534373702</v>
      </c>
      <c r="C13" s="90">
        <f>SUM(C10:C12)</f>
        <v>44338.052319790084</v>
      </c>
      <c r="D13" s="90">
        <f>SUM(D10:D12)</f>
        <v>38154.947141665514</v>
      </c>
      <c r="E13" s="90">
        <f>SUM(E10:E12)</f>
        <v>47732.420712498279</v>
      </c>
      <c r="F13" s="91">
        <f>SUM(B13:E13)</f>
        <v>169774.73570832756</v>
      </c>
      <c r="H13" s="59"/>
      <c r="I13" s="60"/>
      <c r="J13" s="60"/>
      <c r="K13" s="61"/>
    </row>
    <row r="14" spans="1:11" ht="5.25" customHeight="1" thickTop="1" thickBot="1">
      <c r="A14" s="88"/>
      <c r="B14" s="89"/>
      <c r="C14" s="89"/>
      <c r="D14" s="89"/>
      <c r="E14" s="89"/>
      <c r="F14" s="100"/>
      <c r="H14" s="30"/>
      <c r="I14" s="30"/>
      <c r="J14" s="30"/>
      <c r="K14" s="30"/>
    </row>
    <row r="15" spans="1:11" ht="13.5" thickTop="1" thickBot="1">
      <c r="A15" s="101" t="s">
        <v>169</v>
      </c>
      <c r="B15" s="102">
        <f>B8-B13</f>
        <v>14323.97330156056</v>
      </c>
      <c r="C15" s="103">
        <f>C8-C13</f>
        <v>21507.078479685115</v>
      </c>
      <c r="D15" s="103">
        <f>D8-D13</f>
        <v>9732.4207124982786</v>
      </c>
      <c r="E15" s="103">
        <f>E8-E13</f>
        <v>24098.631068747403</v>
      </c>
      <c r="F15" s="104">
        <f>SUM(B15:E15)</f>
        <v>69662.103562491364</v>
      </c>
      <c r="H15" s="30"/>
      <c r="I15" s="30"/>
      <c r="J15" s="30"/>
      <c r="K15" s="30"/>
    </row>
    <row r="16" spans="1:11" ht="13.5" thickTop="1" thickBot="1">
      <c r="A16" s="105" t="s">
        <v>170</v>
      </c>
      <c r="B16" s="106">
        <f>B15/B6</f>
        <v>9.9705997241852973E-2</v>
      </c>
      <c r="C16" s="106">
        <f>C15/C6</f>
        <v>0.12248672501606143</v>
      </c>
      <c r="D16" s="106">
        <f>D15/D6</f>
        <v>7.6213371724700413E-2</v>
      </c>
      <c r="E16" s="106">
        <f>E15/E6</f>
        <v>0.12580891448313355</v>
      </c>
      <c r="F16" s="107">
        <f>F15/F6</f>
        <v>0.10910304744871398</v>
      </c>
      <c r="H16" s="30"/>
      <c r="I16" s="30"/>
      <c r="J16" s="30"/>
      <c r="K16" s="30"/>
    </row>
    <row r="17" spans="1:8" ht="5.25" customHeight="1" thickTop="1" thickBot="1">
      <c r="A17" s="108"/>
      <c r="B17" s="109"/>
      <c r="C17" s="109"/>
      <c r="D17" s="109"/>
      <c r="E17" s="109"/>
      <c r="F17" s="110"/>
    </row>
    <row r="18" spans="1:8" ht="12" thickTop="1">
      <c r="A18" s="111" t="s">
        <v>56</v>
      </c>
      <c r="B18" s="112">
        <v>40</v>
      </c>
      <c r="C18" s="109"/>
      <c r="D18" s="109"/>
      <c r="E18" s="109"/>
      <c r="F18" s="110"/>
    </row>
    <row r="19" spans="1:8" ht="12" thickBot="1">
      <c r="A19" s="113" t="s">
        <v>179</v>
      </c>
      <c r="B19" s="114">
        <v>25</v>
      </c>
      <c r="C19" s="109"/>
      <c r="D19" s="109"/>
      <c r="E19" s="109"/>
      <c r="F19" s="110"/>
    </row>
    <row r="20" spans="1:8" ht="5.25" customHeight="1" thickTop="1" thickBot="1">
      <c r="A20" s="109"/>
      <c r="B20" s="109"/>
      <c r="C20" s="109"/>
      <c r="D20" s="109"/>
      <c r="E20" s="109"/>
      <c r="F20" s="109"/>
    </row>
    <row r="21" spans="1:8" ht="12" thickTop="1">
      <c r="A21" s="3" t="s">
        <v>351</v>
      </c>
      <c r="B21" s="67"/>
      <c r="C21" s="67"/>
      <c r="D21" s="67"/>
      <c r="E21" s="67"/>
      <c r="F21" s="67"/>
      <c r="G21" s="67"/>
      <c r="H21" s="68"/>
    </row>
    <row r="22" spans="1:8" ht="11.25">
      <c r="A22" s="4" t="s">
        <v>59</v>
      </c>
      <c r="B22" s="70"/>
      <c r="C22" s="70"/>
      <c r="D22" s="70"/>
      <c r="E22" s="70"/>
      <c r="F22" s="70"/>
      <c r="G22" s="70"/>
      <c r="H22" s="71"/>
    </row>
    <row r="23" spans="1:8">
      <c r="A23" s="69"/>
      <c r="B23" s="70"/>
      <c r="C23" s="70"/>
      <c r="D23" s="70"/>
      <c r="E23" s="70"/>
      <c r="F23" s="70"/>
      <c r="G23" s="70"/>
      <c r="H23" s="71"/>
    </row>
    <row r="24" spans="1:8" ht="11.25">
      <c r="A24" s="312" t="s">
        <v>282</v>
      </c>
      <c r="B24" s="313" t="s">
        <v>283</v>
      </c>
      <c r="C24" s="115"/>
      <c r="D24" s="313" t="s">
        <v>284</v>
      </c>
      <c r="E24" s="115"/>
      <c r="F24" s="115"/>
      <c r="G24" s="115"/>
      <c r="H24" s="116"/>
    </row>
    <row r="25" spans="1:8" ht="11.25">
      <c r="A25" s="117">
        <v>3</v>
      </c>
      <c r="B25" s="314" t="s">
        <v>286</v>
      </c>
      <c r="C25" s="73"/>
      <c r="D25" s="314" t="s">
        <v>352</v>
      </c>
      <c r="E25" s="73"/>
      <c r="F25" s="73"/>
      <c r="G25" s="73"/>
      <c r="H25" s="74"/>
    </row>
    <row r="26" spans="1:8" ht="12">
      <c r="A26" s="117"/>
      <c r="B26" s="73"/>
      <c r="C26" s="73"/>
      <c r="D26" s="314" t="s">
        <v>353</v>
      </c>
      <c r="E26" s="73"/>
      <c r="F26" s="73"/>
      <c r="G26" s="73"/>
      <c r="H26" s="74"/>
    </row>
    <row r="27" spans="1:8" ht="5.25" customHeight="1">
      <c r="A27" s="69"/>
      <c r="B27" s="73"/>
      <c r="C27" s="73"/>
      <c r="D27" s="73"/>
      <c r="E27" s="73"/>
      <c r="F27" s="73"/>
      <c r="G27" s="73"/>
      <c r="H27" s="74"/>
    </row>
    <row r="28" spans="1:8" ht="11.25">
      <c r="A28" s="117">
        <v>5</v>
      </c>
      <c r="B28" s="73" t="s">
        <v>67</v>
      </c>
      <c r="C28" s="73"/>
      <c r="D28" s="314" t="s">
        <v>62</v>
      </c>
      <c r="E28" s="73"/>
      <c r="F28" s="73"/>
      <c r="G28" s="73"/>
      <c r="H28" s="74"/>
    </row>
    <row r="29" spans="1:8" ht="11.25">
      <c r="A29" s="69"/>
      <c r="B29" s="73"/>
      <c r="C29" s="73"/>
      <c r="D29" s="314" t="s">
        <v>354</v>
      </c>
      <c r="E29" s="73"/>
      <c r="F29" s="73"/>
      <c r="G29" s="73"/>
      <c r="H29" s="74"/>
    </row>
    <row r="30" spans="1:8">
      <c r="A30" s="69"/>
      <c r="B30" s="73"/>
      <c r="C30" s="73"/>
      <c r="D30" s="73"/>
      <c r="E30" s="73"/>
      <c r="F30" s="73"/>
      <c r="G30" s="73"/>
      <c r="H30" s="74"/>
    </row>
    <row r="31" spans="1:8" ht="5.25" customHeight="1">
      <c r="A31" s="69"/>
      <c r="B31" s="73"/>
      <c r="C31" s="73"/>
      <c r="D31" s="73"/>
      <c r="E31" s="73"/>
      <c r="F31" s="73"/>
      <c r="G31" s="73"/>
      <c r="H31" s="74"/>
    </row>
    <row r="32" spans="1:8" ht="11.25">
      <c r="A32" s="117">
        <v>6</v>
      </c>
      <c r="B32" s="73" t="s">
        <v>68</v>
      </c>
      <c r="C32" s="73"/>
      <c r="D32" s="314" t="s">
        <v>61</v>
      </c>
      <c r="E32" s="73"/>
      <c r="F32" s="73"/>
      <c r="G32" s="73"/>
      <c r="H32" s="74"/>
    </row>
    <row r="33" spans="1:8" ht="12">
      <c r="A33" s="117"/>
      <c r="B33" s="73"/>
      <c r="C33" s="73"/>
      <c r="D33" s="314" t="s">
        <v>384</v>
      </c>
      <c r="E33" s="73"/>
      <c r="F33" s="73"/>
      <c r="G33" s="73"/>
      <c r="H33" s="74"/>
    </row>
    <row r="34" spans="1:8" ht="5.25" customHeight="1">
      <c r="A34" s="69"/>
      <c r="B34" s="73"/>
      <c r="C34" s="73"/>
      <c r="D34" s="73"/>
      <c r="E34" s="73"/>
      <c r="F34" s="73"/>
      <c r="G34" s="73"/>
      <c r="H34" s="74"/>
    </row>
    <row r="35" spans="1:8" ht="11.25">
      <c r="A35" s="117">
        <v>7</v>
      </c>
      <c r="B35" s="73" t="s">
        <v>69</v>
      </c>
      <c r="C35" s="73"/>
      <c r="D35" s="314" t="s">
        <v>60</v>
      </c>
      <c r="E35" s="73"/>
      <c r="F35" s="73"/>
      <c r="G35" s="73"/>
      <c r="H35" s="74"/>
    </row>
    <row r="36" spans="1:8" ht="12">
      <c r="A36" s="117"/>
      <c r="B36" s="73"/>
      <c r="C36" s="73"/>
      <c r="D36" s="314" t="s">
        <v>355</v>
      </c>
      <c r="E36" s="73"/>
      <c r="F36" s="73"/>
      <c r="G36" s="73"/>
      <c r="H36" s="74"/>
    </row>
    <row r="37" spans="1:8" ht="5.25" customHeight="1">
      <c r="A37" s="69"/>
      <c r="B37" s="73"/>
      <c r="C37" s="73"/>
      <c r="D37" s="73"/>
      <c r="E37" s="73"/>
      <c r="F37" s="73"/>
      <c r="G37" s="73"/>
      <c r="H37" s="74"/>
    </row>
    <row r="38" spans="1:8" ht="11.25">
      <c r="A38" s="117">
        <v>8</v>
      </c>
      <c r="B38" s="73" t="s">
        <v>70</v>
      </c>
      <c r="C38" s="73"/>
      <c r="D38" s="314" t="s">
        <v>357</v>
      </c>
      <c r="E38" s="73"/>
      <c r="F38" s="73"/>
      <c r="G38" s="73"/>
      <c r="H38" s="74"/>
    </row>
    <row r="39" spans="1:8" ht="5.25" customHeight="1">
      <c r="A39" s="69"/>
      <c r="B39" s="73"/>
      <c r="C39" s="73"/>
      <c r="D39" s="73"/>
      <c r="E39" s="73"/>
      <c r="F39" s="73"/>
      <c r="G39" s="73"/>
      <c r="H39" s="74"/>
    </row>
    <row r="40" spans="1:8" ht="11.25">
      <c r="A40" s="117">
        <v>10</v>
      </c>
      <c r="B40" s="314" t="s">
        <v>285</v>
      </c>
      <c r="C40" s="73"/>
      <c r="D40" s="314" t="s">
        <v>356</v>
      </c>
      <c r="E40" s="73"/>
      <c r="F40" s="73"/>
      <c r="G40" s="73"/>
      <c r="H40" s="74"/>
    </row>
    <row r="41" spans="1:8" ht="5.25" customHeight="1">
      <c r="A41" s="69"/>
      <c r="B41" s="73"/>
      <c r="C41" s="73"/>
      <c r="D41" s="73"/>
      <c r="E41" s="73"/>
      <c r="F41" s="73"/>
      <c r="G41" s="73"/>
      <c r="H41" s="74"/>
    </row>
    <row r="42" spans="1:8" ht="11.25">
      <c r="A42" s="117">
        <v>11</v>
      </c>
      <c r="B42" s="314" t="s">
        <v>285</v>
      </c>
      <c r="C42" s="73"/>
      <c r="D42" s="314" t="s">
        <v>385</v>
      </c>
      <c r="E42" s="73"/>
      <c r="F42" s="73"/>
      <c r="G42" s="73"/>
      <c r="H42" s="74"/>
    </row>
    <row r="43" spans="1:8" ht="5.25" customHeight="1">
      <c r="A43" s="69"/>
      <c r="B43" s="73"/>
      <c r="C43" s="73"/>
      <c r="D43" s="73"/>
      <c r="E43" s="73"/>
      <c r="F43" s="73"/>
      <c r="G43" s="73"/>
      <c r="H43" s="74"/>
    </row>
    <row r="44" spans="1:8" ht="12">
      <c r="A44" s="117">
        <v>12</v>
      </c>
      <c r="B44" s="73" t="s">
        <v>71</v>
      </c>
      <c r="C44" s="73"/>
      <c r="D44" s="314" t="s">
        <v>358</v>
      </c>
      <c r="E44" s="73"/>
      <c r="F44" s="73"/>
      <c r="G44" s="73"/>
      <c r="H44" s="74"/>
    </row>
    <row r="45" spans="1:8" ht="5.25" customHeight="1">
      <c r="A45" s="69"/>
      <c r="B45" s="73"/>
      <c r="C45" s="73"/>
      <c r="D45" s="73"/>
      <c r="E45" s="73"/>
      <c r="F45" s="73"/>
      <c r="G45" s="73"/>
      <c r="H45" s="74"/>
    </row>
    <row r="46" spans="1:8" ht="11.25">
      <c r="A46" s="117">
        <v>13</v>
      </c>
      <c r="B46" s="73" t="s">
        <v>72</v>
      </c>
      <c r="C46" s="73"/>
      <c r="D46" s="314" t="s">
        <v>63</v>
      </c>
      <c r="E46" s="73"/>
      <c r="F46" s="73"/>
      <c r="G46" s="73"/>
      <c r="H46" s="74"/>
    </row>
    <row r="47" spans="1:8" ht="11.25">
      <c r="A47" s="69"/>
      <c r="B47" s="73"/>
      <c r="C47" s="73"/>
      <c r="D47" s="314" t="s">
        <v>386</v>
      </c>
      <c r="E47" s="73"/>
      <c r="F47" s="73"/>
      <c r="G47" s="73"/>
      <c r="H47" s="74"/>
    </row>
    <row r="48" spans="1:8" ht="5.25" customHeight="1">
      <c r="A48" s="69"/>
      <c r="B48" s="73"/>
      <c r="C48" s="73"/>
      <c r="D48" s="73"/>
      <c r="E48" s="73"/>
      <c r="F48" s="73"/>
      <c r="G48" s="73"/>
      <c r="H48" s="74"/>
    </row>
    <row r="49" spans="1:8" ht="11.25">
      <c r="A49" s="117">
        <v>15</v>
      </c>
      <c r="B49" s="73" t="s">
        <v>73</v>
      </c>
      <c r="C49" s="73"/>
      <c r="D49" s="314" t="s">
        <v>387</v>
      </c>
      <c r="E49" s="73"/>
      <c r="F49" s="73"/>
      <c r="G49" s="73"/>
      <c r="H49" s="74"/>
    </row>
    <row r="50" spans="1:8" ht="5.25" customHeight="1">
      <c r="A50" s="69"/>
      <c r="B50" s="73"/>
      <c r="C50" s="73"/>
      <c r="D50" s="73"/>
      <c r="E50" s="73"/>
      <c r="F50" s="73"/>
      <c r="G50" s="73"/>
      <c r="H50" s="74"/>
    </row>
    <row r="51" spans="1:8" ht="11.25">
      <c r="A51" s="117">
        <v>16</v>
      </c>
      <c r="B51" s="73" t="s">
        <v>74</v>
      </c>
      <c r="C51" s="73"/>
      <c r="D51" s="314" t="s">
        <v>388</v>
      </c>
      <c r="E51" s="73"/>
      <c r="F51" s="73"/>
      <c r="G51" s="73"/>
      <c r="H51" s="74"/>
    </row>
    <row r="52" spans="1:8" ht="5.25" customHeight="1">
      <c r="A52" s="69"/>
      <c r="B52" s="73"/>
      <c r="C52" s="73"/>
      <c r="D52" s="73"/>
      <c r="E52" s="73"/>
      <c r="F52" s="73"/>
      <c r="G52" s="73"/>
      <c r="H52" s="74"/>
    </row>
    <row r="53" spans="1:8" ht="11.25">
      <c r="A53" s="117">
        <v>18</v>
      </c>
      <c r="B53" s="314" t="s">
        <v>285</v>
      </c>
      <c r="C53" s="73"/>
      <c r="D53" s="314" t="s">
        <v>359</v>
      </c>
      <c r="E53" s="73"/>
      <c r="F53" s="73"/>
      <c r="G53" s="73"/>
      <c r="H53" s="74"/>
    </row>
    <row r="54" spans="1:8" ht="5.25" customHeight="1">
      <c r="A54" s="69"/>
      <c r="B54" s="73"/>
      <c r="C54" s="73"/>
      <c r="D54" s="73"/>
      <c r="E54" s="73"/>
      <c r="F54" s="73"/>
      <c r="G54" s="73"/>
      <c r="H54" s="74"/>
    </row>
    <row r="55" spans="1:8" ht="11.25">
      <c r="A55" s="117">
        <v>19</v>
      </c>
      <c r="B55" s="314" t="s">
        <v>285</v>
      </c>
      <c r="C55" s="73"/>
      <c r="D55" s="314" t="s">
        <v>360</v>
      </c>
      <c r="E55" s="73"/>
      <c r="F55" s="73"/>
      <c r="G55" s="73"/>
      <c r="H55" s="74"/>
    </row>
    <row r="56" spans="1:8" ht="5.25" customHeight="1">
      <c r="A56" s="69"/>
      <c r="B56" s="73"/>
      <c r="C56" s="73"/>
      <c r="D56" s="73"/>
      <c r="E56" s="73"/>
      <c r="F56" s="73"/>
      <c r="G56" s="73"/>
      <c r="H56" s="74"/>
    </row>
    <row r="57" spans="1:8" ht="11.25">
      <c r="A57" s="4" t="s">
        <v>437</v>
      </c>
      <c r="B57" s="73"/>
      <c r="C57" s="73"/>
      <c r="D57" s="73"/>
      <c r="E57" s="73"/>
      <c r="F57" s="73"/>
      <c r="G57" s="73"/>
      <c r="H57" s="74"/>
    </row>
    <row r="58" spans="1:8" ht="11.25">
      <c r="A58" s="4" t="s">
        <v>65</v>
      </c>
      <c r="B58" s="73"/>
      <c r="C58" s="73"/>
      <c r="D58" s="73"/>
      <c r="E58" s="73"/>
      <c r="F58" s="73"/>
      <c r="G58" s="73"/>
      <c r="H58" s="74"/>
    </row>
    <row r="59" spans="1:8" ht="11.25">
      <c r="A59" s="69" t="s">
        <v>441</v>
      </c>
      <c r="B59" s="73"/>
      <c r="C59" s="73"/>
      <c r="D59" s="73"/>
      <c r="E59" s="73"/>
      <c r="F59" s="73"/>
      <c r="G59" s="73"/>
      <c r="H59" s="74"/>
    </row>
    <row r="60" spans="1:8" ht="5.25" customHeight="1">
      <c r="A60" s="69"/>
      <c r="B60" s="73"/>
      <c r="C60" s="73"/>
      <c r="D60" s="73"/>
      <c r="E60" s="73"/>
      <c r="F60" s="73"/>
      <c r="G60" s="73"/>
      <c r="H60" s="74"/>
    </row>
    <row r="61" spans="1:8" ht="11.25">
      <c r="A61" s="4" t="s">
        <v>323</v>
      </c>
      <c r="B61" s="73"/>
      <c r="C61" s="73"/>
      <c r="D61" s="73"/>
      <c r="E61" s="73"/>
      <c r="F61" s="73"/>
      <c r="G61" s="73"/>
      <c r="H61" s="74"/>
    </row>
    <row r="62" spans="1:8" ht="11.25">
      <c r="A62" s="4" t="s">
        <v>66</v>
      </c>
      <c r="B62" s="73"/>
      <c r="C62" s="73"/>
      <c r="D62" s="73"/>
      <c r="E62" s="73"/>
      <c r="F62" s="73"/>
      <c r="G62" s="73"/>
      <c r="H62" s="74"/>
    </row>
    <row r="63" spans="1:8">
      <c r="A63" s="69"/>
      <c r="B63" s="73"/>
      <c r="C63" s="73"/>
      <c r="D63" s="73"/>
      <c r="E63" s="73"/>
      <c r="F63" s="73"/>
      <c r="G63" s="73"/>
      <c r="H63" s="74"/>
    </row>
    <row r="64" spans="1:8" ht="11.25">
      <c r="A64" s="315" t="s">
        <v>320</v>
      </c>
      <c r="B64" s="73"/>
      <c r="C64" s="73"/>
      <c r="D64" s="73"/>
      <c r="E64" s="73"/>
      <c r="F64" s="73"/>
      <c r="G64" s="73"/>
      <c r="H64" s="74"/>
    </row>
    <row r="65" spans="1:8" ht="11.25">
      <c r="A65" s="4" t="s">
        <v>324</v>
      </c>
      <c r="B65" s="73"/>
      <c r="C65" s="73"/>
      <c r="D65" s="73"/>
      <c r="E65" s="73"/>
      <c r="F65" s="73"/>
      <c r="G65" s="73"/>
      <c r="H65" s="74"/>
    </row>
    <row r="66" spans="1:8" ht="11.25">
      <c r="A66" s="4" t="s">
        <v>321</v>
      </c>
      <c r="B66" s="73"/>
      <c r="C66" s="73"/>
      <c r="D66" s="73"/>
      <c r="E66" s="73"/>
      <c r="F66" s="73"/>
      <c r="G66" s="73"/>
      <c r="H66" s="74"/>
    </row>
    <row r="67" spans="1:8" ht="11.25">
      <c r="A67" s="4" t="s">
        <v>322</v>
      </c>
      <c r="B67" s="73"/>
      <c r="C67" s="73"/>
      <c r="D67" s="73"/>
      <c r="E67" s="73"/>
      <c r="F67" s="73"/>
      <c r="G67" s="73"/>
      <c r="H67" s="74"/>
    </row>
    <row r="68" spans="1:8" ht="5.25" customHeight="1">
      <c r="A68" s="69"/>
      <c r="B68" s="73"/>
      <c r="C68" s="73"/>
      <c r="D68" s="73"/>
      <c r="E68" s="73"/>
      <c r="F68" s="73"/>
      <c r="G68" s="73"/>
      <c r="H68" s="74"/>
    </row>
    <row r="69" spans="1:8" ht="11.25">
      <c r="A69" s="4" t="s">
        <v>325</v>
      </c>
      <c r="B69" s="73"/>
      <c r="C69" s="73"/>
      <c r="D69" s="73"/>
      <c r="E69" s="73"/>
      <c r="F69" s="73"/>
      <c r="G69" s="73"/>
      <c r="H69" s="74"/>
    </row>
    <row r="70" spans="1:8" ht="5.25" customHeight="1">
      <c r="A70" s="69"/>
      <c r="B70" s="73"/>
      <c r="C70" s="73"/>
      <c r="D70" s="73"/>
      <c r="E70" s="73"/>
      <c r="F70" s="73"/>
      <c r="G70" s="73"/>
      <c r="H70" s="74"/>
    </row>
    <row r="71" spans="1:8" ht="12">
      <c r="A71" s="118" t="s">
        <v>75</v>
      </c>
      <c r="B71" s="314" t="s">
        <v>400</v>
      </c>
      <c r="C71" s="73"/>
      <c r="D71" s="73"/>
      <c r="E71" s="73"/>
      <c r="F71" s="73"/>
      <c r="G71" s="73"/>
      <c r="H71" s="74"/>
    </row>
    <row r="72" spans="1:8" ht="11.25">
      <c r="A72" s="69"/>
      <c r="B72" s="355" t="s">
        <v>7</v>
      </c>
      <c r="C72" s="73"/>
      <c r="D72" s="73"/>
      <c r="E72" s="73"/>
      <c r="F72" s="73"/>
      <c r="G72" s="73"/>
      <c r="H72" s="74"/>
    </row>
    <row r="73" spans="1:8" ht="11.25">
      <c r="A73" s="69"/>
      <c r="B73" s="355" t="s">
        <v>401</v>
      </c>
      <c r="C73" s="73"/>
      <c r="D73" s="73"/>
      <c r="E73" s="73"/>
      <c r="F73" s="73"/>
      <c r="G73" s="73"/>
      <c r="H73" s="74"/>
    </row>
    <row r="74" spans="1:8" ht="11.25">
      <c r="A74" s="69"/>
      <c r="B74" s="355" t="s">
        <v>402</v>
      </c>
      <c r="C74" s="73"/>
      <c r="D74" s="73"/>
      <c r="E74" s="73"/>
      <c r="F74" s="73"/>
      <c r="G74" s="73"/>
      <c r="H74" s="74"/>
    </row>
    <row r="75" spans="1:8" ht="5.25" customHeight="1">
      <c r="A75" s="69"/>
      <c r="B75" s="73"/>
      <c r="C75" s="73"/>
      <c r="D75" s="73"/>
      <c r="E75" s="73"/>
      <c r="F75" s="73"/>
      <c r="G75" s="73"/>
      <c r="H75" s="74"/>
    </row>
    <row r="76" spans="1:8" ht="11.25">
      <c r="A76" s="4" t="s">
        <v>326</v>
      </c>
      <c r="B76" s="73"/>
      <c r="C76" s="73"/>
      <c r="D76" s="73"/>
      <c r="E76" s="73"/>
      <c r="F76" s="73"/>
      <c r="G76" s="73"/>
      <c r="H76" s="74"/>
    </row>
    <row r="77" spans="1:8" ht="12">
      <c r="A77" s="4" t="s">
        <v>389</v>
      </c>
      <c r="B77" s="73"/>
      <c r="C77" s="73"/>
      <c r="D77" s="73"/>
      <c r="E77" s="73"/>
      <c r="F77" s="73"/>
      <c r="G77" s="73"/>
      <c r="H77" s="74"/>
    </row>
    <row r="78" spans="1:8" ht="5.25" customHeight="1">
      <c r="A78" s="69"/>
      <c r="B78" s="73"/>
      <c r="C78" s="73"/>
      <c r="D78" s="73"/>
      <c r="E78" s="73"/>
      <c r="F78" s="73"/>
      <c r="G78" s="73"/>
      <c r="H78" s="74"/>
    </row>
    <row r="79" spans="1:8" ht="12">
      <c r="A79" s="118" t="s">
        <v>75</v>
      </c>
      <c r="B79" s="314" t="s">
        <v>403</v>
      </c>
      <c r="C79" s="73"/>
      <c r="D79" s="73"/>
      <c r="E79" s="73"/>
      <c r="F79" s="73"/>
      <c r="G79" s="73"/>
      <c r="H79" s="74"/>
    </row>
    <row r="80" spans="1:8" ht="11.25">
      <c r="A80" s="69"/>
      <c r="B80" s="314" t="s">
        <v>404</v>
      </c>
      <c r="C80" s="73"/>
      <c r="D80" s="73"/>
      <c r="E80" s="73"/>
      <c r="F80" s="73"/>
      <c r="G80" s="73"/>
      <c r="H80" s="74"/>
    </row>
    <row r="81" spans="1:8">
      <c r="A81" s="69"/>
      <c r="B81" s="73"/>
      <c r="C81" s="73"/>
      <c r="D81" s="73"/>
      <c r="E81" s="73"/>
      <c r="F81" s="73"/>
      <c r="G81" s="73"/>
      <c r="H81" s="74"/>
    </row>
    <row r="82" spans="1:8" ht="11.25">
      <c r="A82" s="315" t="s">
        <v>327</v>
      </c>
      <c r="B82" s="73"/>
      <c r="C82" s="73"/>
      <c r="D82" s="73"/>
      <c r="E82" s="73"/>
      <c r="F82" s="73"/>
      <c r="G82" s="73"/>
      <c r="H82" s="74"/>
    </row>
    <row r="83" spans="1:8" ht="5.25" customHeight="1">
      <c r="A83" s="69"/>
      <c r="B83" s="73"/>
      <c r="C83" s="73"/>
      <c r="D83" s="73"/>
      <c r="E83" s="73"/>
      <c r="F83" s="73"/>
      <c r="G83" s="73"/>
      <c r="H83" s="74"/>
    </row>
    <row r="84" spans="1:8" ht="11.25">
      <c r="A84" s="4" t="s">
        <v>405</v>
      </c>
      <c r="B84" s="73"/>
      <c r="C84" s="73"/>
      <c r="D84" s="73"/>
      <c r="E84" s="73"/>
      <c r="F84" s="73"/>
      <c r="G84" s="73"/>
      <c r="H84" s="74"/>
    </row>
    <row r="85" spans="1:8">
      <c r="A85" s="69"/>
      <c r="B85" s="73"/>
      <c r="C85" s="73"/>
      <c r="D85" s="73"/>
      <c r="E85" s="73"/>
      <c r="F85" s="73"/>
      <c r="G85" s="73"/>
      <c r="H85" s="74"/>
    </row>
    <row r="86" spans="1:8" ht="11.25">
      <c r="A86" s="315" t="s">
        <v>328</v>
      </c>
      <c r="B86" s="73"/>
      <c r="C86" s="73"/>
      <c r="D86" s="73"/>
      <c r="E86" s="73"/>
      <c r="F86" s="73"/>
      <c r="G86" s="73"/>
      <c r="H86" s="74"/>
    </row>
    <row r="87" spans="1:8" ht="5.25" customHeight="1">
      <c r="A87" s="69"/>
      <c r="B87" s="73"/>
      <c r="C87" s="73"/>
      <c r="D87" s="73"/>
      <c r="E87" s="73"/>
      <c r="F87" s="73"/>
      <c r="G87" s="73"/>
      <c r="H87" s="74"/>
    </row>
    <row r="88" spans="1:8" ht="11.25">
      <c r="A88" s="4" t="s">
        <v>330</v>
      </c>
      <c r="B88" s="73"/>
      <c r="C88" s="73"/>
      <c r="D88" s="73"/>
      <c r="E88" s="73"/>
      <c r="F88" s="73"/>
      <c r="G88" s="73"/>
      <c r="H88" s="74"/>
    </row>
    <row r="89" spans="1:8" ht="11.25">
      <c r="A89" s="4" t="s">
        <v>331</v>
      </c>
      <c r="B89" s="73"/>
      <c r="C89" s="73"/>
      <c r="D89" s="73"/>
      <c r="E89" s="73"/>
      <c r="F89" s="73"/>
      <c r="G89" s="73"/>
      <c r="H89" s="74"/>
    </row>
    <row r="90" spans="1:8" ht="11.25">
      <c r="A90" s="4" t="s">
        <v>390</v>
      </c>
      <c r="B90" s="73"/>
      <c r="C90" s="73"/>
      <c r="D90" s="73"/>
      <c r="E90" s="73"/>
      <c r="F90" s="73"/>
      <c r="G90" s="73"/>
      <c r="H90" s="74"/>
    </row>
    <row r="91" spans="1:8" ht="11.25">
      <c r="A91" s="4" t="s">
        <v>391</v>
      </c>
      <c r="B91" s="73"/>
      <c r="C91" s="73"/>
      <c r="D91" s="73"/>
      <c r="E91" s="73"/>
      <c r="F91" s="73"/>
      <c r="G91" s="73"/>
      <c r="H91" s="74"/>
    </row>
    <row r="92" spans="1:8" ht="11.25">
      <c r="A92" s="4" t="s">
        <v>332</v>
      </c>
      <c r="B92" s="73"/>
      <c r="C92" s="73"/>
      <c r="D92" s="73"/>
      <c r="E92" s="73"/>
      <c r="F92" s="73"/>
      <c r="G92" s="73"/>
      <c r="H92" s="74"/>
    </row>
    <row r="93" spans="1:8" ht="5.25" customHeight="1">
      <c r="A93" s="69"/>
      <c r="B93" s="73"/>
      <c r="C93" s="73"/>
      <c r="D93" s="73"/>
      <c r="E93" s="73"/>
      <c r="F93" s="73"/>
      <c r="G93" s="73"/>
      <c r="H93" s="74"/>
    </row>
    <row r="94" spans="1:8" ht="12">
      <c r="A94" s="118" t="s">
        <v>75</v>
      </c>
      <c r="B94" s="314" t="s">
        <v>406</v>
      </c>
      <c r="C94" s="73"/>
      <c r="D94" s="73"/>
      <c r="E94" s="73"/>
      <c r="F94" s="73"/>
      <c r="G94" s="73"/>
      <c r="H94" s="74"/>
    </row>
    <row r="95" spans="1:8" ht="11.25">
      <c r="A95" s="69"/>
      <c r="B95" s="314" t="s">
        <v>407</v>
      </c>
      <c r="C95" s="73"/>
      <c r="D95" s="73"/>
      <c r="E95" s="73"/>
      <c r="F95" s="73"/>
      <c r="G95" s="73"/>
      <c r="H95" s="74"/>
    </row>
    <row r="96" spans="1:8" ht="11.25">
      <c r="A96" s="69"/>
      <c r="B96" s="314" t="s">
        <v>408</v>
      </c>
      <c r="C96" s="73"/>
      <c r="D96" s="73"/>
      <c r="E96" s="73"/>
      <c r="F96" s="73"/>
      <c r="G96" s="73"/>
      <c r="H96" s="74"/>
    </row>
    <row r="97" spans="1:8" ht="11.25">
      <c r="A97" s="69"/>
      <c r="B97" s="314" t="s">
        <v>409</v>
      </c>
      <c r="C97" s="73"/>
      <c r="D97" s="73"/>
      <c r="E97" s="73"/>
      <c r="F97" s="73"/>
      <c r="G97" s="73"/>
      <c r="H97" s="74"/>
    </row>
    <row r="98" spans="1:8" ht="5.25" customHeight="1">
      <c r="A98" s="69"/>
      <c r="B98" s="73"/>
      <c r="C98" s="73"/>
      <c r="D98" s="73"/>
      <c r="E98" s="73"/>
      <c r="F98" s="73"/>
      <c r="G98" s="73"/>
      <c r="H98" s="74"/>
    </row>
    <row r="99" spans="1:8" ht="12">
      <c r="A99" s="118" t="s">
        <v>75</v>
      </c>
      <c r="B99" s="314" t="s">
        <v>403</v>
      </c>
      <c r="C99" s="73"/>
      <c r="D99" s="73"/>
      <c r="E99" s="73"/>
      <c r="F99" s="73"/>
      <c r="G99" s="73"/>
      <c r="H99" s="74"/>
    </row>
    <row r="100" spans="1:8" ht="11.25">
      <c r="A100" s="69"/>
      <c r="B100" s="314" t="s">
        <v>404</v>
      </c>
      <c r="C100" s="73"/>
      <c r="D100" s="73"/>
      <c r="E100" s="73"/>
      <c r="F100" s="73"/>
      <c r="G100" s="73"/>
      <c r="H100" s="74"/>
    </row>
    <row r="101" spans="1:8" ht="5.25" customHeight="1">
      <c r="A101" s="69"/>
      <c r="B101" s="73"/>
      <c r="C101" s="73"/>
      <c r="D101" s="73"/>
      <c r="E101" s="73"/>
      <c r="F101" s="73"/>
      <c r="G101" s="73"/>
      <c r="H101" s="74"/>
    </row>
    <row r="102" spans="1:8" ht="12">
      <c r="A102" s="4" t="s">
        <v>41</v>
      </c>
      <c r="B102" s="73"/>
      <c r="C102" s="73"/>
      <c r="D102" s="73"/>
      <c r="E102" s="73"/>
      <c r="F102" s="73"/>
      <c r="G102" s="73"/>
      <c r="H102" s="74"/>
    </row>
    <row r="103" spans="1:8" ht="11.25">
      <c r="A103" s="4" t="s">
        <v>42</v>
      </c>
      <c r="B103" s="73"/>
      <c r="C103" s="73"/>
      <c r="D103" s="73"/>
      <c r="E103" s="73"/>
      <c r="F103" s="73"/>
      <c r="G103" s="73"/>
      <c r="H103" s="74"/>
    </row>
    <row r="104" spans="1:8" ht="12">
      <c r="A104" s="4" t="s">
        <v>392</v>
      </c>
      <c r="B104" s="73"/>
      <c r="C104" s="73"/>
      <c r="D104" s="73"/>
      <c r="E104" s="73"/>
      <c r="F104" s="73"/>
      <c r="G104" s="73"/>
      <c r="H104" s="74"/>
    </row>
    <row r="105" spans="1:8" ht="11.25">
      <c r="A105" s="4" t="s">
        <v>393</v>
      </c>
      <c r="B105" s="73"/>
      <c r="C105" s="73"/>
      <c r="D105" s="73"/>
      <c r="E105" s="73"/>
      <c r="F105" s="73"/>
      <c r="G105" s="73"/>
      <c r="H105" s="74"/>
    </row>
    <row r="106" spans="1:8" ht="5.25" customHeight="1">
      <c r="A106" s="69"/>
      <c r="B106" s="73"/>
      <c r="C106" s="73"/>
      <c r="D106" s="73"/>
      <c r="E106" s="73"/>
      <c r="F106" s="73"/>
      <c r="G106" s="73"/>
      <c r="H106" s="74"/>
    </row>
    <row r="107" spans="1:8" ht="11.25">
      <c r="A107" s="4" t="s">
        <v>43</v>
      </c>
      <c r="B107" s="73"/>
      <c r="C107" s="73"/>
      <c r="D107" s="73"/>
      <c r="E107" s="73"/>
      <c r="F107" s="73"/>
      <c r="G107" s="73"/>
      <c r="H107" s="74"/>
    </row>
    <row r="108" spans="1:8" ht="11.25">
      <c r="A108" s="4" t="s">
        <v>44</v>
      </c>
      <c r="B108" s="73"/>
      <c r="C108" s="73"/>
      <c r="D108" s="73"/>
      <c r="E108" s="73"/>
      <c r="F108" s="73"/>
      <c r="G108" s="73"/>
      <c r="H108" s="74"/>
    </row>
    <row r="109" spans="1:8">
      <c r="A109" s="69"/>
      <c r="B109" s="73"/>
      <c r="C109" s="73"/>
      <c r="D109" s="73"/>
      <c r="E109" s="73"/>
      <c r="F109" s="73"/>
      <c r="G109" s="73"/>
      <c r="H109" s="74"/>
    </row>
    <row r="110" spans="1:8" ht="11.25">
      <c r="A110" s="315" t="s">
        <v>57</v>
      </c>
      <c r="B110" s="73"/>
      <c r="C110" s="73"/>
      <c r="D110" s="73"/>
      <c r="E110" s="73"/>
      <c r="F110" s="73"/>
      <c r="G110" s="73"/>
      <c r="H110" s="74"/>
    </row>
    <row r="111" spans="1:8" ht="5.25" customHeight="1">
      <c r="A111" s="69"/>
      <c r="B111" s="73"/>
      <c r="C111" s="73"/>
      <c r="D111" s="73"/>
      <c r="E111" s="73"/>
      <c r="F111" s="73"/>
      <c r="G111" s="73"/>
      <c r="H111" s="74"/>
    </row>
    <row r="112" spans="1:8" ht="11.25">
      <c r="A112" s="4" t="s">
        <v>45</v>
      </c>
      <c r="B112" s="73"/>
      <c r="C112" s="73"/>
      <c r="D112" s="73"/>
      <c r="E112" s="73"/>
      <c r="F112" s="73"/>
      <c r="G112" s="73"/>
      <c r="H112" s="74"/>
    </row>
    <row r="113" spans="1:8" ht="12">
      <c r="A113" s="4" t="s">
        <v>46</v>
      </c>
      <c r="B113" s="73"/>
      <c r="C113" s="73"/>
      <c r="D113" s="73"/>
      <c r="E113" s="73"/>
      <c r="F113" s="73"/>
      <c r="G113" s="73"/>
      <c r="H113" s="74"/>
    </row>
    <row r="114" spans="1:8" ht="11.25">
      <c r="A114" s="4" t="s">
        <v>47</v>
      </c>
      <c r="B114" s="73"/>
      <c r="C114" s="73"/>
      <c r="D114" s="73"/>
      <c r="E114" s="73"/>
      <c r="F114" s="73"/>
      <c r="G114" s="73"/>
      <c r="H114" s="74"/>
    </row>
    <row r="115" spans="1:8" ht="5.25" customHeight="1">
      <c r="A115" s="69"/>
      <c r="B115" s="73"/>
      <c r="C115" s="73"/>
      <c r="D115" s="73"/>
      <c r="E115" s="73"/>
      <c r="F115" s="73"/>
      <c r="G115" s="73"/>
      <c r="H115" s="74"/>
    </row>
    <row r="116" spans="1:8" ht="11.25">
      <c r="A116" s="4" t="s">
        <v>48</v>
      </c>
      <c r="B116" s="73"/>
      <c r="C116" s="73"/>
      <c r="D116" s="73"/>
      <c r="E116" s="73"/>
      <c r="F116" s="73"/>
      <c r="G116" s="73"/>
      <c r="H116" s="74"/>
    </row>
    <row r="117" spans="1:8" ht="11.25">
      <c r="A117" s="69" t="s">
        <v>49</v>
      </c>
      <c r="B117" s="73"/>
      <c r="C117" s="73"/>
      <c r="D117" s="73"/>
      <c r="E117" s="73"/>
      <c r="F117" s="73"/>
      <c r="G117" s="73"/>
      <c r="H117" s="74"/>
    </row>
    <row r="118" spans="1:8" ht="5.25" customHeight="1">
      <c r="A118" s="69"/>
      <c r="B118" s="73"/>
      <c r="C118" s="73"/>
      <c r="D118" s="73"/>
      <c r="E118" s="73"/>
      <c r="F118" s="73"/>
      <c r="G118" s="73"/>
      <c r="H118" s="74"/>
    </row>
    <row r="119" spans="1:8" ht="12">
      <c r="A119" s="118" t="s">
        <v>75</v>
      </c>
      <c r="B119" s="314" t="s">
        <v>410</v>
      </c>
      <c r="C119" s="73"/>
      <c r="D119" s="73"/>
      <c r="E119" s="73"/>
      <c r="F119" s="73"/>
      <c r="G119" s="73"/>
      <c r="H119" s="74"/>
    </row>
    <row r="120" spans="1:8" ht="11.25">
      <c r="A120" s="69"/>
      <c r="B120" s="355" t="s">
        <v>411</v>
      </c>
      <c r="C120" s="73"/>
      <c r="D120" s="73"/>
      <c r="E120" s="73"/>
      <c r="F120" s="73"/>
      <c r="G120" s="73"/>
      <c r="H120" s="74"/>
    </row>
    <row r="121" spans="1:8" ht="11.25">
      <c r="A121" s="69"/>
      <c r="B121" s="314" t="s">
        <v>8</v>
      </c>
      <c r="C121" s="73"/>
      <c r="D121" s="73"/>
      <c r="E121" s="73"/>
      <c r="F121" s="73"/>
      <c r="G121" s="73"/>
      <c r="H121" s="74"/>
    </row>
    <row r="122" spans="1:8" ht="11.25">
      <c r="A122" s="69"/>
      <c r="B122" s="314" t="s">
        <v>9</v>
      </c>
      <c r="C122" s="73"/>
      <c r="D122" s="73"/>
      <c r="E122" s="73"/>
      <c r="F122" s="73"/>
      <c r="G122" s="73"/>
      <c r="H122" s="74"/>
    </row>
    <row r="123" spans="1:8" ht="11.25">
      <c r="A123" s="69"/>
      <c r="B123" s="314" t="s">
        <v>10</v>
      </c>
      <c r="C123" s="73"/>
      <c r="D123" s="73"/>
      <c r="E123" s="73"/>
      <c r="F123" s="73"/>
      <c r="G123" s="73"/>
      <c r="H123" s="74"/>
    </row>
    <row r="124" spans="1:8" ht="11.25">
      <c r="A124" s="69"/>
      <c r="B124" s="314" t="s">
        <v>412</v>
      </c>
      <c r="C124" s="73"/>
      <c r="D124" s="73"/>
      <c r="E124" s="73"/>
      <c r="F124" s="73"/>
      <c r="G124" s="73"/>
      <c r="H124" s="74"/>
    </row>
    <row r="125" spans="1:8" ht="5.25" customHeight="1">
      <c r="A125" s="69"/>
      <c r="B125" s="73"/>
      <c r="C125" s="73"/>
      <c r="D125" s="73"/>
      <c r="E125" s="73"/>
      <c r="F125" s="73"/>
      <c r="G125" s="73"/>
      <c r="H125" s="74"/>
    </row>
    <row r="126" spans="1:8" ht="12">
      <c r="A126" s="118" t="s">
        <v>75</v>
      </c>
      <c r="B126" s="314" t="s">
        <v>403</v>
      </c>
      <c r="C126" s="73"/>
      <c r="D126" s="73"/>
      <c r="E126" s="73"/>
      <c r="F126" s="73"/>
      <c r="G126" s="73"/>
      <c r="H126" s="74"/>
    </row>
    <row r="127" spans="1:8" ht="11.25">
      <c r="A127" s="69"/>
      <c r="B127" s="314" t="s">
        <v>404</v>
      </c>
      <c r="C127" s="73"/>
      <c r="D127" s="73"/>
      <c r="E127" s="73"/>
      <c r="F127" s="73"/>
      <c r="G127" s="73"/>
      <c r="H127" s="74"/>
    </row>
    <row r="128" spans="1:8" ht="5.25" customHeight="1">
      <c r="A128" s="69"/>
      <c r="B128" s="73"/>
      <c r="C128" s="73"/>
      <c r="D128" s="73"/>
      <c r="E128" s="73"/>
      <c r="F128" s="73"/>
      <c r="G128" s="73"/>
      <c r="H128" s="74"/>
    </row>
    <row r="129" spans="1:8" ht="11.25">
      <c r="A129" s="4" t="s">
        <v>394</v>
      </c>
      <c r="B129" s="73"/>
      <c r="C129" s="73"/>
      <c r="D129" s="73"/>
      <c r="E129" s="73"/>
      <c r="F129" s="73"/>
      <c r="G129" s="73"/>
      <c r="H129" s="74"/>
    </row>
    <row r="130" spans="1:8" ht="11.25">
      <c r="A130" s="69" t="s">
        <v>395</v>
      </c>
      <c r="B130" s="73"/>
      <c r="C130" s="73"/>
      <c r="D130" s="73"/>
      <c r="E130" s="73"/>
      <c r="F130" s="73"/>
      <c r="G130" s="73"/>
      <c r="H130" s="74"/>
    </row>
    <row r="131" spans="1:8">
      <c r="A131" s="69"/>
      <c r="B131" s="73"/>
      <c r="C131" s="73"/>
      <c r="D131" s="73"/>
      <c r="E131" s="73"/>
      <c r="F131" s="73"/>
      <c r="G131" s="73"/>
      <c r="H131" s="74"/>
    </row>
    <row r="132" spans="1:8" ht="11.25">
      <c r="A132" s="315" t="s">
        <v>58</v>
      </c>
      <c r="B132" s="73"/>
      <c r="C132" s="73"/>
      <c r="D132" s="73"/>
      <c r="E132" s="73"/>
      <c r="F132" s="73"/>
      <c r="G132" s="73"/>
      <c r="H132" s="74"/>
    </row>
    <row r="133" spans="1:8" ht="5.25" customHeight="1">
      <c r="A133" s="69"/>
      <c r="B133" s="73"/>
      <c r="C133" s="73"/>
      <c r="D133" s="73"/>
      <c r="E133" s="73"/>
      <c r="F133" s="73"/>
      <c r="G133" s="73"/>
      <c r="H133" s="74"/>
    </row>
    <row r="134" spans="1:8" ht="11.25">
      <c r="A134" s="4" t="s">
        <v>50</v>
      </c>
      <c r="B134" s="73"/>
      <c r="C134" s="73"/>
      <c r="D134" s="73"/>
      <c r="E134" s="73"/>
      <c r="F134" s="73"/>
      <c r="G134" s="73"/>
      <c r="H134" s="74"/>
    </row>
    <row r="135" spans="1:8" ht="11.25">
      <c r="A135" s="4" t="s">
        <v>51</v>
      </c>
      <c r="B135" s="73"/>
      <c r="C135" s="73"/>
      <c r="D135" s="73"/>
      <c r="E135" s="73"/>
      <c r="F135" s="73"/>
      <c r="G135" s="73"/>
      <c r="H135" s="74"/>
    </row>
    <row r="136" spans="1:8" ht="12">
      <c r="A136" s="4" t="s">
        <v>396</v>
      </c>
      <c r="B136" s="73"/>
      <c r="C136" s="73"/>
      <c r="D136" s="73"/>
      <c r="E136" s="73"/>
      <c r="F136" s="73"/>
      <c r="G136" s="73"/>
      <c r="H136" s="74"/>
    </row>
    <row r="137" spans="1:8" ht="5.25" customHeight="1">
      <c r="A137" s="69"/>
      <c r="B137" s="73"/>
      <c r="C137" s="73"/>
      <c r="D137" s="73"/>
      <c r="E137" s="73"/>
      <c r="F137" s="73"/>
      <c r="G137" s="73"/>
      <c r="H137" s="74"/>
    </row>
    <row r="138" spans="1:8" ht="12">
      <c r="A138" s="118" t="s">
        <v>75</v>
      </c>
      <c r="B138" s="314" t="s">
        <v>413</v>
      </c>
      <c r="C138" s="73"/>
      <c r="D138" s="73"/>
      <c r="E138" s="73"/>
      <c r="F138" s="73"/>
      <c r="G138" s="73"/>
      <c r="H138" s="74"/>
    </row>
    <row r="139" spans="1:8" ht="12">
      <c r="A139" s="69"/>
      <c r="B139" s="355" t="s">
        <v>415</v>
      </c>
      <c r="C139" s="73"/>
      <c r="D139" s="73"/>
      <c r="E139" s="73"/>
      <c r="F139" s="73"/>
      <c r="G139" s="73"/>
      <c r="H139" s="74"/>
    </row>
    <row r="140" spans="1:8" ht="11.25">
      <c r="A140" s="69"/>
      <c r="B140" s="361" t="s">
        <v>414</v>
      </c>
      <c r="C140" s="73"/>
      <c r="D140" s="73"/>
      <c r="E140" s="73"/>
      <c r="F140" s="73"/>
      <c r="G140" s="73"/>
      <c r="H140" s="74"/>
    </row>
    <row r="141" spans="1:8" ht="11.25">
      <c r="A141" s="69"/>
      <c r="B141" s="314" t="s">
        <v>416</v>
      </c>
      <c r="C141" s="73"/>
      <c r="D141" s="73"/>
      <c r="E141" s="73"/>
      <c r="F141" s="73"/>
      <c r="G141" s="73"/>
      <c r="H141" s="74"/>
    </row>
    <row r="142" spans="1:8" ht="5.25" customHeight="1">
      <c r="A142" s="69"/>
      <c r="B142" s="73"/>
      <c r="C142" s="73"/>
      <c r="D142" s="73"/>
      <c r="E142" s="73"/>
      <c r="F142" s="73"/>
      <c r="G142" s="73"/>
      <c r="H142" s="74"/>
    </row>
    <row r="143" spans="1:8" ht="11.25">
      <c r="A143" s="4" t="s">
        <v>397</v>
      </c>
      <c r="B143" s="73"/>
      <c r="C143" s="73"/>
      <c r="D143" s="73"/>
      <c r="E143" s="73"/>
      <c r="F143" s="73"/>
      <c r="G143" s="73"/>
      <c r="H143" s="74"/>
    </row>
    <row r="144" spans="1:8" ht="11.25">
      <c r="A144" s="4" t="s">
        <v>398</v>
      </c>
      <c r="B144" s="73"/>
      <c r="C144" s="73"/>
      <c r="D144" s="73"/>
      <c r="E144" s="73"/>
      <c r="F144" s="73"/>
      <c r="G144" s="73"/>
      <c r="H144" s="74"/>
    </row>
    <row r="145" spans="1:8" ht="12">
      <c r="A145" s="4" t="s">
        <v>399</v>
      </c>
      <c r="B145" s="73"/>
      <c r="C145" s="73"/>
      <c r="D145" s="73"/>
      <c r="E145" s="73"/>
      <c r="F145" s="73"/>
      <c r="G145" s="73"/>
      <c r="H145" s="74"/>
    </row>
    <row r="146" spans="1:8">
      <c r="A146" s="69"/>
      <c r="B146" s="73"/>
      <c r="C146" s="73"/>
      <c r="D146" s="73"/>
      <c r="E146" s="73"/>
      <c r="F146" s="73"/>
      <c r="G146" s="73"/>
      <c r="H146" s="74"/>
    </row>
    <row r="147" spans="1:8" ht="11.25">
      <c r="A147" s="315" t="s">
        <v>329</v>
      </c>
      <c r="B147" s="73"/>
      <c r="C147" s="73"/>
      <c r="D147" s="73"/>
      <c r="E147" s="73"/>
      <c r="F147" s="73"/>
      <c r="G147" s="73"/>
      <c r="H147" s="74"/>
    </row>
    <row r="148" spans="1:8" ht="5.25" customHeight="1">
      <c r="A148" s="69"/>
      <c r="B148" s="73"/>
      <c r="C148" s="73"/>
      <c r="D148" s="73"/>
      <c r="E148" s="73"/>
      <c r="F148" s="73"/>
      <c r="G148" s="73"/>
      <c r="H148" s="74"/>
    </row>
    <row r="149" spans="1:8" ht="11.25">
      <c r="A149" s="4" t="s">
        <v>417</v>
      </c>
      <c r="B149" s="73"/>
      <c r="C149" s="73"/>
      <c r="D149" s="73"/>
      <c r="E149" s="73"/>
      <c r="F149" s="73"/>
      <c r="G149" s="73"/>
      <c r="H149" s="74"/>
    </row>
    <row r="150" spans="1:8" ht="11.25">
      <c r="A150" s="4" t="s">
        <v>418</v>
      </c>
      <c r="B150" s="73"/>
      <c r="C150" s="73"/>
      <c r="D150" s="73"/>
      <c r="E150" s="73"/>
      <c r="F150" s="73"/>
      <c r="G150" s="73"/>
      <c r="H150" s="74"/>
    </row>
    <row r="151" spans="1:8" ht="11.25">
      <c r="A151" s="4" t="s">
        <v>419</v>
      </c>
      <c r="B151" s="73"/>
      <c r="C151" s="73"/>
      <c r="D151" s="73"/>
      <c r="E151" s="73"/>
      <c r="F151" s="73"/>
      <c r="G151" s="73"/>
      <c r="H151" s="74"/>
    </row>
    <row r="152" spans="1:8" ht="11.25">
      <c r="A152" s="4" t="s">
        <v>420</v>
      </c>
      <c r="B152" s="73"/>
      <c r="C152" s="73"/>
      <c r="D152" s="73"/>
      <c r="E152" s="73"/>
      <c r="F152" s="73"/>
      <c r="G152" s="73"/>
      <c r="H152" s="74"/>
    </row>
    <row r="153" spans="1:8" ht="5.25" customHeight="1">
      <c r="A153" s="69"/>
      <c r="B153" s="73"/>
      <c r="C153" s="73"/>
      <c r="D153" s="73"/>
      <c r="E153" s="73"/>
      <c r="F153" s="73"/>
      <c r="G153" s="73"/>
      <c r="H153" s="74"/>
    </row>
    <row r="154" spans="1:8" ht="11.25">
      <c r="A154" s="4" t="s">
        <v>421</v>
      </c>
      <c r="B154" s="73"/>
      <c r="C154" s="73"/>
      <c r="D154" s="73"/>
      <c r="E154" s="73"/>
      <c r="F154" s="73"/>
      <c r="G154" s="73"/>
      <c r="H154" s="74"/>
    </row>
    <row r="155" spans="1:8" ht="11.25">
      <c r="A155" s="4" t="s">
        <v>422</v>
      </c>
      <c r="B155" s="73"/>
      <c r="C155" s="73"/>
      <c r="D155" s="73"/>
      <c r="E155" s="73"/>
      <c r="F155" s="73"/>
      <c r="G155" s="73"/>
      <c r="H155" s="74"/>
    </row>
    <row r="156" spans="1:8" ht="11.25">
      <c r="A156" s="4" t="s">
        <v>423</v>
      </c>
      <c r="B156" s="73"/>
      <c r="C156" s="73"/>
      <c r="D156" s="73"/>
      <c r="E156" s="73"/>
      <c r="F156" s="73"/>
      <c r="G156" s="73"/>
      <c r="H156" s="74"/>
    </row>
    <row r="157" spans="1:8" ht="5.25" customHeight="1">
      <c r="A157" s="69"/>
      <c r="B157" s="73"/>
      <c r="C157" s="73"/>
      <c r="D157" s="73"/>
      <c r="E157" s="73"/>
      <c r="F157" s="73"/>
      <c r="G157" s="73"/>
      <c r="H157" s="74"/>
    </row>
    <row r="158" spans="1:8" ht="12">
      <c r="A158" s="118" t="s">
        <v>75</v>
      </c>
      <c r="B158" s="314" t="s">
        <v>424</v>
      </c>
      <c r="C158" s="73"/>
      <c r="D158" s="73"/>
      <c r="E158" s="73"/>
      <c r="F158" s="73"/>
      <c r="G158" s="73"/>
      <c r="H158" s="74"/>
    </row>
    <row r="159" spans="1:8" ht="11.25">
      <c r="A159" s="69"/>
      <c r="B159" s="355" t="s">
        <v>425</v>
      </c>
      <c r="C159" s="73"/>
      <c r="D159" s="73"/>
      <c r="E159" s="73"/>
      <c r="F159" s="73"/>
      <c r="G159" s="73"/>
      <c r="H159" s="74"/>
    </row>
    <row r="160" spans="1:8" ht="11.25">
      <c r="A160" s="69"/>
      <c r="B160" s="314" t="s">
        <v>426</v>
      </c>
      <c r="C160" s="73"/>
      <c r="D160" s="314"/>
      <c r="E160" s="73"/>
      <c r="F160" s="73"/>
      <c r="G160" s="73"/>
      <c r="H160" s="74"/>
    </row>
    <row r="161" spans="1:8">
      <c r="A161" s="119"/>
      <c r="B161" s="120"/>
      <c r="C161" s="120"/>
      <c r="D161" s="120"/>
      <c r="E161" s="120"/>
      <c r="F161" s="120"/>
      <c r="G161" s="120"/>
      <c r="H161" s="121"/>
    </row>
    <row r="162" spans="1:8" ht="11.25">
      <c r="A162" s="356" t="s">
        <v>427</v>
      </c>
      <c r="B162" s="73"/>
      <c r="C162" s="73"/>
      <c r="D162" s="73"/>
      <c r="E162" s="73"/>
      <c r="F162" s="73"/>
      <c r="G162" s="73"/>
      <c r="H162" s="74"/>
    </row>
    <row r="163" spans="1:8" ht="11.25">
      <c r="A163" s="4" t="s">
        <v>428</v>
      </c>
      <c r="B163" s="73"/>
      <c r="C163" s="73"/>
      <c r="D163" s="73"/>
      <c r="E163" s="73"/>
      <c r="F163" s="73"/>
      <c r="G163" s="73"/>
      <c r="H163" s="74"/>
    </row>
    <row r="164" spans="1:8" ht="4.5" customHeight="1">
      <c r="A164" s="122"/>
      <c r="B164" s="120"/>
      <c r="C164" s="120"/>
      <c r="D164" s="120"/>
      <c r="E164" s="120"/>
      <c r="F164" s="120"/>
      <c r="G164" s="120"/>
      <c r="H164" s="121"/>
    </row>
    <row r="165" spans="1:8" ht="8.25" customHeight="1">
      <c r="A165" s="72"/>
      <c r="B165" s="73"/>
      <c r="C165" s="73"/>
      <c r="D165" s="73"/>
      <c r="E165" s="73"/>
      <c r="F165" s="73"/>
      <c r="G165" s="73"/>
      <c r="H165" s="74"/>
    </row>
    <row r="166" spans="1:8" ht="11.25">
      <c r="A166" s="357" t="s">
        <v>429</v>
      </c>
      <c r="B166" s="73"/>
      <c r="C166" s="73"/>
      <c r="D166" s="73"/>
      <c r="E166" s="73"/>
      <c r="F166" s="73"/>
      <c r="G166" s="73"/>
      <c r="H166" s="74"/>
    </row>
    <row r="167" spans="1:8" ht="11.25">
      <c r="A167" s="357" t="s">
        <v>438</v>
      </c>
      <c r="B167" s="73"/>
      <c r="C167" s="73"/>
      <c r="D167" s="73"/>
      <c r="E167" s="73"/>
      <c r="F167" s="73"/>
      <c r="G167" s="73"/>
      <c r="H167" s="74"/>
    </row>
    <row r="168" spans="1:8" ht="11.25">
      <c r="A168" s="357" t="s">
        <v>430</v>
      </c>
      <c r="B168" s="73"/>
      <c r="C168" s="73"/>
      <c r="D168" s="73"/>
      <c r="E168" s="73"/>
      <c r="F168" s="73"/>
      <c r="G168" s="73"/>
      <c r="H168" s="74"/>
    </row>
    <row r="169" spans="1:8" ht="11.25" thickBot="1">
      <c r="A169" s="78"/>
      <c r="B169" s="79"/>
      <c r="C169" s="79"/>
      <c r="D169" s="79"/>
      <c r="E169" s="79"/>
      <c r="F169" s="79"/>
      <c r="G169" s="79"/>
      <c r="H169" s="80"/>
    </row>
    <row r="170" spans="1:8" ht="11.25" thickTop="1"/>
  </sheetData>
  <phoneticPr fontId="5" type="noConversion"/>
  <printOptions gridLinesSet="0"/>
  <pageMargins left="0.75" right="0.75" top="1" bottom="1" header="0.5" footer="0.5"/>
  <pageSetup orientation="portrait" horizontalDpi="4294967292" verticalDpi="4294967292" r:id="rId1"/>
  <headerFooter alignWithMargins="0">
    <oddHeader>&amp;F</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1"/>
  <sheetViews>
    <sheetView showGridLines="0" workbookViewId="0"/>
  </sheetViews>
  <sheetFormatPr defaultColWidth="7.5703125" defaultRowHeight="10.5"/>
  <cols>
    <col min="1" max="1" width="11.140625" style="316" customWidth="1"/>
    <col min="2" max="6" width="9" style="316" customWidth="1"/>
    <col min="7" max="7" width="12.7109375" style="77" customWidth="1"/>
    <col min="8" max="8" width="9.140625" style="77" customWidth="1"/>
    <col min="9" max="9" width="4" style="77" customWidth="1"/>
    <col min="10" max="10" width="7.5703125" style="77" customWidth="1"/>
    <col min="11" max="11" width="6" style="77" customWidth="1"/>
    <col min="12" max="12" width="6.7109375" style="77" customWidth="1"/>
    <col min="13" max="16384" width="7.5703125" style="77"/>
  </cols>
  <sheetData>
    <row r="1" spans="1:12" ht="17.25" thickBot="1">
      <c r="A1" s="2" t="s">
        <v>295</v>
      </c>
    </row>
    <row r="2" spans="1:12" ht="12" thickTop="1">
      <c r="A2" s="3" t="s">
        <v>290</v>
      </c>
      <c r="B2" s="67"/>
      <c r="C2" s="67"/>
      <c r="D2" s="67"/>
      <c r="E2" s="67"/>
      <c r="F2" s="67"/>
      <c r="G2" s="68"/>
      <c r="I2" s="34" t="s">
        <v>161</v>
      </c>
      <c r="J2" s="35"/>
      <c r="K2" s="35"/>
      <c r="L2" s="36"/>
    </row>
    <row r="3" spans="1:12" ht="12.75" thickBot="1">
      <c r="A3" s="4" t="s">
        <v>130</v>
      </c>
      <c r="B3" s="70"/>
      <c r="C3" s="70"/>
      <c r="D3" s="70"/>
      <c r="E3" s="70"/>
      <c r="F3" s="70"/>
      <c r="G3" s="71"/>
      <c r="I3" s="40"/>
      <c r="J3" s="41"/>
      <c r="K3" s="41"/>
      <c r="L3" s="42"/>
    </row>
    <row r="4" spans="1:12" ht="12.75" thickTop="1" thickBot="1">
      <c r="A4" s="4" t="s">
        <v>132</v>
      </c>
      <c r="B4" s="70"/>
      <c r="C4" s="70"/>
      <c r="D4" s="70"/>
      <c r="E4" s="70"/>
      <c r="F4" s="70"/>
      <c r="G4" s="71"/>
      <c r="I4" s="40"/>
      <c r="J4" s="45"/>
      <c r="K4" s="46" t="s">
        <v>291</v>
      </c>
      <c r="L4" s="42"/>
    </row>
    <row r="5" spans="1:12" ht="12.75" thickTop="1" thickBot="1">
      <c r="A5" s="5" t="s">
        <v>131</v>
      </c>
      <c r="B5" s="317"/>
      <c r="C5" s="317"/>
      <c r="D5" s="317"/>
      <c r="E5" s="317"/>
      <c r="F5" s="317"/>
      <c r="G5" s="318"/>
      <c r="I5" s="40"/>
      <c r="J5" s="46"/>
      <c r="K5" s="46"/>
      <c r="L5" s="42"/>
    </row>
    <row r="6" spans="1:12" ht="10.5" customHeight="1" thickTop="1" thickBot="1">
      <c r="A6" s="77"/>
      <c r="B6" s="77"/>
      <c r="C6" s="77"/>
      <c r="D6" s="77"/>
      <c r="E6" s="77"/>
      <c r="F6" s="77"/>
      <c r="I6" s="40"/>
      <c r="J6" s="52"/>
      <c r="K6" s="46" t="s">
        <v>292</v>
      </c>
      <c r="L6" s="42"/>
    </row>
    <row r="7" spans="1:12" ht="10.5" customHeight="1" thickTop="1" thickBot="1">
      <c r="A7" s="77"/>
      <c r="B7" s="77"/>
      <c r="C7" s="77"/>
      <c r="D7" s="77"/>
      <c r="E7" s="77"/>
      <c r="F7" s="77"/>
      <c r="I7" s="40"/>
      <c r="J7" s="46"/>
      <c r="K7" s="46"/>
      <c r="L7" s="42"/>
    </row>
    <row r="8" spans="1:12" ht="13.5" thickTop="1" thickBot="1">
      <c r="A8" s="319"/>
      <c r="B8" s="320"/>
      <c r="C8" s="321"/>
      <c r="D8" s="322" t="s">
        <v>141</v>
      </c>
      <c r="E8" s="322" t="s">
        <v>142</v>
      </c>
      <c r="F8" s="323" t="s">
        <v>143</v>
      </c>
      <c r="I8" s="40"/>
      <c r="J8" s="58"/>
      <c r="K8" s="46" t="s">
        <v>293</v>
      </c>
      <c r="L8" s="42"/>
    </row>
    <row r="9" spans="1:12" ht="13.5" thickTop="1" thickBot="1">
      <c r="A9" s="324"/>
      <c r="B9" s="325"/>
      <c r="C9" s="326" t="s">
        <v>296</v>
      </c>
      <c r="D9" s="327">
        <v>100</v>
      </c>
      <c r="E9" s="328">
        <v>100</v>
      </c>
      <c r="F9" s="329">
        <v>100</v>
      </c>
      <c r="I9" s="59"/>
      <c r="J9" s="60"/>
      <c r="K9" s="60"/>
      <c r="L9" s="61"/>
    </row>
    <row r="10" spans="1:12" ht="13.5" thickTop="1" thickBot="1">
      <c r="A10" s="330" t="s">
        <v>133</v>
      </c>
      <c r="B10" s="331" t="s">
        <v>139</v>
      </c>
      <c r="C10" s="331" t="s">
        <v>140</v>
      </c>
      <c r="D10" s="332"/>
      <c r="E10" s="332"/>
      <c r="F10" s="333"/>
      <c r="I10" s="30"/>
      <c r="J10" s="30"/>
      <c r="K10" s="30"/>
      <c r="L10" s="30"/>
    </row>
    <row r="11" spans="1:12" ht="12.75" thickTop="1" thickBot="1">
      <c r="A11" s="330" t="s">
        <v>134</v>
      </c>
      <c r="B11" s="334">
        <v>450</v>
      </c>
      <c r="C11" s="335">
        <f>$D$9*D11+$E$9*E11+$F$9*F11</f>
        <v>200</v>
      </c>
      <c r="D11" s="332">
        <v>1</v>
      </c>
      <c r="E11" s="332">
        <v>1</v>
      </c>
      <c r="F11" s="333">
        <v>0</v>
      </c>
    </row>
    <row r="12" spans="1:12" ht="12" thickTop="1">
      <c r="A12" s="330" t="s">
        <v>135</v>
      </c>
      <c r="B12" s="336">
        <v>250</v>
      </c>
      <c r="C12" s="337">
        <f>$D$9*D12+$E$9*E12+$F$9*F12</f>
        <v>100</v>
      </c>
      <c r="D12" s="332">
        <v>1</v>
      </c>
      <c r="E12" s="332">
        <v>0</v>
      </c>
      <c r="F12" s="333">
        <v>0</v>
      </c>
      <c r="H12" s="338" t="s">
        <v>146</v>
      </c>
    </row>
    <row r="13" spans="1:12" ht="11.25">
      <c r="A13" s="330" t="s">
        <v>136</v>
      </c>
      <c r="B13" s="336">
        <v>800</v>
      </c>
      <c r="C13" s="337">
        <f>$D$9*D13+$E$9*E13+$F$9*F13</f>
        <v>500</v>
      </c>
      <c r="D13" s="332">
        <v>2</v>
      </c>
      <c r="E13" s="332">
        <v>2</v>
      </c>
      <c r="F13" s="333">
        <v>1</v>
      </c>
      <c r="H13" s="339" t="s">
        <v>147</v>
      </c>
    </row>
    <row r="14" spans="1:12" ht="11.25">
      <c r="A14" s="330" t="s">
        <v>137</v>
      </c>
      <c r="B14" s="336">
        <v>450</v>
      </c>
      <c r="C14" s="337">
        <f>$D$9*D14+$E$9*E14+$F$9*F14</f>
        <v>200</v>
      </c>
      <c r="D14" s="332">
        <v>1</v>
      </c>
      <c r="E14" s="332">
        <v>1</v>
      </c>
      <c r="F14" s="333">
        <v>0</v>
      </c>
      <c r="H14" s="339" t="s">
        <v>297</v>
      </c>
    </row>
    <row r="15" spans="1:12" ht="12" thickBot="1">
      <c r="A15" s="340" t="s">
        <v>138</v>
      </c>
      <c r="B15" s="341">
        <v>600</v>
      </c>
      <c r="C15" s="342">
        <f>$D$9*D15+$E$9*E15+$F$9*F15</f>
        <v>400</v>
      </c>
      <c r="D15" s="343">
        <v>2</v>
      </c>
      <c r="E15" s="343">
        <v>1</v>
      </c>
      <c r="F15" s="344">
        <v>1</v>
      </c>
      <c r="H15" s="345">
        <v>0.9</v>
      </c>
    </row>
    <row r="16" spans="1:12" ht="12.75" thickTop="1" thickBot="1">
      <c r="D16" s="346" t="s">
        <v>294</v>
      </c>
    </row>
    <row r="17" spans="1:8" ht="12.75" thickTop="1" thickBot="1">
      <c r="A17" s="77"/>
      <c r="B17" s="347"/>
      <c r="C17" s="354" t="s">
        <v>144</v>
      </c>
      <c r="D17" s="348">
        <f>75*MAX(D9,0)^$H$15</f>
        <v>4732.1800836014527</v>
      </c>
      <c r="E17" s="348">
        <f>50*MAX(E9,0)^$H$15</f>
        <v>3154.7867224009683</v>
      </c>
      <c r="F17" s="349">
        <f>35*MAX(F9,0)^$H$15</f>
        <v>2208.3507056806779</v>
      </c>
    </row>
    <row r="18" spans="1:8" ht="12.75" thickTop="1" thickBot="1">
      <c r="A18" s="77"/>
      <c r="B18" s="350"/>
      <c r="C18" s="351" t="s">
        <v>145</v>
      </c>
      <c r="D18" s="45">
        <f>SUM(D17:F17)</f>
        <v>10095.317511683099</v>
      </c>
      <c r="E18" s="352"/>
      <c r="F18" s="353"/>
    </row>
    <row r="19" spans="1:8" ht="7.5" customHeight="1" thickTop="1" thickBot="1"/>
    <row r="20" spans="1:8" ht="12" thickTop="1">
      <c r="A20" s="3" t="s">
        <v>162</v>
      </c>
      <c r="B20" s="67"/>
      <c r="C20" s="67"/>
      <c r="D20" s="67"/>
      <c r="E20" s="67"/>
      <c r="F20" s="67"/>
      <c r="G20" s="67"/>
      <c r="H20" s="68"/>
    </row>
    <row r="21" spans="1:8" ht="11.25">
      <c r="A21" s="4" t="s">
        <v>163</v>
      </c>
      <c r="B21" s="70"/>
      <c r="C21" s="70"/>
      <c r="D21" s="70"/>
      <c r="E21" s="70"/>
      <c r="F21" s="70"/>
      <c r="G21" s="70"/>
      <c r="H21" s="71"/>
    </row>
    <row r="22" spans="1:8" ht="11.25">
      <c r="A22" s="4" t="s">
        <v>164</v>
      </c>
      <c r="B22" s="70"/>
      <c r="C22" s="70"/>
      <c r="D22" s="70"/>
      <c r="E22" s="70"/>
      <c r="F22" s="70"/>
      <c r="G22" s="70"/>
      <c r="H22" s="71"/>
    </row>
    <row r="23" spans="1:8">
      <c r="A23" s="69"/>
      <c r="B23" s="70"/>
      <c r="C23" s="70"/>
      <c r="D23" s="70"/>
      <c r="E23" s="70"/>
      <c r="F23" s="70"/>
      <c r="G23" s="70"/>
      <c r="H23" s="71"/>
    </row>
    <row r="24" spans="1:8" ht="11.25">
      <c r="A24" s="172" t="s">
        <v>157</v>
      </c>
      <c r="B24" s="173"/>
      <c r="C24" s="173"/>
      <c r="D24" s="173"/>
      <c r="E24" s="173"/>
      <c r="F24" s="173"/>
      <c r="G24" s="173"/>
      <c r="H24" s="174"/>
    </row>
    <row r="25" spans="1:8" ht="5.25" customHeight="1">
      <c r="A25" s="69"/>
      <c r="B25" s="70"/>
      <c r="C25" s="70"/>
      <c r="D25" s="70"/>
      <c r="E25" s="70"/>
      <c r="F25" s="70"/>
      <c r="G25" s="70"/>
      <c r="H25" s="71"/>
    </row>
    <row r="26" spans="1:8" ht="11.25">
      <c r="A26" s="4" t="s">
        <v>158</v>
      </c>
      <c r="B26" s="70"/>
      <c r="C26" s="70" t="s">
        <v>76</v>
      </c>
      <c r="D26" s="70"/>
      <c r="E26" s="175" t="s">
        <v>361</v>
      </c>
      <c r="F26" s="70"/>
      <c r="G26" s="70"/>
      <c r="H26" s="71"/>
    </row>
    <row r="27" spans="1:8" ht="5.25" customHeight="1">
      <c r="A27" s="69"/>
      <c r="B27" s="70"/>
      <c r="C27" s="70"/>
      <c r="D27" s="70"/>
      <c r="E27" s="70"/>
      <c r="F27" s="70"/>
      <c r="G27" s="70"/>
      <c r="H27" s="71"/>
    </row>
    <row r="28" spans="1:8" ht="11.25">
      <c r="A28" s="4" t="s">
        <v>159</v>
      </c>
      <c r="B28" s="70"/>
      <c r="C28" s="70" t="s">
        <v>77</v>
      </c>
      <c r="D28" s="70"/>
      <c r="E28" s="175" t="s">
        <v>362</v>
      </c>
      <c r="F28" s="70"/>
      <c r="G28" s="70"/>
      <c r="H28" s="71"/>
    </row>
    <row r="29" spans="1:8" ht="5.25" customHeight="1">
      <c r="A29" s="69"/>
      <c r="B29" s="70"/>
      <c r="C29" s="70"/>
      <c r="D29" s="70"/>
      <c r="E29" s="70"/>
      <c r="F29" s="70"/>
      <c r="G29" s="70"/>
      <c r="H29" s="71"/>
    </row>
    <row r="30" spans="1:8" ht="11.25">
      <c r="A30" s="4" t="s">
        <v>160</v>
      </c>
      <c r="B30" s="70"/>
      <c r="C30" s="70" t="s">
        <v>78</v>
      </c>
      <c r="D30" s="70"/>
      <c r="E30" s="175" t="s">
        <v>363</v>
      </c>
      <c r="F30" s="70"/>
      <c r="G30" s="70"/>
      <c r="H30" s="71"/>
    </row>
    <row r="31" spans="1:8">
      <c r="A31" s="69"/>
      <c r="B31" s="70"/>
      <c r="C31" s="70"/>
      <c r="D31" s="70"/>
      <c r="E31" s="70"/>
      <c r="F31" s="70"/>
      <c r="G31" s="70"/>
      <c r="H31" s="71"/>
    </row>
    <row r="32" spans="1:8" ht="5.25" customHeight="1">
      <c r="A32" s="69"/>
      <c r="B32" s="70"/>
      <c r="C32" s="70"/>
      <c r="D32" s="70"/>
      <c r="E32" s="70"/>
      <c r="F32" s="70"/>
      <c r="G32" s="70"/>
      <c r="H32" s="71"/>
    </row>
    <row r="33" spans="1:8" ht="11.25">
      <c r="A33" s="69"/>
      <c r="B33" s="70"/>
      <c r="C33" s="70" t="s">
        <v>79</v>
      </c>
      <c r="D33" s="70"/>
      <c r="E33" s="175" t="s">
        <v>364</v>
      </c>
      <c r="F33" s="70"/>
      <c r="G33" s="70"/>
      <c r="H33" s="71"/>
    </row>
    <row r="34" spans="1:8">
      <c r="A34" s="69"/>
      <c r="B34" s="70"/>
      <c r="C34" s="70"/>
      <c r="D34" s="70"/>
      <c r="E34" s="70"/>
      <c r="F34" s="70"/>
      <c r="G34" s="70"/>
      <c r="H34" s="71"/>
    </row>
    <row r="35" spans="1:8">
      <c r="A35" s="69"/>
      <c r="B35" s="70"/>
      <c r="C35" s="70"/>
      <c r="D35" s="70"/>
      <c r="E35" s="70"/>
      <c r="F35" s="70"/>
      <c r="G35" s="70"/>
      <c r="H35" s="71"/>
    </row>
    <row r="36" spans="1:8" ht="11.25">
      <c r="A36" s="4" t="s">
        <v>439</v>
      </c>
      <c r="B36" s="70"/>
      <c r="C36" s="70"/>
      <c r="D36" s="70"/>
      <c r="E36" s="70"/>
      <c r="F36" s="70"/>
      <c r="G36" s="70"/>
      <c r="H36" s="71"/>
    </row>
    <row r="37" spans="1:8" ht="11.25">
      <c r="A37" s="4" t="s">
        <v>431</v>
      </c>
      <c r="B37" s="70"/>
      <c r="C37" s="70"/>
      <c r="D37" s="70"/>
      <c r="E37" s="70"/>
      <c r="F37" s="70"/>
      <c r="G37" s="70"/>
      <c r="H37" s="71"/>
    </row>
    <row r="38" spans="1:8" ht="11.25">
      <c r="A38" s="4" t="s">
        <v>11</v>
      </c>
      <c r="B38" s="70"/>
      <c r="C38" s="70"/>
      <c r="D38" s="70"/>
      <c r="E38" s="70"/>
      <c r="F38" s="70"/>
      <c r="G38" s="70"/>
      <c r="H38" s="71"/>
    </row>
    <row r="39" spans="1:8">
      <c r="A39" s="69"/>
      <c r="B39" s="70"/>
      <c r="C39" s="70"/>
      <c r="D39" s="70"/>
      <c r="E39" s="70"/>
      <c r="F39" s="70"/>
      <c r="G39" s="70"/>
      <c r="H39" s="71"/>
    </row>
    <row r="40" spans="1:8" ht="5.25" customHeight="1" thickBot="1">
      <c r="A40" s="78"/>
      <c r="B40" s="79"/>
      <c r="C40" s="79"/>
      <c r="D40" s="79"/>
      <c r="E40" s="79"/>
      <c r="F40" s="79"/>
      <c r="G40" s="79"/>
      <c r="H40" s="80"/>
    </row>
    <row r="41" spans="1:8" ht="11.25" thickTop="1"/>
  </sheetData>
  <phoneticPr fontId="5" type="noConversion"/>
  <printOptions gridLinesSet="0"/>
  <pageMargins left="0.75" right="0.75" top="1" bottom="1" header="0.5" footer="0.5"/>
  <pageSetup orientation="portrait" horizontalDpi="4294967292" verticalDpi="4294967292" copies="12334" r:id="rId1"/>
  <headerFooter alignWithMargins="0">
    <oddHeader>&amp;F</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6"/>
  <sheetViews>
    <sheetView showGridLines="0" workbookViewId="0"/>
  </sheetViews>
  <sheetFormatPr defaultColWidth="7.5703125" defaultRowHeight="10.5"/>
  <cols>
    <col min="1" max="7" width="9" style="124" customWidth="1"/>
    <col min="8" max="8" width="12.42578125" style="125" customWidth="1"/>
    <col min="9" max="9" width="2.85546875" style="125" customWidth="1"/>
    <col min="10" max="10" width="3.28515625" style="125" customWidth="1"/>
    <col min="11" max="11" width="6.42578125" style="125" customWidth="1"/>
    <col min="12" max="12" width="6" style="125" customWidth="1"/>
    <col min="13" max="13" width="7.140625" style="125" customWidth="1"/>
    <col min="14" max="16384" width="7.5703125" style="125"/>
  </cols>
  <sheetData>
    <row r="1" spans="1:13" ht="17.25" thickBot="1">
      <c r="A1" s="123" t="s">
        <v>201</v>
      </c>
    </row>
    <row r="2" spans="1:13" ht="12.75" thickTop="1">
      <c r="A2" s="126" t="s">
        <v>202</v>
      </c>
      <c r="B2" s="127"/>
      <c r="C2" s="127"/>
      <c r="D2" s="127"/>
      <c r="E2" s="127"/>
      <c r="F2" s="127"/>
      <c r="G2" s="127"/>
      <c r="H2" s="128"/>
      <c r="J2" s="30"/>
      <c r="K2" s="30"/>
      <c r="L2" s="30"/>
      <c r="M2" s="30"/>
    </row>
    <row r="3" spans="1:13" ht="12">
      <c r="A3" s="129" t="s">
        <v>298</v>
      </c>
      <c r="B3" s="130"/>
      <c r="C3" s="130"/>
      <c r="D3" s="130"/>
      <c r="E3" s="130"/>
      <c r="F3" s="130"/>
      <c r="G3" s="130"/>
      <c r="H3" s="131"/>
      <c r="J3" s="30"/>
      <c r="K3" s="30"/>
      <c r="L3" s="30"/>
      <c r="M3" s="30"/>
    </row>
    <row r="4" spans="1:13" ht="2.25" customHeight="1" thickBot="1">
      <c r="A4" s="132"/>
      <c r="B4" s="133"/>
      <c r="C4" s="133"/>
      <c r="D4" s="133"/>
      <c r="E4" s="133"/>
      <c r="F4" s="133"/>
      <c r="G4" s="133"/>
      <c r="H4" s="134"/>
      <c r="J4" s="30"/>
      <c r="K4" s="30"/>
      <c r="L4" s="30"/>
      <c r="M4" s="30"/>
    </row>
    <row r="5" spans="1:13" ht="5.85" customHeight="1" thickTop="1" thickBot="1">
      <c r="D5" s="125"/>
      <c r="J5" s="30"/>
      <c r="K5" s="30"/>
      <c r="L5" s="30"/>
      <c r="M5" s="30"/>
    </row>
    <row r="6" spans="1:13" ht="12" thickTop="1">
      <c r="A6" s="135"/>
      <c r="B6" s="136"/>
      <c r="C6" s="137" t="s">
        <v>301</v>
      </c>
      <c r="D6" s="136"/>
      <c r="E6" s="136"/>
      <c r="F6" s="136"/>
      <c r="G6" s="136"/>
      <c r="H6" s="138"/>
      <c r="J6" s="34" t="s">
        <v>180</v>
      </c>
      <c r="K6" s="35"/>
      <c r="L6" s="35"/>
      <c r="M6" s="36"/>
    </row>
    <row r="7" spans="1:13" ht="12.75" thickBot="1">
      <c r="A7" s="139" t="s">
        <v>299</v>
      </c>
      <c r="B7" s="140" t="s">
        <v>181</v>
      </c>
      <c r="C7" s="140" t="s">
        <v>182</v>
      </c>
      <c r="D7" s="140" t="s">
        <v>183</v>
      </c>
      <c r="E7" s="140" t="s">
        <v>184</v>
      </c>
      <c r="F7" s="140" t="s">
        <v>185</v>
      </c>
      <c r="G7" s="140" t="s">
        <v>186</v>
      </c>
      <c r="H7" s="141"/>
      <c r="J7" s="40"/>
      <c r="K7" s="41"/>
      <c r="L7" s="41"/>
      <c r="M7" s="42"/>
    </row>
    <row r="8" spans="1:13" ht="12.75" thickTop="1" thickBot="1">
      <c r="A8" s="139" t="s">
        <v>187</v>
      </c>
      <c r="B8" s="142">
        <f>SUM(C8:G8)</f>
        <v>5</v>
      </c>
      <c r="C8" s="143">
        <v>1</v>
      </c>
      <c r="D8" s="144">
        <v>1</v>
      </c>
      <c r="E8" s="144">
        <v>1</v>
      </c>
      <c r="F8" s="144">
        <v>1</v>
      </c>
      <c r="G8" s="145">
        <v>1</v>
      </c>
      <c r="H8" s="141"/>
      <c r="J8" s="40"/>
      <c r="K8" s="45"/>
      <c r="L8" s="46" t="s">
        <v>188</v>
      </c>
      <c r="M8" s="42"/>
    </row>
    <row r="9" spans="1:13" ht="12.75" thickTop="1" thickBot="1">
      <c r="A9" s="139" t="s">
        <v>189</v>
      </c>
      <c r="B9" s="146">
        <f>SUM(C9:G9)</f>
        <v>5</v>
      </c>
      <c r="C9" s="147">
        <v>1</v>
      </c>
      <c r="D9" s="148">
        <v>1</v>
      </c>
      <c r="E9" s="148">
        <v>1</v>
      </c>
      <c r="F9" s="148">
        <v>1</v>
      </c>
      <c r="G9" s="149">
        <v>1</v>
      </c>
      <c r="H9" s="141"/>
      <c r="J9" s="40"/>
      <c r="K9" s="46"/>
      <c r="L9" s="46"/>
      <c r="M9" s="42"/>
    </row>
    <row r="10" spans="1:13" ht="12.75" thickTop="1" thickBot="1">
      <c r="A10" s="139" t="s">
        <v>190</v>
      </c>
      <c r="B10" s="150">
        <f>SUM(C10:G10)</f>
        <v>5</v>
      </c>
      <c r="C10" s="151">
        <v>1</v>
      </c>
      <c r="D10" s="152">
        <v>1</v>
      </c>
      <c r="E10" s="152">
        <v>1</v>
      </c>
      <c r="F10" s="152">
        <v>1</v>
      </c>
      <c r="G10" s="153">
        <v>1</v>
      </c>
      <c r="H10" s="141"/>
      <c r="J10" s="40"/>
      <c r="K10" s="52"/>
      <c r="L10" s="46" t="s">
        <v>191</v>
      </c>
      <c r="M10" s="42"/>
    </row>
    <row r="11" spans="1:13" ht="12" thickTop="1" thickBot="1">
      <c r="A11" s="154"/>
      <c r="B11" s="155"/>
      <c r="C11" s="156" t="s">
        <v>80</v>
      </c>
      <c r="D11" s="156" t="s">
        <v>80</v>
      </c>
      <c r="E11" s="156" t="s">
        <v>80</v>
      </c>
      <c r="F11" s="156" t="s">
        <v>80</v>
      </c>
      <c r="G11" s="156" t="s">
        <v>80</v>
      </c>
      <c r="H11" s="141"/>
      <c r="J11" s="40"/>
      <c r="K11" s="46"/>
      <c r="L11" s="46"/>
      <c r="M11" s="42"/>
    </row>
    <row r="12" spans="1:13" ht="13.5" thickTop="1" thickBot="1">
      <c r="A12" s="139" t="s">
        <v>192</v>
      </c>
      <c r="B12" s="155"/>
      <c r="C12" s="157">
        <f>SUM(C8:C10)</f>
        <v>3</v>
      </c>
      <c r="D12" s="158">
        <f>SUM(D8:D10)</f>
        <v>3</v>
      </c>
      <c r="E12" s="158">
        <f>SUM(E8:E10)</f>
        <v>3</v>
      </c>
      <c r="F12" s="158">
        <f>SUM(F8:F10)</f>
        <v>3</v>
      </c>
      <c r="G12" s="159">
        <f>SUM(G8:G10)</f>
        <v>3</v>
      </c>
      <c r="H12" s="141"/>
      <c r="J12" s="40"/>
      <c r="K12" s="58"/>
      <c r="L12" s="46" t="s">
        <v>193</v>
      </c>
      <c r="M12" s="42"/>
    </row>
    <row r="13" spans="1:13" ht="12" thickTop="1" thickBot="1">
      <c r="A13" s="154"/>
      <c r="B13" s="155"/>
      <c r="C13" s="155"/>
      <c r="D13" s="155"/>
      <c r="E13" s="155"/>
      <c r="F13" s="155"/>
      <c r="G13" s="155"/>
      <c r="H13" s="141"/>
      <c r="J13" s="59"/>
      <c r="K13" s="60"/>
      <c r="L13" s="60"/>
      <c r="M13" s="61"/>
    </row>
    <row r="14" spans="1:13" ht="13.5" thickTop="1" thickBot="1">
      <c r="A14" s="160"/>
      <c r="B14" s="161" t="s">
        <v>194</v>
      </c>
      <c r="C14" s="157">
        <v>180</v>
      </c>
      <c r="D14" s="158">
        <v>80</v>
      </c>
      <c r="E14" s="158">
        <v>200</v>
      </c>
      <c r="F14" s="158">
        <v>160</v>
      </c>
      <c r="G14" s="159">
        <v>220</v>
      </c>
      <c r="H14" s="162"/>
    </row>
    <row r="15" spans="1:13" ht="12.75" thickTop="1" thickBot="1">
      <c r="A15" s="163" t="s">
        <v>195</v>
      </c>
      <c r="B15" s="164" t="s">
        <v>148</v>
      </c>
      <c r="C15" s="165" t="s">
        <v>149</v>
      </c>
      <c r="D15" s="166" t="s">
        <v>150</v>
      </c>
      <c r="E15" s="165" t="s">
        <v>151</v>
      </c>
      <c r="F15" s="165" t="s">
        <v>152</v>
      </c>
      <c r="G15" s="165" t="s">
        <v>153</v>
      </c>
      <c r="H15" s="138"/>
    </row>
    <row r="16" spans="1:13" ht="12" thickTop="1">
      <c r="A16" s="139" t="s">
        <v>154</v>
      </c>
      <c r="B16" s="142">
        <v>310</v>
      </c>
      <c r="C16" s="148">
        <v>10</v>
      </c>
      <c r="D16" s="148">
        <v>8</v>
      </c>
      <c r="E16" s="148">
        <v>6</v>
      </c>
      <c r="F16" s="148">
        <v>5</v>
      </c>
      <c r="G16" s="148">
        <v>4</v>
      </c>
      <c r="H16" s="141"/>
    </row>
    <row r="17" spans="1:11" ht="11.25">
      <c r="A17" s="139" t="s">
        <v>189</v>
      </c>
      <c r="B17" s="146">
        <v>260</v>
      </c>
      <c r="C17" s="148">
        <v>6</v>
      </c>
      <c r="D17" s="148">
        <v>5</v>
      </c>
      <c r="E17" s="148">
        <v>4</v>
      </c>
      <c r="F17" s="148">
        <v>3</v>
      </c>
      <c r="G17" s="148">
        <v>6</v>
      </c>
      <c r="H17" s="141"/>
    </row>
    <row r="18" spans="1:11" ht="12" thickBot="1">
      <c r="A18" s="139" t="s">
        <v>155</v>
      </c>
      <c r="B18" s="150">
        <v>280</v>
      </c>
      <c r="C18" s="167">
        <v>3</v>
      </c>
      <c r="D18" s="167">
        <v>4</v>
      </c>
      <c r="E18" s="167">
        <v>5</v>
      </c>
      <c r="F18" s="167">
        <v>5</v>
      </c>
      <c r="G18" s="167">
        <v>9</v>
      </c>
      <c r="H18" s="162"/>
    </row>
    <row r="19" spans="1:11" ht="12" thickTop="1" thickBot="1">
      <c r="A19" s="168"/>
      <c r="B19" s="155"/>
      <c r="C19" s="169"/>
      <c r="D19" s="169"/>
      <c r="E19" s="169"/>
      <c r="F19" s="169"/>
      <c r="G19" s="169"/>
      <c r="H19" s="138"/>
    </row>
    <row r="20" spans="1:11" ht="12.75" thickTop="1" thickBot="1">
      <c r="A20" s="170" t="s">
        <v>196</v>
      </c>
      <c r="B20" s="45">
        <f>SUM(C20:G20)</f>
        <v>83</v>
      </c>
      <c r="C20" s="171">
        <f>C8*C16+C9*C17+C10*C18</f>
        <v>19</v>
      </c>
      <c r="D20" s="171">
        <f>D8*D16+D9*D17+D10*D18</f>
        <v>17</v>
      </c>
      <c r="E20" s="171">
        <f>E8*E16+E9*E17+E10*E18</f>
        <v>15</v>
      </c>
      <c r="F20" s="171">
        <f>F8*F16+F9*F17+F10*F18</f>
        <v>13</v>
      </c>
      <c r="G20" s="171">
        <f>G8*G16+G9*G17+G10*G18</f>
        <v>19</v>
      </c>
      <c r="H20" s="162"/>
    </row>
    <row r="21" spans="1:11" ht="12" thickTop="1" thickBot="1"/>
    <row r="22" spans="1:11" ht="12" thickTop="1">
      <c r="A22" s="3" t="s">
        <v>302</v>
      </c>
      <c r="B22" s="67"/>
      <c r="C22" s="67"/>
      <c r="D22" s="67"/>
      <c r="E22" s="67"/>
      <c r="F22" s="67"/>
      <c r="G22" s="67"/>
      <c r="H22" s="68"/>
    </row>
    <row r="23" spans="1:11" ht="11.25">
      <c r="A23" s="4" t="s">
        <v>303</v>
      </c>
      <c r="B23" s="70"/>
      <c r="C23" s="70"/>
      <c r="D23" s="70"/>
      <c r="E23" s="70"/>
      <c r="F23" s="70"/>
      <c r="G23" s="70"/>
      <c r="H23" s="71"/>
    </row>
    <row r="24" spans="1:11" ht="11.25">
      <c r="A24" s="4" t="s">
        <v>304</v>
      </c>
      <c r="B24" s="70"/>
      <c r="C24" s="70"/>
      <c r="D24" s="70"/>
      <c r="E24" s="70"/>
      <c r="F24" s="70"/>
      <c r="G24" s="70"/>
      <c r="H24" s="71"/>
    </row>
    <row r="25" spans="1:11" ht="11.25">
      <c r="A25" s="4" t="s">
        <v>305</v>
      </c>
      <c r="B25" s="70"/>
      <c r="C25" s="70"/>
      <c r="D25" s="70"/>
      <c r="E25" s="70"/>
      <c r="F25" s="70"/>
      <c r="G25" s="70"/>
      <c r="H25" s="71"/>
    </row>
    <row r="26" spans="1:11">
      <c r="A26" s="69"/>
      <c r="B26" s="70"/>
      <c r="C26" s="70"/>
      <c r="D26" s="70"/>
      <c r="E26" s="70"/>
      <c r="F26" s="70"/>
      <c r="G26" s="70"/>
      <c r="H26" s="71"/>
    </row>
    <row r="27" spans="1:11" s="77" customFormat="1" ht="11.25">
      <c r="A27" s="172" t="s">
        <v>197</v>
      </c>
      <c r="B27" s="173"/>
      <c r="C27" s="173"/>
      <c r="D27" s="173"/>
      <c r="E27" s="173"/>
      <c r="F27" s="173"/>
      <c r="G27" s="173"/>
      <c r="H27" s="174"/>
    </row>
    <row r="28" spans="1:11" ht="5.25" customHeight="1">
      <c r="A28" s="69"/>
      <c r="B28" s="70"/>
      <c r="C28" s="70"/>
      <c r="D28" s="70"/>
      <c r="E28" s="70"/>
      <c r="F28" s="70"/>
      <c r="G28" s="70"/>
      <c r="H28" s="71"/>
    </row>
    <row r="29" spans="1:11" ht="12">
      <c r="A29" s="4" t="s">
        <v>198</v>
      </c>
      <c r="B29" s="70"/>
      <c r="C29" s="70" t="s">
        <v>81</v>
      </c>
      <c r="D29" s="70"/>
      <c r="E29" s="175" t="s">
        <v>365</v>
      </c>
      <c r="F29" s="70"/>
      <c r="G29" s="70"/>
      <c r="H29" s="71"/>
      <c r="K29" s="30"/>
    </row>
    <row r="30" spans="1:11" ht="5.25" customHeight="1">
      <c r="A30" s="69"/>
      <c r="B30" s="70"/>
      <c r="C30" s="70"/>
      <c r="D30" s="70"/>
      <c r="E30" s="70"/>
      <c r="F30" s="70"/>
      <c r="G30" s="70"/>
      <c r="H30" s="71"/>
    </row>
    <row r="31" spans="1:11" ht="11.25">
      <c r="A31" s="4" t="s">
        <v>199</v>
      </c>
      <c r="B31" s="70"/>
      <c r="C31" s="70" t="s">
        <v>82</v>
      </c>
      <c r="D31" s="70"/>
      <c r="E31" s="175" t="s">
        <v>366</v>
      </c>
      <c r="F31" s="70"/>
      <c r="G31" s="70"/>
      <c r="H31" s="71"/>
    </row>
    <row r="32" spans="1:11">
      <c r="A32" s="69"/>
      <c r="B32" s="70"/>
      <c r="C32" s="70"/>
      <c r="D32" s="70"/>
      <c r="E32" s="70"/>
      <c r="F32" s="70"/>
      <c r="G32" s="70"/>
      <c r="H32" s="71"/>
    </row>
    <row r="33" spans="1:8" ht="5.25" customHeight="1">
      <c r="A33" s="69"/>
      <c r="B33" s="70"/>
      <c r="C33" s="70"/>
      <c r="D33" s="70"/>
      <c r="E33" s="70"/>
      <c r="F33" s="70"/>
      <c r="G33" s="70"/>
      <c r="H33" s="71"/>
    </row>
    <row r="34" spans="1:8" ht="11.25">
      <c r="A34" s="4" t="s">
        <v>200</v>
      </c>
      <c r="B34" s="70"/>
      <c r="C34" s="70" t="s">
        <v>83</v>
      </c>
      <c r="D34" s="70"/>
      <c r="E34" s="175" t="s">
        <v>367</v>
      </c>
      <c r="F34" s="70"/>
      <c r="G34" s="70"/>
      <c r="H34" s="71"/>
    </row>
    <row r="35" spans="1:8">
      <c r="A35" s="69"/>
      <c r="B35" s="70"/>
      <c r="C35" s="70"/>
      <c r="D35" s="70"/>
      <c r="E35" s="70"/>
      <c r="F35" s="70"/>
      <c r="G35" s="70"/>
      <c r="H35" s="71"/>
    </row>
    <row r="36" spans="1:8" ht="5.25" customHeight="1">
      <c r="A36" s="69"/>
      <c r="B36" s="70"/>
      <c r="C36" s="70"/>
      <c r="D36" s="70"/>
      <c r="E36" s="70"/>
      <c r="F36" s="70"/>
      <c r="G36" s="70"/>
      <c r="H36" s="71"/>
    </row>
    <row r="37" spans="1:8" ht="11.25">
      <c r="A37" s="69"/>
      <c r="B37" s="70"/>
      <c r="C37" s="70" t="s">
        <v>84</v>
      </c>
      <c r="D37" s="70"/>
      <c r="E37" s="175" t="s">
        <v>368</v>
      </c>
      <c r="F37" s="70"/>
      <c r="G37" s="70"/>
      <c r="H37" s="71"/>
    </row>
    <row r="38" spans="1:8">
      <c r="A38" s="69"/>
      <c r="B38" s="70"/>
      <c r="C38" s="70"/>
      <c r="D38" s="70"/>
      <c r="E38" s="70"/>
      <c r="F38" s="70"/>
      <c r="G38" s="70"/>
      <c r="H38" s="71"/>
    </row>
    <row r="39" spans="1:8" ht="5.25" customHeight="1">
      <c r="A39" s="69"/>
      <c r="B39" s="70"/>
      <c r="C39" s="70"/>
      <c r="D39" s="70"/>
      <c r="E39" s="70"/>
      <c r="F39" s="70"/>
      <c r="G39" s="70"/>
      <c r="H39" s="71"/>
    </row>
    <row r="40" spans="1:8" ht="11.25">
      <c r="A40" s="69"/>
      <c r="B40" s="70"/>
      <c r="C40" s="70" t="s">
        <v>85</v>
      </c>
      <c r="D40" s="70"/>
      <c r="E40" s="175" t="s">
        <v>369</v>
      </c>
      <c r="F40" s="70"/>
      <c r="G40" s="70"/>
      <c r="H40" s="71"/>
    </row>
    <row r="41" spans="1:8">
      <c r="A41" s="69"/>
      <c r="B41" s="70"/>
      <c r="C41" s="70"/>
      <c r="D41" s="70"/>
      <c r="E41" s="70"/>
      <c r="F41" s="70"/>
      <c r="G41" s="70"/>
      <c r="H41" s="71"/>
    </row>
    <row r="42" spans="1:8">
      <c r="A42" s="69"/>
      <c r="B42" s="70"/>
      <c r="C42" s="70"/>
      <c r="D42" s="70"/>
      <c r="E42" s="70"/>
      <c r="F42" s="70"/>
      <c r="G42" s="70"/>
      <c r="H42" s="71"/>
    </row>
    <row r="43" spans="1:8" ht="11.25">
      <c r="A43" s="4" t="s">
        <v>432</v>
      </c>
      <c r="B43" s="70"/>
      <c r="C43" s="70"/>
      <c r="D43" s="70"/>
      <c r="E43" s="70"/>
      <c r="F43" s="70"/>
      <c r="G43" s="70"/>
      <c r="H43" s="71"/>
    </row>
    <row r="44" spans="1:8" ht="11.25">
      <c r="A44" s="4" t="s">
        <v>306</v>
      </c>
      <c r="B44" s="70"/>
      <c r="C44" s="70"/>
      <c r="D44" s="70"/>
      <c r="E44" s="70"/>
      <c r="F44" s="70"/>
      <c r="G44" s="70"/>
      <c r="H44" s="71"/>
    </row>
    <row r="45" spans="1:8" ht="5.25" customHeight="1" thickBot="1">
      <c r="A45" s="78"/>
      <c r="B45" s="79"/>
      <c r="C45" s="79"/>
      <c r="D45" s="79"/>
      <c r="E45" s="79"/>
      <c r="F45" s="79"/>
      <c r="G45" s="79"/>
      <c r="H45" s="80"/>
    </row>
    <row r="46" spans="1:8" ht="11.25" thickTop="1"/>
  </sheetData>
  <phoneticPr fontId="5" type="noConversion"/>
  <printOptions gridLinesSet="0"/>
  <pageMargins left="0.75" right="0.75" top="1" bottom="1" header="0.5" footer="0.5"/>
  <pageSetup orientation="portrait" horizontalDpi="4294967292" verticalDpi="4294967292" copies="0"/>
  <headerFooter alignWithMargins="0">
    <oddHeader>&amp;F</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Q46"/>
  <sheetViews>
    <sheetView showGridLines="0" workbookViewId="0"/>
  </sheetViews>
  <sheetFormatPr defaultRowHeight="12"/>
  <cols>
    <col min="1" max="1" width="7.28515625" style="30" customWidth="1"/>
    <col min="2" max="2" width="9.140625" style="30"/>
    <col min="3" max="3" width="7.140625" style="30" customWidth="1"/>
    <col min="4" max="4" width="9.85546875" style="30" customWidth="1"/>
    <col min="5" max="5" width="2.7109375" style="30" customWidth="1"/>
    <col min="6" max="12" width="6.28515625" style="30" customWidth="1"/>
    <col min="13" max="13" width="3.28515625" style="30" customWidth="1"/>
    <col min="14" max="14" width="3" style="30" customWidth="1"/>
    <col min="15" max="15" width="7.7109375" style="30" customWidth="1"/>
    <col min="16" max="16" width="7.85546875" style="30" customWidth="1"/>
    <col min="17" max="17" width="5.85546875" style="30" customWidth="1"/>
    <col min="18" max="16384" width="9.140625" style="30"/>
  </cols>
  <sheetData>
    <row r="1" spans="1:17" ht="17.25" thickBot="1">
      <c r="A1" s="176" t="s">
        <v>203</v>
      </c>
      <c r="B1" s="177"/>
      <c r="C1" s="177"/>
      <c r="D1" s="177"/>
      <c r="E1" s="177"/>
      <c r="F1" s="177"/>
      <c r="G1" s="177"/>
      <c r="H1" s="177"/>
      <c r="I1" s="177"/>
      <c r="J1" s="177"/>
      <c r="K1" s="177"/>
      <c r="L1" s="177"/>
    </row>
    <row r="2" spans="1:17" ht="12.75" thickTop="1">
      <c r="A2" s="126" t="s">
        <v>308</v>
      </c>
      <c r="B2" s="178"/>
      <c r="C2" s="178"/>
      <c r="D2" s="178"/>
      <c r="E2" s="178"/>
      <c r="F2" s="178"/>
      <c r="G2" s="178"/>
      <c r="H2" s="178"/>
      <c r="I2" s="178"/>
      <c r="J2" s="178"/>
      <c r="K2" s="178"/>
      <c r="L2" s="179"/>
    </row>
    <row r="3" spans="1:17" ht="12.75" thickBot="1">
      <c r="A3" s="132" t="s">
        <v>307</v>
      </c>
      <c r="B3" s="180"/>
      <c r="C3" s="180"/>
      <c r="D3" s="180"/>
      <c r="E3" s="180"/>
      <c r="F3" s="180"/>
      <c r="G3" s="180"/>
      <c r="H3" s="180"/>
      <c r="I3" s="180"/>
      <c r="J3" s="180"/>
      <c r="K3" s="180"/>
      <c r="L3" s="181"/>
    </row>
    <row r="4" spans="1:17" ht="5.25" customHeight="1" thickTop="1">
      <c r="A4" s="177"/>
      <c r="B4" s="177"/>
      <c r="C4" s="177"/>
      <c r="D4" s="177"/>
      <c r="E4" s="177"/>
      <c r="F4" s="177"/>
      <c r="G4" s="177"/>
      <c r="H4" s="177"/>
      <c r="I4" s="177"/>
      <c r="J4" s="177"/>
      <c r="K4" s="177"/>
      <c r="L4" s="177"/>
    </row>
    <row r="5" spans="1:17" ht="5.25" customHeight="1" thickBot="1"/>
    <row r="6" spans="1:17" ht="13.5" thickTop="1" thickBot="1">
      <c r="A6" s="182" t="s">
        <v>204</v>
      </c>
      <c r="B6" s="183" t="s">
        <v>205</v>
      </c>
      <c r="C6" s="184"/>
      <c r="D6" s="185" t="s">
        <v>206</v>
      </c>
      <c r="E6" s="186"/>
      <c r="F6" s="185" t="s">
        <v>207</v>
      </c>
      <c r="G6" s="185" t="s">
        <v>208</v>
      </c>
      <c r="H6" s="185" t="s">
        <v>209</v>
      </c>
      <c r="I6" s="185" t="s">
        <v>210</v>
      </c>
      <c r="J6" s="185" t="s">
        <v>211</v>
      </c>
      <c r="K6" s="185" t="s">
        <v>212</v>
      </c>
      <c r="L6" s="187" t="s">
        <v>213</v>
      </c>
      <c r="N6" s="34" t="s">
        <v>180</v>
      </c>
      <c r="O6" s="35"/>
      <c r="P6" s="35"/>
      <c r="Q6" s="36"/>
    </row>
    <row r="7" spans="1:17" ht="13.5" thickTop="1" thickBot="1">
      <c r="A7" s="188" t="s">
        <v>86</v>
      </c>
      <c r="B7" s="189" t="s">
        <v>214</v>
      </c>
      <c r="C7" s="190"/>
      <c r="D7" s="191">
        <v>4</v>
      </c>
      <c r="E7" s="192"/>
      <c r="F7" s="193">
        <v>0</v>
      </c>
      <c r="G7" s="193">
        <v>0</v>
      </c>
      <c r="H7" s="193">
        <v>1</v>
      </c>
      <c r="I7" s="193">
        <v>1</v>
      </c>
      <c r="J7" s="193">
        <v>1</v>
      </c>
      <c r="K7" s="193">
        <v>1</v>
      </c>
      <c r="L7" s="194">
        <v>1</v>
      </c>
      <c r="N7" s="40"/>
      <c r="O7" s="41"/>
      <c r="P7" s="41"/>
      <c r="Q7" s="42"/>
    </row>
    <row r="8" spans="1:17" ht="13.5" thickTop="1" thickBot="1">
      <c r="A8" s="188" t="s">
        <v>87</v>
      </c>
      <c r="B8" s="189" t="s">
        <v>215</v>
      </c>
      <c r="C8" s="190"/>
      <c r="D8" s="195">
        <v>4</v>
      </c>
      <c r="E8" s="192"/>
      <c r="F8" s="193">
        <v>1</v>
      </c>
      <c r="G8" s="193">
        <v>0</v>
      </c>
      <c r="H8" s="193">
        <v>0</v>
      </c>
      <c r="I8" s="193">
        <v>1</v>
      </c>
      <c r="J8" s="193">
        <v>1</v>
      </c>
      <c r="K8" s="193">
        <v>1</v>
      </c>
      <c r="L8" s="194">
        <v>1</v>
      </c>
      <c r="N8" s="40"/>
      <c r="O8" s="45"/>
      <c r="P8" s="46" t="s">
        <v>188</v>
      </c>
      <c r="Q8" s="42"/>
    </row>
    <row r="9" spans="1:17" ht="13.5" thickTop="1" thickBot="1">
      <c r="A9" s="188" t="s">
        <v>88</v>
      </c>
      <c r="B9" s="189" t="s">
        <v>216</v>
      </c>
      <c r="C9" s="190"/>
      <c r="D9" s="195">
        <v>4</v>
      </c>
      <c r="E9" s="192"/>
      <c r="F9" s="193">
        <v>1</v>
      </c>
      <c r="G9" s="193">
        <v>1</v>
      </c>
      <c r="H9" s="193">
        <v>0</v>
      </c>
      <c r="I9" s="193">
        <v>0</v>
      </c>
      <c r="J9" s="193">
        <v>1</v>
      </c>
      <c r="K9" s="193">
        <v>1</v>
      </c>
      <c r="L9" s="194">
        <v>1</v>
      </c>
      <c r="N9" s="40"/>
      <c r="O9" s="46"/>
      <c r="P9" s="46"/>
      <c r="Q9" s="42"/>
    </row>
    <row r="10" spans="1:17" ht="13.5" thickTop="1" thickBot="1">
      <c r="A10" s="188" t="s">
        <v>89</v>
      </c>
      <c r="B10" s="189" t="s">
        <v>217</v>
      </c>
      <c r="C10" s="190"/>
      <c r="D10" s="195">
        <v>6</v>
      </c>
      <c r="E10" s="192"/>
      <c r="F10" s="193">
        <v>1</v>
      </c>
      <c r="G10" s="193">
        <v>1</v>
      </c>
      <c r="H10" s="193">
        <v>1</v>
      </c>
      <c r="I10" s="193">
        <v>0</v>
      </c>
      <c r="J10" s="193">
        <v>0</v>
      </c>
      <c r="K10" s="193">
        <v>1</v>
      </c>
      <c r="L10" s="194">
        <v>1</v>
      </c>
      <c r="N10" s="40"/>
      <c r="O10" s="52"/>
      <c r="P10" s="46" t="s">
        <v>191</v>
      </c>
      <c r="Q10" s="42"/>
    </row>
    <row r="11" spans="1:17" ht="13.5" thickTop="1" thickBot="1">
      <c r="A11" s="188" t="s">
        <v>90</v>
      </c>
      <c r="B11" s="189" t="s">
        <v>218</v>
      </c>
      <c r="C11" s="190"/>
      <c r="D11" s="195">
        <v>6</v>
      </c>
      <c r="E11" s="192"/>
      <c r="F11" s="193">
        <v>1</v>
      </c>
      <c r="G11" s="193">
        <v>1</v>
      </c>
      <c r="H11" s="193">
        <v>1</v>
      </c>
      <c r="I11" s="193">
        <v>1</v>
      </c>
      <c r="J11" s="193">
        <v>0</v>
      </c>
      <c r="K11" s="193">
        <v>0</v>
      </c>
      <c r="L11" s="194">
        <v>1</v>
      </c>
      <c r="N11" s="40"/>
      <c r="O11" s="46"/>
      <c r="P11" s="46"/>
      <c r="Q11" s="42"/>
    </row>
    <row r="12" spans="1:17" ht="13.5" thickTop="1" thickBot="1">
      <c r="A12" s="188" t="s">
        <v>91</v>
      </c>
      <c r="B12" s="189" t="s">
        <v>219</v>
      </c>
      <c r="C12" s="190"/>
      <c r="D12" s="196">
        <v>4</v>
      </c>
      <c r="E12" s="197"/>
      <c r="F12" s="193">
        <v>1</v>
      </c>
      <c r="G12" s="193">
        <v>1</v>
      </c>
      <c r="H12" s="193">
        <v>1</v>
      </c>
      <c r="I12" s="193">
        <v>1</v>
      </c>
      <c r="J12" s="193">
        <v>1</v>
      </c>
      <c r="K12" s="193">
        <v>0</v>
      </c>
      <c r="L12" s="194">
        <v>1</v>
      </c>
      <c r="N12" s="40"/>
      <c r="O12" s="58"/>
      <c r="P12" s="46" t="s">
        <v>193</v>
      </c>
      <c r="Q12" s="42"/>
    </row>
    <row r="13" spans="1:17" ht="13.5" thickTop="1" thickBot="1">
      <c r="A13" s="198" t="s">
        <v>92</v>
      </c>
      <c r="B13" s="199" t="s">
        <v>220</v>
      </c>
      <c r="C13" s="200"/>
      <c r="D13" s="201">
        <v>4</v>
      </c>
      <c r="E13" s="202"/>
      <c r="F13" s="203">
        <v>0</v>
      </c>
      <c r="G13" s="204">
        <v>1</v>
      </c>
      <c r="H13" s="204">
        <v>1</v>
      </c>
      <c r="I13" s="204">
        <v>1</v>
      </c>
      <c r="J13" s="204">
        <v>1</v>
      </c>
      <c r="K13" s="204">
        <v>1</v>
      </c>
      <c r="L13" s="205">
        <v>0</v>
      </c>
      <c r="N13" s="59"/>
      <c r="O13" s="60"/>
      <c r="P13" s="60"/>
      <c r="Q13" s="61"/>
    </row>
    <row r="14" spans="1:17" ht="5.25" customHeight="1" thickTop="1" thickBot="1">
      <c r="A14" s="177"/>
      <c r="B14" s="177"/>
      <c r="C14" s="177"/>
      <c r="D14" s="206"/>
      <c r="E14" s="206"/>
      <c r="F14" s="206"/>
      <c r="G14" s="206"/>
      <c r="H14" s="206"/>
      <c r="I14" s="206"/>
      <c r="J14" s="206"/>
      <c r="K14" s="206"/>
      <c r="L14" s="206"/>
    </row>
    <row r="15" spans="1:17" ht="13.5" thickTop="1" thickBot="1">
      <c r="A15" s="177"/>
      <c r="B15" s="177"/>
      <c r="C15" s="207" t="s">
        <v>221</v>
      </c>
      <c r="D15" s="208">
        <f>SUM(D7:D13)</f>
        <v>32</v>
      </c>
      <c r="E15" s="208"/>
      <c r="F15" s="209">
        <f t="shared" ref="F15:L15" si="0">$D$7*F7+$D$8*F8+$D$9*F9+$D$10*F10+$D$11*F11+$D$12*F12+$D$13*F13</f>
        <v>24</v>
      </c>
      <c r="G15" s="210">
        <f t="shared" si="0"/>
        <v>24</v>
      </c>
      <c r="H15" s="210">
        <f t="shared" si="0"/>
        <v>24</v>
      </c>
      <c r="I15" s="210">
        <f t="shared" si="0"/>
        <v>22</v>
      </c>
      <c r="J15" s="210">
        <f t="shared" si="0"/>
        <v>20</v>
      </c>
      <c r="K15" s="210">
        <f t="shared" si="0"/>
        <v>22</v>
      </c>
      <c r="L15" s="211">
        <f t="shared" si="0"/>
        <v>28</v>
      </c>
    </row>
    <row r="16" spans="1:17" ht="5.25" customHeight="1" thickTop="1" thickBot="1">
      <c r="A16" s="177"/>
      <c r="B16" s="177"/>
      <c r="C16" s="212"/>
      <c r="D16" s="208"/>
      <c r="E16" s="208"/>
      <c r="F16" s="208"/>
      <c r="G16" s="208"/>
      <c r="H16" s="208"/>
      <c r="I16" s="208"/>
      <c r="J16" s="208"/>
      <c r="K16" s="208"/>
      <c r="L16" s="208"/>
    </row>
    <row r="17" spans="1:12" ht="13.5" thickTop="1" thickBot="1">
      <c r="A17" s="177"/>
      <c r="B17" s="177"/>
      <c r="C17" s="207" t="s">
        <v>222</v>
      </c>
      <c r="F17" s="209">
        <v>22</v>
      </c>
      <c r="G17" s="210">
        <v>17</v>
      </c>
      <c r="H17" s="210">
        <v>13</v>
      </c>
      <c r="I17" s="210">
        <v>14</v>
      </c>
      <c r="J17" s="210">
        <v>15</v>
      </c>
      <c r="K17" s="210">
        <v>18</v>
      </c>
      <c r="L17" s="211">
        <v>24</v>
      </c>
    </row>
    <row r="18" spans="1:12" ht="5.25" customHeight="1" thickTop="1">
      <c r="B18" s="177"/>
      <c r="C18" s="177"/>
      <c r="D18" s="206"/>
      <c r="E18" s="206"/>
      <c r="F18" s="206"/>
      <c r="G18" s="206"/>
      <c r="H18" s="206"/>
      <c r="I18" s="206"/>
      <c r="J18" s="206"/>
      <c r="K18" s="206"/>
      <c r="L18" s="206"/>
    </row>
    <row r="19" spans="1:12" ht="12.75" thickBot="1">
      <c r="A19" s="177"/>
      <c r="B19" s="213" t="s">
        <v>223</v>
      </c>
      <c r="C19" s="177"/>
      <c r="D19" s="214">
        <v>40</v>
      </c>
      <c r="E19" s="206"/>
      <c r="F19" s="206"/>
      <c r="G19" s="206"/>
      <c r="H19" s="206"/>
      <c r="I19" s="206"/>
      <c r="J19" s="206"/>
      <c r="K19" s="206"/>
      <c r="L19" s="206"/>
    </row>
    <row r="20" spans="1:12" ht="13.5" thickTop="1" thickBot="1">
      <c r="A20" s="177"/>
      <c r="B20" s="213" t="s">
        <v>224</v>
      </c>
      <c r="C20" s="177"/>
      <c r="D20" s="215">
        <f>D15*D19</f>
        <v>1280</v>
      </c>
      <c r="E20" s="206"/>
      <c r="F20" s="216"/>
      <c r="G20" s="206"/>
      <c r="H20" s="206"/>
      <c r="I20" s="206"/>
      <c r="J20" s="206"/>
      <c r="K20" s="206"/>
      <c r="L20" s="206"/>
    </row>
    <row r="21" spans="1:12" ht="5.25" customHeight="1" thickTop="1" thickBot="1"/>
    <row r="22" spans="1:12" ht="12.75" thickTop="1">
      <c r="A22" s="3" t="s">
        <v>225</v>
      </c>
      <c r="B22" s="67"/>
      <c r="C22" s="67"/>
      <c r="D22" s="67"/>
      <c r="E22" s="67"/>
      <c r="F22" s="67"/>
      <c r="G22" s="67"/>
      <c r="H22" s="67"/>
      <c r="I22" s="67"/>
      <c r="J22" s="67"/>
      <c r="K22" s="67"/>
      <c r="L22" s="68"/>
    </row>
    <row r="23" spans="1:12">
      <c r="A23" s="4" t="s">
        <v>226</v>
      </c>
      <c r="B23" s="70"/>
      <c r="C23" s="70"/>
      <c r="D23" s="70"/>
      <c r="E23" s="70"/>
      <c r="F23" s="70"/>
      <c r="G23" s="70"/>
      <c r="H23" s="70"/>
      <c r="I23" s="70"/>
      <c r="J23" s="70"/>
      <c r="K23" s="70"/>
      <c r="L23" s="71"/>
    </row>
    <row r="24" spans="1:12">
      <c r="A24" s="4" t="s">
        <v>227</v>
      </c>
      <c r="B24" s="70"/>
      <c r="C24" s="70"/>
      <c r="D24" s="70"/>
      <c r="E24" s="70"/>
      <c r="F24" s="70"/>
      <c r="G24" s="70"/>
      <c r="H24" s="70"/>
      <c r="I24" s="70"/>
      <c r="J24" s="70"/>
      <c r="K24" s="70"/>
      <c r="L24" s="71"/>
    </row>
    <row r="25" spans="1:12" ht="10.5" customHeight="1">
      <c r="A25" s="69"/>
      <c r="B25" s="70"/>
      <c r="C25" s="70"/>
      <c r="D25" s="70"/>
      <c r="E25" s="70"/>
      <c r="F25" s="70"/>
      <c r="G25" s="70"/>
      <c r="H25" s="70"/>
      <c r="I25" s="70"/>
      <c r="J25" s="70"/>
      <c r="K25" s="70"/>
      <c r="L25" s="71"/>
    </row>
    <row r="26" spans="1:12" ht="10.5" customHeight="1">
      <c r="A26" s="69"/>
      <c r="B26" s="70"/>
      <c r="C26" s="70"/>
      <c r="D26" s="70"/>
      <c r="E26" s="70"/>
      <c r="F26" s="70"/>
      <c r="G26" s="70"/>
      <c r="H26" s="70"/>
      <c r="I26" s="70"/>
      <c r="J26" s="70"/>
      <c r="K26" s="70"/>
      <c r="L26" s="71"/>
    </row>
    <row r="27" spans="1:12" s="77" customFormat="1" ht="11.25">
      <c r="A27" s="172" t="s">
        <v>197</v>
      </c>
      <c r="B27" s="173"/>
      <c r="C27" s="173"/>
      <c r="D27" s="173"/>
      <c r="E27" s="173"/>
      <c r="F27" s="173"/>
      <c r="G27" s="173"/>
      <c r="H27" s="173"/>
      <c r="I27" s="173"/>
      <c r="J27" s="173"/>
      <c r="K27" s="173"/>
      <c r="L27" s="174"/>
    </row>
    <row r="28" spans="1:12" ht="5.25" customHeight="1">
      <c r="A28" s="69"/>
      <c r="B28" s="70"/>
      <c r="C28" s="70"/>
      <c r="D28" s="70"/>
      <c r="E28" s="70"/>
      <c r="F28" s="70"/>
      <c r="G28" s="70"/>
      <c r="H28" s="70"/>
      <c r="I28" s="70"/>
      <c r="J28" s="70"/>
      <c r="K28" s="70"/>
      <c r="L28" s="71"/>
    </row>
    <row r="29" spans="1:12">
      <c r="A29" s="4" t="s">
        <v>198</v>
      </c>
      <c r="B29" s="70"/>
      <c r="C29" s="70" t="s">
        <v>93</v>
      </c>
      <c r="D29" s="70"/>
      <c r="E29" s="175" t="s">
        <v>370</v>
      </c>
      <c r="F29" s="70"/>
      <c r="G29" s="70"/>
      <c r="H29" s="70"/>
      <c r="I29" s="70"/>
      <c r="J29" s="70"/>
      <c r="K29" s="70"/>
      <c r="L29" s="71"/>
    </row>
    <row r="30" spans="1:12" ht="5.25" customHeight="1">
      <c r="A30" s="69"/>
      <c r="B30" s="70"/>
      <c r="C30" s="70"/>
      <c r="D30" s="70"/>
      <c r="E30" s="70"/>
      <c r="F30" s="70"/>
      <c r="G30" s="70"/>
      <c r="H30" s="70"/>
      <c r="I30" s="70"/>
      <c r="J30" s="70"/>
      <c r="K30" s="70"/>
      <c r="L30" s="71"/>
    </row>
    <row r="31" spans="1:12">
      <c r="A31" s="4" t="s">
        <v>199</v>
      </c>
      <c r="B31" s="70"/>
      <c r="C31" s="70" t="s">
        <v>94</v>
      </c>
      <c r="D31" s="70"/>
      <c r="E31" s="175" t="s">
        <v>371</v>
      </c>
      <c r="F31" s="70"/>
      <c r="G31" s="70"/>
      <c r="H31" s="70"/>
      <c r="I31" s="70"/>
      <c r="J31" s="70"/>
      <c r="K31" s="70"/>
      <c r="L31" s="71"/>
    </row>
    <row r="32" spans="1:12" ht="5.25" customHeight="1">
      <c r="A32" s="69"/>
      <c r="B32" s="70"/>
      <c r="C32" s="70"/>
      <c r="D32" s="70"/>
      <c r="E32" s="70"/>
      <c r="F32" s="70"/>
      <c r="G32" s="70"/>
      <c r="H32" s="70"/>
      <c r="I32" s="70"/>
      <c r="J32" s="70"/>
      <c r="K32" s="70"/>
      <c r="L32" s="71"/>
    </row>
    <row r="33" spans="1:12">
      <c r="A33" s="4" t="s">
        <v>200</v>
      </c>
      <c r="B33" s="70"/>
      <c r="C33" s="70" t="s">
        <v>95</v>
      </c>
      <c r="D33" s="70"/>
      <c r="E33" s="175" t="s">
        <v>372</v>
      </c>
      <c r="F33" s="70"/>
      <c r="G33" s="70"/>
      <c r="H33" s="70"/>
      <c r="I33" s="70"/>
      <c r="J33" s="70"/>
      <c r="K33" s="70"/>
      <c r="L33" s="71"/>
    </row>
    <row r="34" spans="1:12" ht="10.5" customHeight="1">
      <c r="A34" s="69"/>
      <c r="B34" s="70"/>
      <c r="C34" s="70"/>
      <c r="D34" s="70"/>
      <c r="E34" s="70"/>
      <c r="F34" s="70"/>
      <c r="G34" s="70"/>
      <c r="H34" s="70"/>
      <c r="I34" s="70"/>
      <c r="J34" s="70"/>
      <c r="K34" s="70"/>
      <c r="L34" s="71"/>
    </row>
    <row r="35" spans="1:12" ht="5.25" customHeight="1">
      <c r="A35" s="69"/>
      <c r="B35" s="70"/>
      <c r="C35" s="70"/>
      <c r="D35" s="70"/>
      <c r="E35" s="70"/>
      <c r="F35" s="70"/>
      <c r="G35" s="70"/>
      <c r="H35" s="70"/>
      <c r="I35" s="70"/>
      <c r="J35" s="70"/>
      <c r="K35" s="70"/>
      <c r="L35" s="71"/>
    </row>
    <row r="36" spans="1:12">
      <c r="A36" s="69"/>
      <c r="B36" s="70"/>
      <c r="C36" s="70" t="s">
        <v>228</v>
      </c>
      <c r="D36" s="70"/>
      <c r="E36" s="175" t="s">
        <v>373</v>
      </c>
      <c r="F36" s="70"/>
      <c r="G36" s="70"/>
      <c r="H36" s="70"/>
      <c r="I36" s="70"/>
      <c r="J36" s="70"/>
      <c r="K36" s="70"/>
      <c r="L36" s="71"/>
    </row>
    <row r="37" spans="1:12" ht="5.25" customHeight="1">
      <c r="A37" s="69"/>
      <c r="B37" s="70"/>
      <c r="C37" s="70"/>
      <c r="D37" s="70"/>
      <c r="E37" s="70"/>
      <c r="F37" s="70"/>
      <c r="G37" s="70"/>
      <c r="H37" s="70"/>
      <c r="I37" s="70"/>
      <c r="J37" s="70"/>
      <c r="K37" s="70"/>
      <c r="L37" s="71"/>
    </row>
    <row r="38" spans="1:12">
      <c r="A38" s="69"/>
      <c r="B38" s="70"/>
      <c r="C38" s="70" t="s">
        <v>96</v>
      </c>
      <c r="D38" s="70"/>
      <c r="E38" s="175" t="s">
        <v>374</v>
      </c>
      <c r="F38" s="70"/>
      <c r="G38" s="70"/>
      <c r="H38" s="70"/>
      <c r="I38" s="70"/>
      <c r="J38" s="70"/>
      <c r="K38" s="70"/>
      <c r="L38" s="71"/>
    </row>
    <row r="39" spans="1:12" ht="10.5" customHeight="1">
      <c r="A39" s="69"/>
      <c r="B39" s="70"/>
      <c r="C39" s="70"/>
      <c r="D39" s="70"/>
      <c r="E39" s="70"/>
      <c r="F39" s="70"/>
      <c r="G39" s="70"/>
      <c r="H39" s="70"/>
      <c r="I39" s="70"/>
      <c r="J39" s="70"/>
      <c r="K39" s="70"/>
      <c r="L39" s="71"/>
    </row>
    <row r="40" spans="1:12" ht="5.25" customHeight="1">
      <c r="A40" s="69"/>
      <c r="B40" s="70"/>
      <c r="C40" s="70"/>
      <c r="D40" s="70"/>
      <c r="E40" s="70"/>
      <c r="F40" s="70"/>
      <c r="G40" s="70"/>
      <c r="H40" s="70"/>
      <c r="I40" s="70"/>
      <c r="J40" s="70"/>
      <c r="K40" s="70"/>
      <c r="L40" s="71"/>
    </row>
    <row r="41" spans="1:12">
      <c r="A41" s="4" t="s">
        <v>229</v>
      </c>
      <c r="B41" s="70"/>
      <c r="C41" s="175" t="s">
        <v>230</v>
      </c>
      <c r="D41" s="70"/>
      <c r="E41" s="70" t="s">
        <v>375</v>
      </c>
      <c r="F41" s="70"/>
      <c r="G41" s="70"/>
      <c r="H41" s="70"/>
      <c r="I41" s="70"/>
      <c r="J41" s="70"/>
      <c r="K41" s="70"/>
      <c r="L41" s="71"/>
    </row>
    <row r="42" spans="1:12" ht="10.5" customHeight="1">
      <c r="A42" s="69"/>
      <c r="B42" s="70"/>
      <c r="C42" s="70"/>
      <c r="D42" s="70"/>
      <c r="E42" s="70"/>
      <c r="F42" s="70"/>
      <c r="G42" s="70"/>
      <c r="H42" s="70"/>
      <c r="I42" s="70"/>
      <c r="J42" s="70"/>
      <c r="K42" s="70"/>
      <c r="L42" s="71"/>
    </row>
    <row r="43" spans="1:12">
      <c r="A43" s="4" t="s">
        <v>309</v>
      </c>
      <c r="B43" s="70"/>
      <c r="C43" s="70"/>
      <c r="D43" s="70"/>
      <c r="E43" s="70"/>
      <c r="F43" s="70"/>
      <c r="G43" s="70"/>
      <c r="H43" s="70"/>
      <c r="I43" s="70"/>
      <c r="J43" s="70"/>
      <c r="K43" s="70"/>
      <c r="L43" s="71"/>
    </row>
    <row r="44" spans="1:12">
      <c r="A44" s="4" t="s">
        <v>432</v>
      </c>
      <c r="B44" s="70"/>
      <c r="C44" s="70"/>
      <c r="D44" s="70"/>
      <c r="E44" s="70"/>
      <c r="F44" s="70"/>
      <c r="G44" s="70"/>
      <c r="H44" s="70"/>
      <c r="I44" s="70"/>
      <c r="J44" s="70"/>
      <c r="K44" s="70"/>
      <c r="L44" s="71"/>
    </row>
    <row r="45" spans="1:12" ht="5.25" customHeight="1" thickBot="1">
      <c r="A45" s="78"/>
      <c r="B45" s="79"/>
      <c r="C45" s="79"/>
      <c r="D45" s="79"/>
      <c r="E45" s="79"/>
      <c r="F45" s="79"/>
      <c r="G45" s="79"/>
      <c r="H45" s="79"/>
      <c r="I45" s="79"/>
      <c r="J45" s="79"/>
      <c r="K45" s="79"/>
      <c r="L45" s="80"/>
    </row>
    <row r="46" spans="1:12" ht="12.75" thickTop="1"/>
  </sheetData>
  <phoneticPr fontId="5" type="noConversion"/>
  <printOptions gridLinesSet="0"/>
  <pageMargins left="0.75" right="0.75" top="1" bottom="1" header="0.5" footer="0.5"/>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M61"/>
  <sheetViews>
    <sheetView showGridLines="0" workbookViewId="0"/>
  </sheetViews>
  <sheetFormatPr defaultColWidth="7.5703125" defaultRowHeight="10.5"/>
  <cols>
    <col min="1" max="1" width="12.140625" style="11" customWidth="1"/>
    <col min="2" max="8" width="10" style="11" customWidth="1"/>
    <col min="9" max="9" width="3.28515625" style="12" customWidth="1"/>
    <col min="10" max="10" width="2.85546875" style="12" customWidth="1"/>
    <col min="11" max="11" width="6" style="12" customWidth="1"/>
    <col min="12" max="12" width="7.5703125" style="12" customWidth="1"/>
    <col min="13" max="13" width="5.5703125" style="12" customWidth="1"/>
    <col min="14" max="16384" width="7.5703125" style="12"/>
  </cols>
  <sheetData>
    <row r="1" spans="1:13" ht="17.25" thickBot="1">
      <c r="A1" s="6" t="s">
        <v>252</v>
      </c>
    </row>
    <row r="2" spans="1:13" ht="12" thickTop="1">
      <c r="A2" s="7" t="s">
        <v>253</v>
      </c>
      <c r="B2" s="9"/>
      <c r="C2" s="9"/>
      <c r="D2" s="9"/>
      <c r="E2" s="9"/>
      <c r="F2" s="9"/>
      <c r="G2" s="10"/>
    </row>
    <row r="3" spans="1:13" ht="12" thickBot="1">
      <c r="A3" s="8" t="s">
        <v>12</v>
      </c>
      <c r="B3" s="13"/>
      <c r="C3" s="13"/>
      <c r="D3" s="13"/>
      <c r="E3" s="13"/>
      <c r="F3" s="13"/>
      <c r="G3" s="14"/>
    </row>
    <row r="4" spans="1:13" ht="9" customHeight="1" thickTop="1" thickBot="1"/>
    <row r="5" spans="1:13" ht="11.25" customHeight="1" thickTop="1">
      <c r="A5" s="15"/>
      <c r="B5" s="16" t="s">
        <v>231</v>
      </c>
      <c r="C5" s="17" t="s">
        <v>232</v>
      </c>
      <c r="E5" s="18" t="s">
        <v>233</v>
      </c>
      <c r="F5" s="19"/>
      <c r="H5" s="12"/>
    </row>
    <row r="6" spans="1:13" ht="11.25">
      <c r="A6" s="358" t="s">
        <v>333</v>
      </c>
      <c r="B6" s="20">
        <v>0.01</v>
      </c>
      <c r="C6" s="21">
        <v>1</v>
      </c>
      <c r="E6" s="22" t="s">
        <v>97</v>
      </c>
      <c r="F6" s="23"/>
      <c r="H6" s="24"/>
    </row>
    <row r="7" spans="1:13" ht="12" thickBot="1">
      <c r="A7" s="358" t="s">
        <v>334</v>
      </c>
      <c r="B7" s="20">
        <v>0.04</v>
      </c>
      <c r="C7" s="21">
        <v>3</v>
      </c>
      <c r="E7" s="22" t="s">
        <v>98</v>
      </c>
      <c r="F7" s="23"/>
      <c r="H7" s="24" t="s">
        <v>234</v>
      </c>
    </row>
    <row r="8" spans="1:13" ht="13.5" thickTop="1" thickBot="1">
      <c r="A8" s="359" t="s">
        <v>335</v>
      </c>
      <c r="B8" s="25">
        <v>0.09</v>
      </c>
      <c r="C8" s="26">
        <v>6</v>
      </c>
      <c r="E8" s="27" t="s">
        <v>99</v>
      </c>
      <c r="F8" s="14"/>
      <c r="G8" s="28" t="s">
        <v>235</v>
      </c>
      <c r="H8" s="29">
        <f>SUM(B13:H13)</f>
        <v>7700</v>
      </c>
      <c r="J8" s="30"/>
      <c r="K8" s="30"/>
      <c r="L8" s="30"/>
      <c r="M8" s="30"/>
    </row>
    <row r="9" spans="1:13" ht="9" customHeight="1" thickTop="1" thickBot="1">
      <c r="J9" s="30"/>
      <c r="K9" s="30"/>
      <c r="L9" s="30"/>
      <c r="M9" s="30"/>
    </row>
    <row r="10" spans="1:13" ht="12" thickTop="1">
      <c r="A10" s="31" t="s">
        <v>236</v>
      </c>
      <c r="B10" s="32" t="s">
        <v>237</v>
      </c>
      <c r="C10" s="32" t="s">
        <v>238</v>
      </c>
      <c r="D10" s="32" t="s">
        <v>239</v>
      </c>
      <c r="E10" s="32" t="s">
        <v>240</v>
      </c>
      <c r="F10" s="32" t="s">
        <v>241</v>
      </c>
      <c r="G10" s="32" t="s">
        <v>242</v>
      </c>
      <c r="H10" s="33" t="s">
        <v>243</v>
      </c>
      <c r="J10" s="34" t="s">
        <v>180</v>
      </c>
      <c r="K10" s="35"/>
      <c r="L10" s="35"/>
      <c r="M10" s="36"/>
    </row>
    <row r="11" spans="1:13" ht="12.75" thickBot="1">
      <c r="A11" s="37" t="s">
        <v>244</v>
      </c>
      <c r="B11" s="38">
        <v>400000</v>
      </c>
      <c r="C11" s="38">
        <f t="shared" ref="C11:H11" si="0">B18</f>
        <v>205000</v>
      </c>
      <c r="D11" s="38">
        <f t="shared" si="0"/>
        <v>216000</v>
      </c>
      <c r="E11" s="38">
        <f t="shared" si="0"/>
        <v>237000</v>
      </c>
      <c r="F11" s="38">
        <f t="shared" si="0"/>
        <v>158400</v>
      </c>
      <c r="G11" s="38">
        <f t="shared" si="0"/>
        <v>109400</v>
      </c>
      <c r="H11" s="39">
        <f t="shared" si="0"/>
        <v>125400</v>
      </c>
      <c r="J11" s="40"/>
      <c r="K11" s="41"/>
      <c r="L11" s="41"/>
      <c r="M11" s="42"/>
    </row>
    <row r="12" spans="1:13" ht="12.75" thickTop="1" thickBot="1">
      <c r="A12" s="37" t="s">
        <v>342</v>
      </c>
      <c r="B12" s="43"/>
      <c r="C12" s="43">
        <f>B14</f>
        <v>100000</v>
      </c>
      <c r="D12" s="43">
        <f>C14</f>
        <v>100000</v>
      </c>
      <c r="E12" s="43">
        <f>D14+B15</f>
        <v>110000</v>
      </c>
      <c r="F12" s="43">
        <f>E14</f>
        <v>100000</v>
      </c>
      <c r="G12" s="43">
        <f>F14</f>
        <v>100000</v>
      </c>
      <c r="H12" s="44">
        <f>G14+E15+B16</f>
        <v>120000</v>
      </c>
      <c r="J12" s="40"/>
      <c r="K12" s="45"/>
      <c r="L12" s="46" t="s">
        <v>188</v>
      </c>
      <c r="M12" s="42"/>
    </row>
    <row r="13" spans="1:13" ht="12.75" thickTop="1" thickBot="1">
      <c r="A13" s="37" t="s">
        <v>245</v>
      </c>
      <c r="B13" s="47"/>
      <c r="C13" s="47">
        <f>B14*$B$6</f>
        <v>1000</v>
      </c>
      <c r="D13" s="47">
        <f>C14*$B$6</f>
        <v>1000</v>
      </c>
      <c r="E13" s="47">
        <f>D14*$B$6+B15*$B$7</f>
        <v>1400</v>
      </c>
      <c r="F13" s="47">
        <f>E14*$B$6</f>
        <v>1000</v>
      </c>
      <c r="G13" s="47">
        <f>F14*$B$6</f>
        <v>1000</v>
      </c>
      <c r="H13" s="44">
        <f>G14*$B$6+E15*$B$7+B16*$B$8</f>
        <v>2300</v>
      </c>
      <c r="J13" s="40"/>
      <c r="K13" s="46"/>
      <c r="L13" s="46"/>
      <c r="M13" s="42"/>
    </row>
    <row r="14" spans="1:13" ht="12.75" thickTop="1" thickBot="1">
      <c r="A14" s="37" t="s">
        <v>246</v>
      </c>
      <c r="B14" s="48">
        <f t="shared" ref="B14:G14" si="1">100000</f>
        <v>100000</v>
      </c>
      <c r="C14" s="49">
        <f t="shared" si="1"/>
        <v>100000</v>
      </c>
      <c r="D14" s="49">
        <f t="shared" si="1"/>
        <v>100000</v>
      </c>
      <c r="E14" s="49">
        <f t="shared" si="1"/>
        <v>100000</v>
      </c>
      <c r="F14" s="49">
        <f t="shared" si="1"/>
        <v>100000</v>
      </c>
      <c r="G14" s="50">
        <f t="shared" si="1"/>
        <v>100000</v>
      </c>
      <c r="H14" s="51"/>
      <c r="J14" s="40"/>
      <c r="K14" s="52"/>
      <c r="L14" s="46" t="s">
        <v>191</v>
      </c>
      <c r="M14" s="42"/>
    </row>
    <row r="15" spans="1:13" ht="12.75" thickTop="1" thickBot="1">
      <c r="A15" s="37" t="s">
        <v>247</v>
      </c>
      <c r="B15" s="52">
        <v>10000</v>
      </c>
      <c r="C15" s="53"/>
      <c r="D15" s="47"/>
      <c r="E15" s="52">
        <v>10000</v>
      </c>
      <c r="F15" s="53"/>
      <c r="G15" s="47"/>
      <c r="H15" s="54"/>
      <c r="J15" s="40"/>
      <c r="K15" s="46"/>
      <c r="L15" s="46"/>
      <c r="M15" s="42"/>
    </row>
    <row r="16" spans="1:13" ht="13.5" thickTop="1" thickBot="1">
      <c r="A16" s="37" t="s">
        <v>248</v>
      </c>
      <c r="B16" s="52">
        <v>10000</v>
      </c>
      <c r="C16" s="55"/>
      <c r="D16" s="56"/>
      <c r="E16" s="56"/>
      <c r="F16" s="56"/>
      <c r="G16" s="56"/>
      <c r="H16" s="57"/>
      <c r="J16" s="40"/>
      <c r="K16" s="58"/>
      <c r="L16" s="46" t="s">
        <v>249</v>
      </c>
      <c r="M16" s="42"/>
    </row>
    <row r="17" spans="1:13" ht="12.75" thickTop="1" thickBot="1">
      <c r="A17" s="37" t="s">
        <v>250</v>
      </c>
      <c r="B17" s="47">
        <v>75000</v>
      </c>
      <c r="C17" s="47">
        <v>-10000</v>
      </c>
      <c r="D17" s="47">
        <v>-20000</v>
      </c>
      <c r="E17" s="47">
        <v>80000</v>
      </c>
      <c r="F17" s="47">
        <v>50000</v>
      </c>
      <c r="G17" s="47">
        <v>-15000</v>
      </c>
      <c r="H17" s="54">
        <v>60000</v>
      </c>
      <c r="J17" s="59"/>
      <c r="K17" s="60"/>
      <c r="L17" s="60"/>
      <c r="M17" s="61"/>
    </row>
    <row r="18" spans="1:13" ht="12.75" thickTop="1" thickBot="1">
      <c r="A18" s="62" t="s">
        <v>251</v>
      </c>
      <c r="B18" s="63">
        <f t="shared" ref="B18:H18" si="2">SUM(B11:B13)-SUM(B14:B17)</f>
        <v>205000</v>
      </c>
      <c r="C18" s="64">
        <f t="shared" si="2"/>
        <v>216000</v>
      </c>
      <c r="D18" s="64">
        <f t="shared" si="2"/>
        <v>237000</v>
      </c>
      <c r="E18" s="64">
        <f t="shared" si="2"/>
        <v>158400</v>
      </c>
      <c r="F18" s="64">
        <f t="shared" si="2"/>
        <v>109400</v>
      </c>
      <c r="G18" s="64">
        <f t="shared" si="2"/>
        <v>125400</v>
      </c>
      <c r="H18" s="65">
        <f t="shared" si="2"/>
        <v>187700</v>
      </c>
    </row>
    <row r="20" spans="1:13">
      <c r="B20" s="11">
        <f>1*B14+3*B15+6*B16-4*SUM(B14:B16)</f>
        <v>-290000</v>
      </c>
      <c r="D20" s="66"/>
    </row>
    <row r="21" spans="1:13" ht="11.25" customHeight="1" thickBot="1"/>
    <row r="22" spans="1:13" ht="12" thickTop="1">
      <c r="A22" s="3" t="s">
        <v>339</v>
      </c>
      <c r="B22" s="67"/>
      <c r="C22" s="67"/>
      <c r="D22" s="67"/>
      <c r="E22" s="67"/>
      <c r="F22" s="67"/>
      <c r="G22" s="67"/>
      <c r="H22" s="68"/>
    </row>
    <row r="23" spans="1:13" ht="11.25">
      <c r="A23" s="4" t="s">
        <v>13</v>
      </c>
      <c r="B23" s="70"/>
      <c r="C23" s="70"/>
      <c r="D23" s="70"/>
      <c r="E23" s="70"/>
      <c r="F23" s="70"/>
      <c r="G23" s="70"/>
      <c r="H23" s="71"/>
    </row>
    <row r="24" spans="1:13" ht="11.25">
      <c r="A24" s="4" t="s">
        <v>341</v>
      </c>
      <c r="B24" s="70"/>
      <c r="C24" s="70"/>
      <c r="D24" s="70"/>
      <c r="E24" s="70"/>
      <c r="F24" s="70"/>
      <c r="G24" s="70"/>
      <c r="H24" s="71"/>
    </row>
    <row r="25" spans="1:13" ht="5.25" customHeight="1">
      <c r="A25" s="69"/>
      <c r="B25" s="70"/>
      <c r="C25" s="70"/>
      <c r="D25" s="70"/>
      <c r="E25" s="70"/>
      <c r="F25" s="70"/>
      <c r="G25" s="70"/>
      <c r="H25" s="71"/>
    </row>
    <row r="26" spans="1:13" ht="11.25">
      <c r="A26" s="4" t="s">
        <v>343</v>
      </c>
      <c r="B26" s="70"/>
      <c r="C26" s="70"/>
      <c r="D26" s="70"/>
      <c r="E26" s="70"/>
      <c r="F26" s="70"/>
      <c r="G26" s="70"/>
      <c r="H26" s="71"/>
    </row>
    <row r="27" spans="1:13" ht="11.25">
      <c r="A27" s="4" t="s">
        <v>344</v>
      </c>
      <c r="B27" s="70"/>
      <c r="C27" s="70"/>
      <c r="D27" s="70"/>
      <c r="E27" s="70"/>
      <c r="F27" s="70"/>
      <c r="G27" s="70"/>
      <c r="H27" s="71"/>
    </row>
    <row r="28" spans="1:13" ht="5.25" customHeight="1">
      <c r="A28" s="69"/>
      <c r="B28" s="70"/>
      <c r="C28" s="70"/>
      <c r="D28" s="70"/>
      <c r="E28" s="70"/>
      <c r="F28" s="70"/>
      <c r="G28" s="70"/>
      <c r="H28" s="71"/>
    </row>
    <row r="29" spans="1:13" ht="11.25">
      <c r="A29" s="4" t="s">
        <v>345</v>
      </c>
      <c r="B29" s="70"/>
      <c r="C29" s="70"/>
      <c r="D29" s="70"/>
      <c r="E29" s="70"/>
      <c r="F29" s="70"/>
      <c r="G29" s="70"/>
      <c r="H29" s="71"/>
    </row>
    <row r="30" spans="1:13" ht="10.5" customHeight="1">
      <c r="A30" s="72"/>
      <c r="B30" s="73"/>
      <c r="C30" s="73"/>
      <c r="D30" s="73"/>
      <c r="E30" s="73"/>
      <c r="F30" s="73"/>
      <c r="G30" s="73"/>
      <c r="H30" s="74"/>
    </row>
    <row r="31" spans="1:13" s="77" customFormat="1" ht="12">
      <c r="A31" s="310" t="s">
        <v>157</v>
      </c>
      <c r="B31" s="75"/>
      <c r="C31" s="75"/>
      <c r="D31" s="75"/>
      <c r="E31" s="75"/>
      <c r="F31" s="75"/>
      <c r="G31" s="75"/>
      <c r="H31" s="76"/>
      <c r="I31" s="30"/>
      <c r="J31" s="30"/>
      <c r="K31" s="30"/>
      <c r="L31" s="30"/>
    </row>
    <row r="32" spans="1:13" ht="5.25" customHeight="1">
      <c r="A32" s="72"/>
      <c r="B32" s="73"/>
      <c r="C32" s="73"/>
      <c r="D32" s="73"/>
      <c r="E32" s="73"/>
      <c r="F32" s="73"/>
      <c r="G32" s="73"/>
      <c r="H32" s="74"/>
    </row>
    <row r="33" spans="1:8" ht="11.25">
      <c r="A33" s="4" t="s">
        <v>336</v>
      </c>
      <c r="B33" s="73"/>
      <c r="C33" s="73" t="s">
        <v>100</v>
      </c>
      <c r="D33" s="73"/>
      <c r="E33" s="314" t="s">
        <v>376</v>
      </c>
      <c r="F33" s="73"/>
      <c r="G33" s="73"/>
      <c r="H33" s="74"/>
    </row>
    <row r="34" spans="1:8" ht="5.25" customHeight="1">
      <c r="A34" s="72"/>
      <c r="B34" s="73"/>
      <c r="C34" s="73"/>
      <c r="D34" s="73"/>
      <c r="E34" s="73"/>
      <c r="F34" s="73"/>
      <c r="G34" s="73"/>
      <c r="H34" s="74"/>
    </row>
    <row r="35" spans="1:8" ht="11.25">
      <c r="A35" s="4" t="s">
        <v>199</v>
      </c>
      <c r="B35" s="73"/>
      <c r="C35" s="73" t="s">
        <v>101</v>
      </c>
      <c r="D35" s="73"/>
      <c r="E35" s="314" t="s">
        <v>377</v>
      </c>
      <c r="F35" s="73"/>
      <c r="G35" s="73"/>
      <c r="H35" s="74"/>
    </row>
    <row r="36" spans="1:8">
      <c r="A36" s="72"/>
      <c r="B36" s="73"/>
      <c r="C36" s="73" t="s">
        <v>102</v>
      </c>
      <c r="D36" s="73"/>
      <c r="E36" s="73"/>
      <c r="F36" s="73"/>
      <c r="G36" s="73"/>
      <c r="H36" s="74"/>
    </row>
    <row r="37" spans="1:8" ht="5.25" customHeight="1">
      <c r="A37" s="72"/>
      <c r="B37" s="73"/>
      <c r="C37" s="73"/>
      <c r="D37" s="73"/>
      <c r="E37" s="73"/>
      <c r="F37" s="73"/>
      <c r="G37" s="73"/>
      <c r="H37" s="74"/>
    </row>
    <row r="38" spans="1:8" ht="11.25">
      <c r="A38" s="4" t="s">
        <v>200</v>
      </c>
      <c r="B38" s="73"/>
      <c r="C38" s="73" t="s">
        <v>103</v>
      </c>
      <c r="D38" s="73"/>
      <c r="E38" s="314" t="s">
        <v>337</v>
      </c>
      <c r="F38" s="73"/>
      <c r="G38" s="73"/>
      <c r="H38" s="74"/>
    </row>
    <row r="39" spans="1:8" ht="11.25">
      <c r="A39" s="72"/>
      <c r="B39" s="73"/>
      <c r="C39" s="73" t="s">
        <v>104</v>
      </c>
      <c r="D39" s="73"/>
      <c r="E39" s="314" t="s">
        <v>378</v>
      </c>
      <c r="F39" s="73"/>
      <c r="G39" s="73"/>
      <c r="H39" s="74"/>
    </row>
    <row r="40" spans="1:8">
      <c r="A40" s="72"/>
      <c r="B40" s="73"/>
      <c r="C40" s="73" t="s">
        <v>105</v>
      </c>
      <c r="D40" s="73"/>
      <c r="E40" s="73"/>
      <c r="F40" s="73"/>
      <c r="G40" s="73"/>
      <c r="H40" s="74"/>
    </row>
    <row r="41" spans="1:8" ht="5.25" customHeight="1">
      <c r="A41" s="72"/>
      <c r="B41" s="73"/>
      <c r="C41" s="73"/>
      <c r="D41" s="73"/>
      <c r="E41" s="73"/>
      <c r="F41" s="73"/>
      <c r="G41" s="73"/>
      <c r="H41" s="74"/>
    </row>
    <row r="42" spans="1:8" ht="11.25">
      <c r="A42" s="72"/>
      <c r="B42" s="73"/>
      <c r="C42" s="73" t="s">
        <v>106</v>
      </c>
      <c r="D42" s="73"/>
      <c r="E42" s="314" t="s">
        <v>338</v>
      </c>
      <c r="F42" s="73"/>
      <c r="G42" s="73"/>
      <c r="H42" s="74"/>
    </row>
    <row r="43" spans="1:8" ht="11.25">
      <c r="A43" s="72"/>
      <c r="B43" s="73"/>
      <c r="C43" s="73"/>
      <c r="D43" s="73"/>
      <c r="E43" s="314" t="s">
        <v>379</v>
      </c>
      <c r="F43" s="73"/>
      <c r="G43" s="73"/>
      <c r="H43" s="74"/>
    </row>
    <row r="44" spans="1:8" ht="10.5" customHeight="1">
      <c r="A44" s="72"/>
      <c r="B44" s="73"/>
      <c r="C44" s="73"/>
      <c r="D44" s="73"/>
      <c r="E44" s="73"/>
      <c r="F44" s="73"/>
      <c r="G44" s="73"/>
      <c r="H44" s="74"/>
    </row>
    <row r="45" spans="1:8" ht="11.25">
      <c r="A45" s="357" t="s">
        <v>14</v>
      </c>
      <c r="B45" s="73"/>
      <c r="C45" s="73"/>
      <c r="D45" s="73"/>
      <c r="E45" s="73"/>
      <c r="F45" s="73"/>
      <c r="G45" s="73"/>
      <c r="H45" s="74"/>
    </row>
    <row r="46" spans="1:8" ht="11.25">
      <c r="A46" s="357" t="s">
        <v>346</v>
      </c>
      <c r="B46" s="73"/>
      <c r="C46" s="73"/>
      <c r="D46" s="73"/>
      <c r="E46" s="73"/>
      <c r="F46" s="73"/>
      <c r="G46" s="73"/>
      <c r="H46" s="74"/>
    </row>
    <row r="47" spans="1:8" ht="5.25" customHeight="1">
      <c r="A47" s="72"/>
      <c r="B47" s="73"/>
      <c r="C47" s="73"/>
      <c r="D47" s="73"/>
      <c r="E47" s="73"/>
      <c r="F47" s="73"/>
      <c r="G47" s="73"/>
      <c r="H47" s="74"/>
    </row>
    <row r="48" spans="1:8" ht="11.25">
      <c r="A48" s="357" t="s">
        <v>347</v>
      </c>
      <c r="B48" s="73"/>
      <c r="C48" s="73"/>
      <c r="D48" s="73"/>
      <c r="E48" s="73"/>
      <c r="F48" s="73"/>
      <c r="G48" s="73"/>
      <c r="H48" s="74"/>
    </row>
    <row r="49" spans="1:8" ht="11.25">
      <c r="A49" s="357" t="s">
        <v>15</v>
      </c>
      <c r="B49" s="73"/>
      <c r="C49" s="73"/>
      <c r="D49" s="73"/>
      <c r="E49" s="73"/>
      <c r="F49" s="73"/>
      <c r="G49" s="73"/>
      <c r="H49" s="74"/>
    </row>
    <row r="50" spans="1:8" ht="5.25" customHeight="1">
      <c r="A50" s="72"/>
      <c r="B50" s="73"/>
      <c r="C50" s="73"/>
      <c r="D50" s="73"/>
      <c r="E50" s="73"/>
      <c r="F50" s="73"/>
      <c r="G50" s="73"/>
      <c r="H50" s="74"/>
    </row>
    <row r="51" spans="1:8" ht="11.25">
      <c r="A51" s="4" t="s">
        <v>349</v>
      </c>
      <c r="B51" s="70"/>
      <c r="C51" s="70"/>
      <c r="D51" s="70"/>
      <c r="E51" s="70"/>
      <c r="F51" s="70"/>
      <c r="G51" s="70"/>
      <c r="H51" s="71"/>
    </row>
    <row r="52" spans="1:8" ht="11.25">
      <c r="A52" s="4" t="s">
        <v>434</v>
      </c>
      <c r="B52" s="70"/>
      <c r="C52" s="70"/>
      <c r="D52" s="70"/>
      <c r="E52" s="70"/>
      <c r="F52" s="70"/>
      <c r="G52" s="70"/>
      <c r="H52" s="71"/>
    </row>
    <row r="53" spans="1:8" ht="11.25">
      <c r="A53" s="4" t="s">
        <v>433</v>
      </c>
      <c r="B53" s="70"/>
      <c r="C53" s="70"/>
      <c r="D53" s="70"/>
      <c r="E53" s="70"/>
      <c r="F53" s="70"/>
      <c r="G53" s="70"/>
      <c r="H53" s="71"/>
    </row>
    <row r="54" spans="1:8" ht="12">
      <c r="A54" s="4" t="s">
        <v>435</v>
      </c>
      <c r="B54" s="70"/>
      <c r="C54" s="70"/>
      <c r="D54" s="70"/>
      <c r="E54" s="70"/>
      <c r="F54" s="70"/>
      <c r="G54" s="70"/>
      <c r="H54" s="71"/>
    </row>
    <row r="55" spans="1:8" ht="5.25" customHeight="1">
      <c r="A55" s="69"/>
      <c r="B55" s="70"/>
      <c r="C55" s="70"/>
      <c r="D55" s="70"/>
      <c r="E55" s="70"/>
      <c r="F55" s="70"/>
      <c r="G55" s="70"/>
      <c r="H55" s="71"/>
    </row>
    <row r="56" spans="1:8" ht="11.25">
      <c r="A56" s="4" t="s">
        <v>16</v>
      </c>
      <c r="B56" s="70"/>
      <c r="C56" s="70"/>
      <c r="D56" s="70"/>
      <c r="E56" s="70"/>
      <c r="F56" s="70"/>
      <c r="G56" s="70"/>
      <c r="H56" s="71"/>
    </row>
    <row r="57" spans="1:8" ht="11.25">
      <c r="A57" s="4" t="s">
        <v>348</v>
      </c>
      <c r="B57" s="70"/>
      <c r="C57" s="70"/>
      <c r="D57" s="70"/>
      <c r="E57" s="70"/>
      <c r="F57" s="70"/>
      <c r="G57" s="70"/>
      <c r="H57" s="71"/>
    </row>
    <row r="58" spans="1:8" ht="11.25">
      <c r="A58" s="4" t="s">
        <v>350</v>
      </c>
      <c r="B58" s="70"/>
      <c r="C58" s="70"/>
      <c r="D58" s="70"/>
      <c r="E58" s="70"/>
      <c r="F58" s="70"/>
      <c r="G58" s="70"/>
      <c r="H58" s="71"/>
    </row>
    <row r="59" spans="1:8" ht="11.25">
      <c r="A59" s="4" t="s">
        <v>17</v>
      </c>
      <c r="B59" s="70"/>
      <c r="C59" s="70"/>
      <c r="D59" s="70"/>
      <c r="E59" s="70"/>
      <c r="F59" s="70"/>
      <c r="G59" s="70"/>
      <c r="H59" s="71"/>
    </row>
    <row r="60" spans="1:8" ht="5.25" customHeight="1" thickBot="1">
      <c r="A60" s="78"/>
      <c r="B60" s="79"/>
      <c r="C60" s="79"/>
      <c r="D60" s="79"/>
      <c r="E60" s="79"/>
      <c r="F60" s="79"/>
      <c r="G60" s="79"/>
      <c r="H60" s="80"/>
    </row>
    <row r="61" spans="1:8" ht="11.25" thickTop="1"/>
  </sheetData>
  <phoneticPr fontId="5" type="noConversion"/>
  <printOptions gridLinesSet="0"/>
  <pageMargins left="0.75" right="0.75" top="1" bottom="1" header="0.5" footer="0.5"/>
  <pageSetup orientation="portrait" horizontalDpi="4294967292" verticalDpi="4294967292"/>
  <headerFooter alignWithMargins="0">
    <oddHeader>&amp;F</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75"/>
  <sheetViews>
    <sheetView showGridLines="0" workbookViewId="0"/>
  </sheetViews>
  <sheetFormatPr defaultColWidth="7.5703125" defaultRowHeight="10.5"/>
  <cols>
    <col min="1" max="1" width="8.7109375" style="217" customWidth="1"/>
    <col min="2" max="2" width="12.28515625" style="217" customWidth="1"/>
    <col min="3" max="5" width="8.7109375" style="217" customWidth="1"/>
    <col min="6" max="6" width="10" style="217" customWidth="1"/>
    <col min="7" max="7" width="11.7109375" style="217" customWidth="1"/>
    <col min="8" max="8" width="7.5703125" style="218" customWidth="1"/>
    <col min="9" max="9" width="3.28515625" style="218" customWidth="1"/>
    <col min="10" max="10" width="6.85546875" style="218" customWidth="1"/>
    <col min="11" max="11" width="7.5703125" style="218" customWidth="1"/>
    <col min="12" max="12" width="5.7109375" style="218" customWidth="1"/>
    <col min="13" max="16384" width="7.5703125" style="218"/>
  </cols>
  <sheetData>
    <row r="1" spans="1:12" ht="17.25" thickBot="1">
      <c r="A1" s="268" t="s">
        <v>270</v>
      </c>
    </row>
    <row r="2" spans="1:12" ht="12" customHeight="1" thickTop="1">
      <c r="A2" s="219" t="s">
        <v>52</v>
      </c>
      <c r="B2" s="220"/>
      <c r="C2" s="220"/>
      <c r="D2" s="220"/>
      <c r="E2" s="220"/>
      <c r="F2" s="220"/>
      <c r="G2" s="220"/>
      <c r="H2" s="221"/>
    </row>
    <row r="3" spans="1:12" ht="10.5" customHeight="1">
      <c r="A3" s="222" t="s">
        <v>254</v>
      </c>
      <c r="B3" s="223"/>
      <c r="C3" s="223"/>
      <c r="D3" s="223"/>
      <c r="E3" s="223"/>
      <c r="F3" s="223"/>
      <c r="G3" s="223"/>
      <c r="H3" s="224"/>
    </row>
    <row r="4" spans="1:12" ht="10.5" customHeight="1" thickBot="1">
      <c r="A4" s="225" t="s">
        <v>440</v>
      </c>
      <c r="B4" s="226"/>
      <c r="C4" s="226"/>
      <c r="D4" s="226"/>
      <c r="E4" s="226"/>
      <c r="F4" s="226"/>
      <c r="G4" s="226"/>
      <c r="H4" s="227"/>
    </row>
    <row r="5" spans="1:12" ht="8.1" customHeight="1" thickTop="1" thickBot="1"/>
    <row r="6" spans="1:12" ht="11.25" customHeight="1" thickTop="1">
      <c r="A6" s="228" t="s">
        <v>255</v>
      </c>
      <c r="B6" s="220"/>
      <c r="C6" s="229">
        <v>0.06</v>
      </c>
      <c r="D6" s="220"/>
      <c r="E6" s="230" t="s">
        <v>256</v>
      </c>
      <c r="F6" s="220"/>
      <c r="G6" s="231">
        <v>0.03</v>
      </c>
    </row>
    <row r="7" spans="1:12" ht="11.25" customHeight="1" thickBot="1">
      <c r="A7" s="232" t="s">
        <v>257</v>
      </c>
      <c r="B7" s="226"/>
      <c r="C7" s="233">
        <v>0.15</v>
      </c>
      <c r="D7" s="226"/>
      <c r="E7" s="234" t="s">
        <v>258</v>
      </c>
      <c r="F7" s="226"/>
      <c r="G7" s="235">
        <v>1</v>
      </c>
    </row>
    <row r="8" spans="1:12" ht="8.1" customHeight="1" thickTop="1" thickBot="1"/>
    <row r="9" spans="1:12" ht="24.75" thickTop="1" thickBot="1">
      <c r="A9" s="236"/>
      <c r="B9" s="363" t="s">
        <v>18</v>
      </c>
      <c r="C9" s="362" t="s">
        <v>19</v>
      </c>
      <c r="D9" s="238"/>
      <c r="E9" s="237" t="s">
        <v>54</v>
      </c>
      <c r="F9" s="362" t="s">
        <v>20</v>
      </c>
      <c r="G9" s="364" t="s">
        <v>21</v>
      </c>
      <c r="I9" s="34" t="s">
        <v>180</v>
      </c>
      <c r="J9" s="35"/>
      <c r="K9" s="35"/>
      <c r="L9" s="36"/>
    </row>
    <row r="10" spans="1:12" ht="11.25" customHeight="1" thickTop="1" thickBot="1">
      <c r="A10" s="239" t="s">
        <v>259</v>
      </c>
      <c r="B10" s="240">
        <v>0.8</v>
      </c>
      <c r="C10" s="240">
        <v>0.04</v>
      </c>
      <c r="D10" s="241"/>
      <c r="E10" s="242">
        <v>0.2</v>
      </c>
      <c r="F10" s="365">
        <f>E10*B10</f>
        <v>0.16000000000000003</v>
      </c>
      <c r="G10" s="366">
        <f>E10^2*C10</f>
        <v>1.6000000000000003E-3</v>
      </c>
      <c r="I10" s="40"/>
      <c r="J10" s="41"/>
      <c r="K10" s="41"/>
      <c r="L10" s="42"/>
    </row>
    <row r="11" spans="1:12" ht="11.25" customHeight="1" thickTop="1" thickBot="1">
      <c r="A11" s="239" t="s">
        <v>260</v>
      </c>
      <c r="B11" s="240">
        <v>1</v>
      </c>
      <c r="C11" s="240">
        <v>0.2</v>
      </c>
      <c r="D11" s="241"/>
      <c r="E11" s="243">
        <v>0.2</v>
      </c>
      <c r="F11" s="365">
        <f>E11*B11</f>
        <v>0.2</v>
      </c>
      <c r="G11" s="366">
        <f>E11^2*C11</f>
        <v>8.0000000000000019E-3</v>
      </c>
      <c r="I11" s="40"/>
      <c r="J11" s="45"/>
      <c r="K11" s="46" t="s">
        <v>261</v>
      </c>
      <c r="L11" s="42"/>
    </row>
    <row r="12" spans="1:12" ht="11.25" customHeight="1" thickTop="1" thickBot="1">
      <c r="A12" s="239" t="s">
        <v>262</v>
      </c>
      <c r="B12" s="240">
        <v>1.8</v>
      </c>
      <c r="C12" s="240">
        <v>0.12</v>
      </c>
      <c r="D12" s="241"/>
      <c r="E12" s="243">
        <v>0.2</v>
      </c>
      <c r="F12" s="365">
        <f>E12*B12</f>
        <v>0.36000000000000004</v>
      </c>
      <c r="G12" s="366">
        <f>E12^2*C12</f>
        <v>4.8000000000000004E-3</v>
      </c>
      <c r="I12" s="40"/>
      <c r="J12" s="46"/>
      <c r="K12" s="46"/>
      <c r="L12" s="42"/>
    </row>
    <row r="13" spans="1:12" ht="11.25" customHeight="1" thickTop="1" thickBot="1">
      <c r="A13" s="239" t="s">
        <v>263</v>
      </c>
      <c r="B13" s="240">
        <v>2.2000000000000002</v>
      </c>
      <c r="C13" s="240">
        <v>0.4</v>
      </c>
      <c r="D13" s="241"/>
      <c r="E13" s="243">
        <v>0.2</v>
      </c>
      <c r="F13" s="365">
        <f>E13*B13</f>
        <v>0.44000000000000006</v>
      </c>
      <c r="G13" s="366">
        <f>E13^2*C13</f>
        <v>1.6000000000000004E-2</v>
      </c>
      <c r="I13" s="40"/>
      <c r="J13" s="52"/>
      <c r="K13" s="46" t="s">
        <v>191</v>
      </c>
      <c r="L13" s="42"/>
    </row>
    <row r="14" spans="1:12" ht="11.25" customHeight="1" thickTop="1" thickBot="1">
      <c r="A14" s="239" t="s">
        <v>29</v>
      </c>
      <c r="B14" s="240">
        <v>0</v>
      </c>
      <c r="C14" s="240">
        <v>0</v>
      </c>
      <c r="D14" s="241"/>
      <c r="E14" s="244">
        <v>0.2</v>
      </c>
      <c r="F14" s="365">
        <f>E14*B14</f>
        <v>0</v>
      </c>
      <c r="G14" s="366">
        <f>E14^2*C14</f>
        <v>0</v>
      </c>
      <c r="I14" s="40"/>
      <c r="J14" s="46"/>
      <c r="K14" s="46"/>
      <c r="L14" s="42"/>
    </row>
    <row r="15" spans="1:12" ht="11.25" customHeight="1" thickTop="1" thickBot="1">
      <c r="A15" s="245"/>
      <c r="B15" s="241"/>
      <c r="C15" s="241"/>
      <c r="D15" s="241"/>
      <c r="E15" s="246"/>
      <c r="F15" s="246"/>
      <c r="G15" s="247"/>
      <c r="I15" s="40"/>
      <c r="J15" s="58"/>
      <c r="K15" s="46" t="s">
        <v>264</v>
      </c>
      <c r="L15" s="42"/>
    </row>
    <row r="16" spans="1:12" ht="11.25" customHeight="1" thickTop="1" thickBot="1">
      <c r="A16" s="248" t="s">
        <v>265</v>
      </c>
      <c r="B16" s="249"/>
      <c r="C16" s="250"/>
      <c r="D16" s="251"/>
      <c r="E16" s="252">
        <f>SUM(E10:E14)</f>
        <v>1</v>
      </c>
      <c r="F16" s="367">
        <f>SUM(F10:F14)</f>
        <v>1.1600000000000001</v>
      </c>
      <c r="G16" s="368">
        <f>SUM(G10:G14)</f>
        <v>3.0400000000000007E-2</v>
      </c>
      <c r="I16" s="59"/>
      <c r="J16" s="60"/>
      <c r="K16" s="60"/>
      <c r="L16" s="61"/>
    </row>
    <row r="17" spans="1:9" ht="11.25" customHeight="1" thickTop="1" thickBot="1">
      <c r="C17" s="253"/>
      <c r="D17" s="241"/>
      <c r="E17" s="254" t="s">
        <v>266</v>
      </c>
      <c r="F17" s="241"/>
      <c r="G17" s="255" t="s">
        <v>28</v>
      </c>
    </row>
    <row r="18" spans="1:9" ht="11.25" customHeight="1" thickTop="1" thickBot="1">
      <c r="B18" s="218"/>
      <c r="C18" s="256" t="s">
        <v>267</v>
      </c>
      <c r="D18" s="257"/>
      <c r="E18" s="258">
        <f>C6+(C7-C6)*F16</f>
        <v>0.16439999999999999</v>
      </c>
      <c r="F18" s="257"/>
      <c r="G18" s="252">
        <f>G6*F16^2+G16</f>
        <v>7.0768000000000011E-2</v>
      </c>
    </row>
    <row r="20" spans="1:9" ht="12" thickBot="1">
      <c r="A20" s="259" t="s">
        <v>268</v>
      </c>
      <c r="D20" s="260" t="s">
        <v>269</v>
      </c>
    </row>
    <row r="21" spans="1:9" ht="11.25" thickTop="1">
      <c r="A21" s="261">
        <f>MAX($E$18)</f>
        <v>0.16439999999999999</v>
      </c>
      <c r="B21" s="262"/>
      <c r="C21" s="262"/>
      <c r="D21" s="261">
        <f>MIN($G$18)</f>
        <v>7.0768000000000011E-2</v>
      </c>
      <c r="E21" s="262"/>
      <c r="F21" s="262"/>
      <c r="G21" s="262"/>
    </row>
    <row r="22" spans="1:9">
      <c r="A22" s="263">
        <f>COUNT($E$10:$E$14)</f>
        <v>5</v>
      </c>
      <c r="B22" s="264"/>
      <c r="C22" s="264"/>
      <c r="D22" s="263">
        <f>COUNT($E$10:$E$14)</f>
        <v>5</v>
      </c>
      <c r="E22" s="264"/>
      <c r="F22" s="264"/>
      <c r="G22" s="264"/>
    </row>
    <row r="23" spans="1:9">
      <c r="A23" s="263" t="b">
        <f>$E$10&gt;=0</f>
        <v>1</v>
      </c>
      <c r="B23" s="264"/>
      <c r="C23" s="264"/>
      <c r="D23" s="265" t="b">
        <f>$E$10&gt;=0</f>
        <v>1</v>
      </c>
      <c r="E23" s="264"/>
      <c r="F23" s="264"/>
      <c r="G23" s="264"/>
    </row>
    <row r="24" spans="1:9">
      <c r="A24" s="263" t="b">
        <f>$E$11&gt;=0</f>
        <v>1</v>
      </c>
      <c r="B24" s="264"/>
      <c r="C24" s="264"/>
      <c r="D24" s="265" t="b">
        <f>$E$11&gt;=0</f>
        <v>1</v>
      </c>
      <c r="E24" s="264"/>
      <c r="F24" s="264"/>
      <c r="G24" s="264"/>
    </row>
    <row r="25" spans="1:9">
      <c r="A25" s="263" t="b">
        <f>$E$12&gt;=0</f>
        <v>1</v>
      </c>
      <c r="B25" s="264"/>
      <c r="C25" s="264"/>
      <c r="D25" s="265" t="b">
        <f>$E$12&gt;=0</f>
        <v>1</v>
      </c>
      <c r="E25" s="264"/>
      <c r="F25" s="264"/>
      <c r="G25" s="264"/>
    </row>
    <row r="26" spans="1:9">
      <c r="A26" s="263" t="b">
        <f>$E$13&gt;=0</f>
        <v>1</v>
      </c>
      <c r="B26" s="264"/>
      <c r="C26" s="264"/>
      <c r="D26" s="265" t="b">
        <f>$E$13&gt;=0</f>
        <v>1</v>
      </c>
      <c r="E26" s="264"/>
      <c r="F26" s="264"/>
      <c r="G26" s="264"/>
    </row>
    <row r="27" spans="1:9">
      <c r="A27" s="263" t="b">
        <f>$E$14&gt;=0</f>
        <v>1</v>
      </c>
      <c r="B27" s="262"/>
      <c r="C27" s="262"/>
      <c r="D27" s="265" t="b">
        <f>$E$14&gt;=0</f>
        <v>1</v>
      </c>
      <c r="E27" s="262"/>
      <c r="F27" s="262"/>
      <c r="G27" s="262"/>
    </row>
    <row r="28" spans="1:9">
      <c r="A28" s="263" t="b">
        <f>$E$16=1</f>
        <v>1</v>
      </c>
      <c r="B28" s="264"/>
      <c r="C28" s="264"/>
      <c r="D28" s="265" t="b">
        <f>$E$16=1</f>
        <v>1</v>
      </c>
      <c r="E28" s="264"/>
      <c r="F28" s="264"/>
      <c r="G28" s="264"/>
    </row>
    <row r="29" spans="1:9" ht="11.25" thickBot="1">
      <c r="A29" s="266" t="b">
        <f>$G$18&lt;=0.071</f>
        <v>1</v>
      </c>
      <c r="B29" s="264"/>
      <c r="C29" s="264"/>
      <c r="D29" s="267" t="b">
        <f>$E$18&gt;=0.164</f>
        <v>1</v>
      </c>
      <c r="E29" s="264"/>
      <c r="F29" s="264"/>
      <c r="G29" s="264"/>
    </row>
    <row r="30" spans="1:9" ht="12" thickTop="1" thickBot="1"/>
    <row r="31" spans="1:9" ht="14.25" customHeight="1" thickTop="1">
      <c r="A31" s="3" t="s">
        <v>33</v>
      </c>
      <c r="B31" s="67"/>
      <c r="C31" s="67"/>
      <c r="D31" s="67"/>
      <c r="E31" s="67"/>
      <c r="F31" s="67"/>
      <c r="G31" s="67"/>
      <c r="H31" s="67"/>
      <c r="I31" s="68"/>
    </row>
    <row r="32" spans="1:9" ht="10.5" customHeight="1">
      <c r="A32" s="4" t="s">
        <v>32</v>
      </c>
      <c r="B32" s="70"/>
      <c r="C32" s="70"/>
      <c r="D32" s="70"/>
      <c r="E32" s="70"/>
      <c r="F32" s="70"/>
      <c r="G32" s="70"/>
      <c r="H32" s="70"/>
      <c r="I32" s="71"/>
    </row>
    <row r="33" spans="1:12" ht="5.25" customHeight="1">
      <c r="A33" s="69"/>
      <c r="B33" s="70"/>
      <c r="C33" s="70"/>
      <c r="D33" s="70"/>
      <c r="E33" s="70"/>
      <c r="F33" s="70"/>
      <c r="G33" s="70"/>
      <c r="H33" s="70"/>
      <c r="I33" s="71"/>
    </row>
    <row r="34" spans="1:12" ht="10.5" customHeight="1">
      <c r="A34" s="4" t="s">
        <v>34</v>
      </c>
      <c r="B34" s="70"/>
      <c r="C34" s="70"/>
      <c r="D34" s="70"/>
      <c r="E34" s="70"/>
      <c r="F34" s="70"/>
      <c r="G34" s="70"/>
      <c r="H34" s="70"/>
      <c r="I34" s="71"/>
    </row>
    <row r="35" spans="1:12" ht="10.5" customHeight="1">
      <c r="A35" s="4" t="s">
        <v>35</v>
      </c>
      <c r="B35" s="70"/>
      <c r="C35" s="70"/>
      <c r="D35" s="70"/>
      <c r="E35" s="70"/>
      <c r="F35" s="70"/>
      <c r="G35" s="70"/>
      <c r="H35" s="70"/>
      <c r="I35" s="71"/>
    </row>
    <row r="36" spans="1:12" ht="5.25" customHeight="1">
      <c r="A36" s="69"/>
      <c r="B36" s="70"/>
      <c r="C36" s="70"/>
      <c r="D36" s="70"/>
      <c r="E36" s="70"/>
      <c r="F36" s="70"/>
      <c r="G36" s="70"/>
      <c r="H36" s="70"/>
      <c r="I36" s="71"/>
    </row>
    <row r="37" spans="1:12" ht="10.5" customHeight="1">
      <c r="A37" s="4" t="s">
        <v>30</v>
      </c>
      <c r="B37" s="70"/>
      <c r="C37" s="70"/>
      <c r="D37" s="70"/>
      <c r="E37" s="70"/>
      <c r="F37" s="70"/>
      <c r="G37" s="70"/>
      <c r="H37" s="70"/>
      <c r="I37" s="71"/>
    </row>
    <row r="38" spans="1:12" ht="10.5" customHeight="1">
      <c r="A38" s="4" t="s">
        <v>31</v>
      </c>
      <c r="B38" s="70"/>
      <c r="C38" s="70"/>
      <c r="D38" s="70"/>
      <c r="E38" s="70"/>
      <c r="F38" s="70"/>
      <c r="G38" s="70"/>
      <c r="H38" s="70"/>
      <c r="I38" s="71"/>
    </row>
    <row r="39" spans="1:12" ht="5.25" customHeight="1">
      <c r="A39" s="69"/>
      <c r="B39" s="70"/>
      <c r="C39" s="70"/>
      <c r="D39" s="70"/>
      <c r="E39" s="70"/>
      <c r="F39" s="70"/>
      <c r="G39" s="70"/>
      <c r="H39" s="70"/>
      <c r="I39" s="71"/>
    </row>
    <row r="40" spans="1:12" ht="10.5" customHeight="1">
      <c r="A40" s="4" t="s">
        <v>39</v>
      </c>
      <c r="B40" s="70"/>
      <c r="C40" s="70"/>
      <c r="D40" s="70"/>
      <c r="E40" s="70"/>
      <c r="F40" s="70"/>
      <c r="G40" s="70"/>
      <c r="H40" s="70"/>
      <c r="I40" s="71"/>
    </row>
    <row r="41" spans="1:12" ht="10.5" customHeight="1">
      <c r="A41" s="4" t="s">
        <v>36</v>
      </c>
      <c r="B41" s="70"/>
      <c r="C41" s="70"/>
      <c r="D41" s="70"/>
      <c r="E41" s="70"/>
      <c r="F41" s="70"/>
      <c r="G41" s="70"/>
      <c r="H41" s="70"/>
      <c r="I41" s="71"/>
    </row>
    <row r="42" spans="1:12" ht="10.5" customHeight="1">
      <c r="A42" s="4" t="s">
        <v>37</v>
      </c>
      <c r="B42" s="70"/>
      <c r="C42" s="70"/>
      <c r="D42" s="70"/>
      <c r="E42" s="70"/>
      <c r="F42" s="70"/>
      <c r="G42" s="70"/>
      <c r="H42" s="70"/>
      <c r="I42" s="71"/>
    </row>
    <row r="43" spans="1:12" ht="10.5" customHeight="1">
      <c r="A43" s="69"/>
      <c r="B43" s="70"/>
      <c r="C43" s="70"/>
      <c r="D43" s="70"/>
      <c r="E43" s="70"/>
      <c r="F43" s="70"/>
      <c r="G43" s="70"/>
      <c r="H43" s="70"/>
      <c r="I43" s="71"/>
    </row>
    <row r="44" spans="1:12" s="77" customFormat="1" ht="12">
      <c r="A44" s="310" t="s">
        <v>38</v>
      </c>
      <c r="B44" s="75"/>
      <c r="C44" s="75"/>
      <c r="D44" s="75"/>
      <c r="E44" s="75"/>
      <c r="F44" s="75"/>
      <c r="G44" s="75"/>
      <c r="H44" s="75"/>
      <c r="I44" s="76"/>
      <c r="K44" s="30"/>
      <c r="L44" s="30"/>
    </row>
    <row r="45" spans="1:12" ht="5.25" customHeight="1">
      <c r="A45" s="69"/>
      <c r="B45" s="70"/>
      <c r="C45" s="70"/>
      <c r="D45" s="70"/>
      <c r="E45" s="70"/>
      <c r="F45" s="70"/>
      <c r="G45" s="70"/>
      <c r="H45" s="70"/>
      <c r="I45" s="71"/>
    </row>
    <row r="46" spans="1:12" ht="11.25">
      <c r="A46" s="4" t="s">
        <v>198</v>
      </c>
      <c r="B46" s="70"/>
      <c r="C46" s="70"/>
      <c r="D46" s="70" t="s">
        <v>107</v>
      </c>
      <c r="E46" s="70"/>
      <c r="F46" s="175" t="s">
        <v>22</v>
      </c>
      <c r="G46" s="70"/>
      <c r="H46" s="70"/>
      <c r="I46" s="71"/>
    </row>
    <row r="47" spans="1:12" ht="5.25" customHeight="1">
      <c r="A47" s="69"/>
      <c r="B47" s="70"/>
      <c r="C47" s="70"/>
      <c r="D47" s="70"/>
      <c r="E47" s="70"/>
      <c r="F47" s="70"/>
      <c r="G47" s="70"/>
      <c r="H47" s="70"/>
      <c r="I47" s="71"/>
    </row>
    <row r="48" spans="1:12" ht="11.25">
      <c r="A48" s="4" t="s">
        <v>199</v>
      </c>
      <c r="B48" s="70"/>
      <c r="C48" s="70"/>
      <c r="D48" s="70" t="s">
        <v>108</v>
      </c>
      <c r="E48" s="70"/>
      <c r="F48" s="175" t="s">
        <v>23</v>
      </c>
      <c r="G48" s="70"/>
      <c r="H48" s="70"/>
      <c r="I48" s="71"/>
    </row>
    <row r="49" spans="1:9" ht="5.25" customHeight="1">
      <c r="A49" s="69"/>
      <c r="B49" s="70"/>
      <c r="C49" s="70"/>
      <c r="D49" s="70"/>
      <c r="E49" s="70"/>
      <c r="F49" s="70"/>
      <c r="G49" s="70"/>
      <c r="H49" s="70"/>
      <c r="I49" s="71"/>
    </row>
    <row r="50" spans="1:9" ht="11.25">
      <c r="A50" s="4" t="s">
        <v>200</v>
      </c>
      <c r="B50" s="70"/>
      <c r="C50" s="70"/>
      <c r="D50" s="70" t="s">
        <v>109</v>
      </c>
      <c r="E50" s="70"/>
      <c r="F50" s="175" t="s">
        <v>24</v>
      </c>
      <c r="G50" s="70"/>
      <c r="H50" s="70"/>
      <c r="I50" s="71"/>
    </row>
    <row r="51" spans="1:9" ht="5.25" customHeight="1">
      <c r="A51" s="69"/>
      <c r="B51" s="70"/>
      <c r="C51" s="70"/>
      <c r="D51" s="70"/>
      <c r="E51" s="70"/>
      <c r="F51" s="70"/>
      <c r="G51" s="70"/>
      <c r="H51" s="70"/>
      <c r="I51" s="71"/>
    </row>
    <row r="52" spans="1:9" ht="11.25">
      <c r="A52" s="69"/>
      <c r="B52" s="70"/>
      <c r="C52" s="70"/>
      <c r="D52" s="70" t="s">
        <v>110</v>
      </c>
      <c r="E52" s="70"/>
      <c r="F52" s="175" t="s">
        <v>25</v>
      </c>
      <c r="G52" s="70"/>
      <c r="H52" s="70"/>
      <c r="I52" s="71"/>
    </row>
    <row r="53" spans="1:9" ht="5.25" customHeight="1">
      <c r="A53" s="69"/>
      <c r="B53" s="70"/>
      <c r="C53" s="70"/>
      <c r="D53" s="70"/>
      <c r="E53" s="70"/>
      <c r="F53" s="70"/>
      <c r="G53" s="70"/>
      <c r="H53" s="70"/>
      <c r="I53" s="71"/>
    </row>
    <row r="54" spans="1:9" ht="11.25">
      <c r="A54" s="69"/>
      <c r="B54" s="70"/>
      <c r="C54" s="70"/>
      <c r="D54" s="70" t="s">
        <v>111</v>
      </c>
      <c r="E54" s="70"/>
      <c r="F54" s="175" t="s">
        <v>380</v>
      </c>
      <c r="G54" s="70"/>
      <c r="H54" s="70"/>
      <c r="I54" s="71"/>
    </row>
    <row r="55" spans="1:9" ht="5.25" customHeight="1">
      <c r="A55" s="69"/>
      <c r="B55" s="70"/>
      <c r="C55" s="70"/>
      <c r="D55" s="70"/>
      <c r="E55" s="70"/>
      <c r="F55" s="70"/>
      <c r="G55" s="70"/>
      <c r="H55" s="70"/>
      <c r="I55" s="71"/>
    </row>
    <row r="56" spans="1:9" ht="11.25">
      <c r="A56" s="4" t="s">
        <v>53</v>
      </c>
      <c r="B56" s="70"/>
      <c r="C56" s="70"/>
      <c r="D56" s="70" t="s">
        <v>112</v>
      </c>
      <c r="E56" s="70"/>
      <c r="F56" s="70"/>
      <c r="G56" s="70"/>
      <c r="H56" s="70"/>
      <c r="I56" s="71"/>
    </row>
    <row r="57" spans="1:9" ht="5.25" customHeight="1">
      <c r="A57" s="69"/>
      <c r="B57" s="70"/>
      <c r="C57" s="70"/>
      <c r="D57" s="70"/>
      <c r="E57" s="70"/>
      <c r="F57" s="70"/>
      <c r="G57" s="70"/>
      <c r="H57" s="70"/>
      <c r="I57" s="71"/>
    </row>
    <row r="58" spans="1:9" ht="10.5" customHeight="1">
      <c r="A58" s="4" t="s">
        <v>340</v>
      </c>
      <c r="B58" s="70"/>
      <c r="C58" s="70"/>
      <c r="D58" s="70" t="s">
        <v>113</v>
      </c>
      <c r="E58" s="70"/>
      <c r="F58" s="70"/>
      <c r="G58" s="70"/>
      <c r="H58" s="70"/>
      <c r="I58" s="71"/>
    </row>
    <row r="59" spans="1:9" ht="10.5" customHeight="1">
      <c r="A59" s="69"/>
      <c r="B59" s="70"/>
      <c r="C59" s="70"/>
      <c r="D59" s="70"/>
      <c r="E59" s="70"/>
      <c r="F59" s="70"/>
      <c r="G59" s="70"/>
      <c r="H59" s="70"/>
      <c r="I59" s="71"/>
    </row>
    <row r="60" spans="1:9" ht="11.25">
      <c r="A60" s="4" t="s">
        <v>26</v>
      </c>
      <c r="B60" s="70"/>
      <c r="C60" s="70"/>
      <c r="D60" s="70"/>
      <c r="E60" s="70"/>
      <c r="F60" s="70"/>
      <c r="G60" s="70"/>
      <c r="H60" s="70"/>
      <c r="I60" s="71"/>
    </row>
    <row r="61" spans="1:9" ht="11.25">
      <c r="A61" s="4" t="s">
        <v>436</v>
      </c>
      <c r="B61" s="70"/>
      <c r="C61" s="70"/>
      <c r="D61" s="70"/>
      <c r="E61" s="70"/>
      <c r="F61" s="70"/>
      <c r="G61" s="70"/>
      <c r="H61" s="70"/>
      <c r="I61" s="71"/>
    </row>
    <row r="62" spans="1:9" ht="11.25">
      <c r="A62" s="4" t="s">
        <v>0</v>
      </c>
      <c r="B62" s="70"/>
      <c r="C62" s="70"/>
      <c r="D62" s="70"/>
      <c r="E62" s="70"/>
      <c r="F62" s="70"/>
      <c r="G62" s="70"/>
      <c r="H62" s="70"/>
      <c r="I62" s="71"/>
    </row>
    <row r="63" spans="1:9" ht="11.25">
      <c r="A63" s="4" t="s">
        <v>1</v>
      </c>
      <c r="B63" s="70"/>
      <c r="C63" s="70"/>
      <c r="D63" s="70"/>
      <c r="E63" s="70"/>
      <c r="F63" s="70"/>
      <c r="G63" s="70"/>
      <c r="H63" s="70"/>
      <c r="I63" s="71"/>
    </row>
    <row r="64" spans="1:9" ht="11.25">
      <c r="A64" s="4" t="s">
        <v>2</v>
      </c>
      <c r="B64" s="70"/>
      <c r="C64" s="70"/>
      <c r="D64" s="70"/>
      <c r="E64" s="70"/>
      <c r="F64" s="70"/>
      <c r="G64" s="70"/>
      <c r="H64" s="70"/>
      <c r="I64" s="71"/>
    </row>
    <row r="65" spans="1:9" ht="5.25" customHeight="1">
      <c r="A65" s="69"/>
      <c r="B65" s="70"/>
      <c r="C65" s="70"/>
      <c r="D65" s="70"/>
      <c r="E65" s="70"/>
      <c r="F65" s="70"/>
      <c r="G65" s="70"/>
      <c r="H65" s="70"/>
      <c r="I65" s="71"/>
    </row>
    <row r="66" spans="1:9" ht="10.5" customHeight="1">
      <c r="A66" s="4" t="s">
        <v>27</v>
      </c>
      <c r="B66" s="70"/>
      <c r="C66" s="70"/>
      <c r="D66" s="70"/>
      <c r="E66" s="70"/>
      <c r="F66" s="70"/>
      <c r="G66" s="70"/>
      <c r="H66" s="70"/>
      <c r="I66" s="71"/>
    </row>
    <row r="67" spans="1:9" ht="11.25">
      <c r="A67" s="4" t="s">
        <v>40</v>
      </c>
      <c r="B67" s="70"/>
      <c r="C67" s="70"/>
      <c r="D67" s="70"/>
      <c r="E67" s="70"/>
      <c r="F67" s="70"/>
      <c r="G67" s="70"/>
      <c r="H67" s="70"/>
      <c r="I67" s="71"/>
    </row>
    <row r="68" spans="1:9" ht="5.25" customHeight="1">
      <c r="A68" s="69"/>
      <c r="B68" s="70"/>
      <c r="C68" s="70"/>
      <c r="D68" s="70"/>
      <c r="E68" s="70"/>
      <c r="F68" s="70"/>
      <c r="G68" s="70"/>
      <c r="H68" s="70"/>
      <c r="I68" s="71"/>
    </row>
    <row r="69" spans="1:9" ht="11.25">
      <c r="A69" s="4" t="s">
        <v>3</v>
      </c>
      <c r="B69" s="70"/>
      <c r="C69" s="70"/>
      <c r="D69" s="70"/>
      <c r="E69" s="70"/>
      <c r="F69" s="70"/>
      <c r="G69" s="70"/>
      <c r="H69" s="70"/>
      <c r="I69" s="71"/>
    </row>
    <row r="70" spans="1:9" ht="11.25">
      <c r="A70" s="315" t="s">
        <v>4</v>
      </c>
      <c r="B70" s="70"/>
      <c r="C70" s="70"/>
      <c r="D70" s="70"/>
      <c r="E70" s="70"/>
      <c r="F70" s="70"/>
      <c r="G70" s="70"/>
      <c r="H70" s="70"/>
      <c r="I70" s="71"/>
    </row>
    <row r="71" spans="1:9" ht="11.25">
      <c r="A71" s="315" t="s">
        <v>5</v>
      </c>
      <c r="B71" s="70"/>
      <c r="C71" s="70"/>
      <c r="D71" s="70"/>
      <c r="E71" s="70"/>
      <c r="F71" s="70"/>
      <c r="G71" s="70"/>
      <c r="H71" s="70"/>
      <c r="I71" s="71"/>
    </row>
    <row r="72" spans="1:9" ht="5.25" customHeight="1">
      <c r="A72" s="69"/>
      <c r="B72" s="70"/>
      <c r="C72" s="70"/>
      <c r="D72" s="70"/>
      <c r="E72" s="70"/>
      <c r="F72" s="70"/>
      <c r="G72" s="70"/>
      <c r="H72" s="70"/>
      <c r="I72" s="71"/>
    </row>
    <row r="73" spans="1:9" ht="11.25">
      <c r="A73" s="4" t="s">
        <v>6</v>
      </c>
      <c r="B73" s="70"/>
      <c r="C73" s="70"/>
      <c r="D73" s="70"/>
      <c r="E73" s="70"/>
      <c r="F73" s="70"/>
      <c r="G73" s="70"/>
      <c r="H73" s="70"/>
      <c r="I73" s="71"/>
    </row>
    <row r="74" spans="1:9" ht="5.25" customHeight="1" thickBot="1">
      <c r="A74" s="78"/>
      <c r="B74" s="79"/>
      <c r="C74" s="79"/>
      <c r="D74" s="79"/>
      <c r="E74" s="79"/>
      <c r="F74" s="79"/>
      <c r="G74" s="79"/>
      <c r="H74" s="79"/>
      <c r="I74" s="80"/>
    </row>
    <row r="75" spans="1:9" ht="11.25" thickTop="1"/>
  </sheetData>
  <phoneticPr fontId="5" type="noConversion"/>
  <printOptions gridLinesSet="0"/>
  <pageMargins left="0.75" right="0.75" top="1" bottom="1" header="0.5" footer="0.5"/>
  <pageSetup orientation="portrait" horizontalDpi="4294967292" verticalDpi="4294967292" copies="0"/>
  <headerFooter alignWithMargins="0">
    <oddHeader>&amp;F</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46"/>
  <sheetViews>
    <sheetView showGridLines="0" workbookViewId="0"/>
  </sheetViews>
  <sheetFormatPr defaultColWidth="7.5703125" defaultRowHeight="10.5"/>
  <cols>
    <col min="1" max="3" width="7.5703125" style="269" customWidth="1"/>
    <col min="4" max="4" width="8.85546875" style="269" customWidth="1"/>
    <col min="5" max="5" width="3.140625" style="269" customWidth="1"/>
    <col min="6" max="6" width="6" style="269" customWidth="1"/>
    <col min="7" max="7" width="4.5703125" style="269" customWidth="1"/>
    <col min="8" max="8" width="7.5703125" style="269" customWidth="1"/>
    <col min="9" max="9" width="3.140625" style="270" customWidth="1"/>
    <col min="10" max="10" width="3.42578125" style="270" customWidth="1"/>
    <col min="11" max="11" width="6.7109375" style="270" customWidth="1"/>
    <col min="12" max="12" width="7.5703125" style="270" customWidth="1"/>
    <col min="13" max="13" width="5.140625" style="270" customWidth="1"/>
    <col min="14" max="16384" width="7.5703125" style="270"/>
  </cols>
  <sheetData>
    <row r="1" spans="1:13" ht="17.25" thickBot="1">
      <c r="A1" s="311" t="s">
        <v>281</v>
      </c>
    </row>
    <row r="2" spans="1:13" ht="12" thickTop="1">
      <c r="A2" s="271" t="s">
        <v>310</v>
      </c>
      <c r="B2" s="272"/>
      <c r="C2" s="272"/>
      <c r="D2" s="272"/>
      <c r="E2" s="272"/>
      <c r="F2" s="272"/>
      <c r="G2" s="272"/>
      <c r="H2" s="272"/>
      <c r="I2" s="272"/>
      <c r="J2" s="272"/>
      <c r="K2" s="272"/>
      <c r="L2" s="272"/>
      <c r="M2" s="273"/>
    </row>
    <row r="3" spans="1:13" ht="4.5" customHeight="1" thickBot="1">
      <c r="A3" s="274"/>
      <c r="B3" s="275"/>
      <c r="C3" s="275"/>
      <c r="D3" s="275"/>
      <c r="E3" s="275"/>
      <c r="F3" s="275"/>
      <c r="G3" s="275"/>
      <c r="H3" s="275"/>
      <c r="I3" s="275"/>
      <c r="J3" s="275"/>
      <c r="K3" s="275"/>
      <c r="L3" s="275"/>
      <c r="M3" s="276"/>
    </row>
    <row r="4" spans="1:13" ht="6" customHeight="1" thickTop="1" thickBot="1"/>
    <row r="5" spans="1:13" ht="11.25" customHeight="1" thickTop="1" thickBot="1">
      <c r="A5" s="277"/>
      <c r="B5" s="278" t="s">
        <v>271</v>
      </c>
      <c r="C5" s="279"/>
      <c r="D5" s="280"/>
    </row>
    <row r="6" spans="1:13" ht="11.25" customHeight="1" thickTop="1">
      <c r="A6" s="281"/>
      <c r="B6" s="282"/>
      <c r="C6" s="282"/>
      <c r="D6" s="283"/>
      <c r="F6" s="284" t="s">
        <v>114</v>
      </c>
      <c r="G6" s="285">
        <v>9</v>
      </c>
      <c r="H6" s="286" t="s">
        <v>272</v>
      </c>
      <c r="J6" s="34" t="s">
        <v>180</v>
      </c>
      <c r="K6" s="35"/>
      <c r="L6" s="35"/>
      <c r="M6" s="36"/>
    </row>
    <row r="7" spans="1:13" ht="11.25" customHeight="1" thickBot="1">
      <c r="A7" s="281"/>
      <c r="B7" s="282"/>
      <c r="C7" s="287"/>
      <c r="D7" s="283"/>
      <c r="F7" s="288" t="s">
        <v>115</v>
      </c>
      <c r="G7" s="289">
        <v>0.09</v>
      </c>
      <c r="H7" s="290" t="s">
        <v>272</v>
      </c>
      <c r="J7" s="40"/>
      <c r="K7" s="41"/>
      <c r="L7" s="41"/>
      <c r="M7" s="42"/>
    </row>
    <row r="8" spans="1:13" ht="11.25" customHeight="1" thickTop="1" thickBot="1">
      <c r="A8" s="281"/>
      <c r="B8" s="282"/>
      <c r="C8" s="287"/>
      <c r="D8" s="283"/>
      <c r="F8" s="288" t="s">
        <v>116</v>
      </c>
      <c r="G8" s="289">
        <v>0.05</v>
      </c>
      <c r="H8" s="290" t="s">
        <v>273</v>
      </c>
      <c r="J8" s="40"/>
      <c r="K8" s="45"/>
      <c r="L8" s="46" t="s">
        <v>188</v>
      </c>
      <c r="M8" s="42"/>
    </row>
    <row r="9" spans="1:13" ht="11.25" customHeight="1" thickTop="1" thickBot="1">
      <c r="A9" s="291" t="s">
        <v>274</v>
      </c>
      <c r="B9" s="292" t="s">
        <v>275</v>
      </c>
      <c r="C9" s="287"/>
      <c r="D9" s="293" t="s">
        <v>276</v>
      </c>
      <c r="F9" s="288" t="s">
        <v>117</v>
      </c>
      <c r="G9" s="289">
        <v>8</v>
      </c>
      <c r="H9" s="290" t="s">
        <v>277</v>
      </c>
      <c r="J9" s="40"/>
      <c r="K9" s="46"/>
      <c r="L9" s="46"/>
      <c r="M9" s="42"/>
    </row>
    <row r="10" spans="1:13" ht="11.25" customHeight="1" thickTop="1" thickBot="1">
      <c r="A10" s="281"/>
      <c r="B10" s="282"/>
      <c r="C10" s="287"/>
      <c r="D10" s="283"/>
      <c r="F10" s="288" t="s">
        <v>118</v>
      </c>
      <c r="G10" s="289">
        <v>1E-4</v>
      </c>
      <c r="H10" s="290" t="s">
        <v>278</v>
      </c>
      <c r="J10" s="40"/>
      <c r="K10" s="52"/>
      <c r="L10" s="46" t="s">
        <v>191</v>
      </c>
      <c r="M10" s="42"/>
    </row>
    <row r="11" spans="1:13" ht="11.25" customHeight="1" thickTop="1" thickBot="1">
      <c r="A11" s="281"/>
      <c r="B11" s="282"/>
      <c r="C11" s="287"/>
      <c r="D11" s="283"/>
      <c r="F11" s="294"/>
      <c r="G11" s="289"/>
      <c r="H11" s="295"/>
      <c r="J11" s="40"/>
      <c r="K11" s="46"/>
      <c r="L11" s="46"/>
      <c r="M11" s="42"/>
    </row>
    <row r="12" spans="1:13" ht="11.25" customHeight="1" thickTop="1" thickBot="1">
      <c r="A12" s="281"/>
      <c r="B12" s="282"/>
      <c r="C12" s="292" t="s">
        <v>279</v>
      </c>
      <c r="D12" s="283"/>
      <c r="F12" s="288" t="s">
        <v>119</v>
      </c>
      <c r="G12" s="296">
        <v>300</v>
      </c>
      <c r="H12" s="290" t="s">
        <v>280</v>
      </c>
      <c r="J12" s="40"/>
      <c r="K12" s="58"/>
      <c r="L12" s="46" t="s">
        <v>264</v>
      </c>
      <c r="M12" s="42"/>
    </row>
    <row r="13" spans="1:13" ht="11.25" customHeight="1" thickTop="1" thickBot="1">
      <c r="A13" s="297"/>
      <c r="B13" s="298"/>
      <c r="C13" s="299" t="s">
        <v>120</v>
      </c>
      <c r="D13" s="300"/>
      <c r="F13" s="294"/>
      <c r="G13" s="289"/>
      <c r="H13" s="295"/>
      <c r="J13" s="59"/>
      <c r="K13" s="60"/>
      <c r="L13" s="60"/>
      <c r="M13" s="61"/>
    </row>
    <row r="14" spans="1:13" ht="5.25" customHeight="1" thickTop="1" thickBot="1">
      <c r="F14" s="294"/>
      <c r="G14" s="289"/>
      <c r="H14" s="295"/>
    </row>
    <row r="15" spans="1:13" ht="11.25" customHeight="1" thickTop="1" thickBot="1">
      <c r="B15" s="301" t="s">
        <v>121</v>
      </c>
      <c r="C15" s="285"/>
      <c r="D15" s="302">
        <f>1/(L_*C_)</f>
        <v>1250</v>
      </c>
      <c r="F15" s="303" t="s">
        <v>115</v>
      </c>
      <c r="G15" s="304">
        <f>D20*D18</f>
        <v>0.2538891840303239</v>
      </c>
      <c r="H15" s="305"/>
    </row>
    <row r="16" spans="1:13" ht="11.25" customHeight="1" thickTop="1">
      <c r="B16" s="294" t="s">
        <v>122</v>
      </c>
      <c r="C16" s="289"/>
      <c r="D16" s="295">
        <f>(R_/(2*L_))^2</f>
        <v>351.5625</v>
      </c>
    </row>
    <row r="17" spans="1:13" ht="11.25" customHeight="1">
      <c r="B17" s="294" t="s">
        <v>123</v>
      </c>
      <c r="C17" s="289"/>
      <c r="D17" s="295">
        <f>SQRT(D15-D16)</f>
        <v>29.973947020704497</v>
      </c>
    </row>
    <row r="18" spans="1:13" ht="11.25" customHeight="1">
      <c r="B18" s="294" t="s">
        <v>124</v>
      </c>
      <c r="C18" s="289"/>
      <c r="D18" s="295">
        <f>COS(t_*D17)</f>
        <v>7.2036527095114836E-2</v>
      </c>
    </row>
    <row r="19" spans="1:13" ht="11.25" customHeight="1">
      <c r="B19" s="306" t="s">
        <v>125</v>
      </c>
      <c r="C19" s="289"/>
      <c r="D19" s="295">
        <f>-R_*t_/(2*L_)</f>
        <v>-0.9375</v>
      </c>
    </row>
    <row r="20" spans="1:13" ht="11.25" customHeight="1" thickBot="1">
      <c r="A20" s="307"/>
      <c r="B20" s="308" t="s">
        <v>126</v>
      </c>
      <c r="C20" s="309"/>
      <c r="D20" s="305">
        <f>q0*EXP(D19)</f>
        <v>3.524450640091191</v>
      </c>
    </row>
    <row r="21" spans="1:13" ht="5.25" customHeight="1" thickTop="1" thickBot="1"/>
    <row r="22" spans="1:13" ht="12" thickTop="1">
      <c r="A22" s="3" t="s">
        <v>313</v>
      </c>
      <c r="B22" s="67"/>
      <c r="C22" s="67"/>
      <c r="D22" s="67"/>
      <c r="E22" s="67"/>
      <c r="F22" s="67"/>
      <c r="G22" s="67"/>
      <c r="H22" s="67"/>
      <c r="I22" s="67"/>
      <c r="J22" s="67"/>
      <c r="K22" s="67"/>
      <c r="L22" s="67"/>
      <c r="M22" s="68"/>
    </row>
    <row r="23" spans="1:13" ht="11.25">
      <c r="A23" s="4" t="s">
        <v>314</v>
      </c>
      <c r="B23" s="70"/>
      <c r="C23" s="70"/>
      <c r="D23" s="70"/>
      <c r="E23" s="70"/>
      <c r="F23" s="70"/>
      <c r="G23" s="70"/>
      <c r="H23" s="70"/>
      <c r="I23" s="70"/>
      <c r="J23" s="70"/>
      <c r="K23" s="70"/>
      <c r="L23" s="70"/>
      <c r="M23" s="71"/>
    </row>
    <row r="24" spans="1:13" ht="11.25">
      <c r="A24" s="4" t="s">
        <v>315</v>
      </c>
      <c r="B24" s="70"/>
      <c r="C24" s="70"/>
      <c r="D24" s="70"/>
      <c r="E24" s="70"/>
      <c r="F24" s="70"/>
      <c r="G24" s="70"/>
      <c r="H24" s="70"/>
      <c r="I24" s="70"/>
      <c r="J24" s="70"/>
      <c r="K24" s="70"/>
      <c r="L24" s="70"/>
      <c r="M24" s="71"/>
    </row>
    <row r="25" spans="1:13" ht="10.5" customHeight="1">
      <c r="A25" s="69"/>
      <c r="B25" s="70"/>
      <c r="C25" s="70"/>
      <c r="D25" s="70"/>
      <c r="E25" s="70"/>
      <c r="F25" s="70"/>
      <c r="G25" s="70"/>
      <c r="H25" s="70"/>
      <c r="I25" s="70"/>
      <c r="J25" s="70"/>
      <c r="K25" s="70"/>
      <c r="L25" s="70"/>
      <c r="M25" s="71"/>
    </row>
    <row r="26" spans="1:13" ht="5.25" customHeight="1">
      <c r="A26" s="69"/>
      <c r="B26" s="70"/>
      <c r="C26" s="70"/>
      <c r="D26" s="70"/>
      <c r="E26" s="70"/>
      <c r="F26" s="70"/>
      <c r="G26" s="70"/>
      <c r="H26" s="70"/>
      <c r="I26" s="70"/>
      <c r="J26" s="70"/>
      <c r="K26" s="70"/>
      <c r="L26" s="70"/>
      <c r="M26" s="71"/>
    </row>
    <row r="27" spans="1:13" ht="11.25">
      <c r="A27" s="4" t="s">
        <v>316</v>
      </c>
      <c r="B27" s="70"/>
      <c r="C27" s="70"/>
      <c r="D27" s="70"/>
      <c r="E27" s="70"/>
      <c r="F27" s="70"/>
      <c r="G27" s="70"/>
      <c r="H27" s="70"/>
      <c r="I27" s="70"/>
      <c r="J27" s="70"/>
      <c r="K27" s="70"/>
      <c r="L27" s="70"/>
      <c r="M27" s="71"/>
    </row>
    <row r="28" spans="1:13" ht="11.25">
      <c r="A28" s="4" t="s">
        <v>317</v>
      </c>
      <c r="B28" s="70"/>
      <c r="C28" s="70"/>
      <c r="D28" s="70"/>
      <c r="E28" s="70"/>
      <c r="F28" s="70"/>
      <c r="G28" s="70"/>
      <c r="H28" s="70"/>
      <c r="I28" s="70"/>
      <c r="J28" s="70"/>
      <c r="K28" s="70"/>
      <c r="L28" s="70"/>
      <c r="M28" s="71"/>
    </row>
    <row r="29" spans="1:13" ht="10.5" customHeight="1">
      <c r="A29" s="69"/>
      <c r="B29" s="70"/>
      <c r="C29" s="70"/>
      <c r="D29" s="70"/>
      <c r="E29" s="70"/>
      <c r="F29" s="70"/>
      <c r="G29" s="70"/>
      <c r="H29" s="70"/>
      <c r="I29" s="70"/>
      <c r="J29" s="70"/>
      <c r="K29" s="70"/>
      <c r="L29" s="70"/>
      <c r="M29" s="71"/>
    </row>
    <row r="30" spans="1:13" ht="5.25" customHeight="1">
      <c r="A30" s="69"/>
      <c r="B30" s="70"/>
      <c r="C30" s="70"/>
      <c r="D30" s="70"/>
      <c r="E30" s="70"/>
      <c r="F30" s="70"/>
      <c r="G30" s="70"/>
      <c r="H30" s="70"/>
      <c r="I30" s="70"/>
      <c r="J30" s="70"/>
      <c r="K30" s="70"/>
      <c r="L30" s="70"/>
      <c r="M30" s="71"/>
    </row>
    <row r="31" spans="1:13" ht="11.25">
      <c r="A31" s="4" t="s">
        <v>318</v>
      </c>
      <c r="B31" s="70"/>
      <c r="C31" s="70"/>
      <c r="D31" s="70"/>
      <c r="E31" s="70"/>
      <c r="F31" s="70"/>
      <c r="G31" s="70"/>
      <c r="H31" s="70"/>
      <c r="I31" s="70"/>
      <c r="J31" s="70"/>
      <c r="K31" s="70"/>
      <c r="L31" s="70"/>
      <c r="M31" s="71"/>
    </row>
    <row r="32" spans="1:13" ht="11.25">
      <c r="A32" s="4" t="s">
        <v>319</v>
      </c>
      <c r="B32" s="70"/>
      <c r="C32" s="70"/>
      <c r="D32" s="70"/>
      <c r="E32" s="70"/>
      <c r="F32" s="70"/>
      <c r="G32" s="70"/>
      <c r="H32" s="70"/>
      <c r="I32" s="70"/>
      <c r="J32" s="70"/>
      <c r="K32" s="70"/>
      <c r="L32" s="70"/>
      <c r="M32" s="71"/>
    </row>
    <row r="33" spans="1:13" ht="10.5" customHeight="1">
      <c r="A33" s="69"/>
      <c r="B33" s="70"/>
      <c r="C33" s="70"/>
      <c r="D33" s="70"/>
      <c r="E33" s="70"/>
      <c r="F33" s="70"/>
      <c r="G33" s="70"/>
      <c r="H33" s="70"/>
      <c r="I33" s="70"/>
      <c r="J33" s="70"/>
      <c r="K33" s="70"/>
      <c r="L33" s="70"/>
      <c r="M33" s="71"/>
    </row>
    <row r="34" spans="1:13" ht="10.5" customHeight="1">
      <c r="A34" s="69"/>
      <c r="B34" s="70"/>
      <c r="C34" s="70"/>
      <c r="D34" s="70"/>
      <c r="E34" s="70"/>
      <c r="F34" s="70"/>
      <c r="G34" s="70"/>
      <c r="H34" s="70"/>
      <c r="I34" s="70"/>
      <c r="J34" s="70"/>
      <c r="K34" s="70"/>
      <c r="L34" s="70"/>
      <c r="M34" s="71"/>
    </row>
    <row r="35" spans="1:13" s="77" customFormat="1" ht="11.25">
      <c r="A35" s="310" t="s">
        <v>197</v>
      </c>
      <c r="B35" s="75"/>
      <c r="C35" s="75"/>
      <c r="D35" s="75"/>
      <c r="E35" s="75"/>
      <c r="F35" s="75"/>
      <c r="G35" s="75"/>
      <c r="H35" s="75"/>
      <c r="I35" s="75"/>
      <c r="J35" s="75"/>
      <c r="K35" s="75"/>
      <c r="L35" s="75"/>
      <c r="M35" s="76"/>
    </row>
    <row r="36" spans="1:13" ht="5.25" customHeight="1">
      <c r="A36" s="69"/>
      <c r="B36" s="70"/>
      <c r="C36" s="70"/>
      <c r="D36" s="70"/>
      <c r="E36" s="70"/>
      <c r="F36" s="70"/>
      <c r="G36" s="70"/>
      <c r="H36" s="70"/>
      <c r="I36" s="70"/>
      <c r="J36" s="70"/>
      <c r="K36" s="70"/>
      <c r="L36" s="70"/>
      <c r="M36" s="71"/>
    </row>
    <row r="37" spans="1:13" ht="11.25">
      <c r="A37" s="4" t="s">
        <v>198</v>
      </c>
      <c r="B37" s="70"/>
      <c r="C37" s="70" t="s">
        <v>127</v>
      </c>
      <c r="D37" s="70"/>
      <c r="E37" s="175" t="s">
        <v>381</v>
      </c>
      <c r="F37" s="70"/>
      <c r="G37" s="70"/>
      <c r="H37" s="70"/>
      <c r="I37" s="70"/>
      <c r="J37" s="70"/>
      <c r="K37" s="70"/>
      <c r="L37" s="70"/>
      <c r="M37" s="71"/>
    </row>
    <row r="38" spans="1:13" ht="5.25" customHeight="1">
      <c r="A38" s="69"/>
      <c r="B38" s="70"/>
      <c r="C38" s="70"/>
      <c r="D38" s="70"/>
      <c r="E38" s="70"/>
      <c r="F38" s="70"/>
      <c r="G38" s="70"/>
      <c r="H38" s="70"/>
      <c r="I38" s="70"/>
      <c r="J38" s="70"/>
      <c r="K38" s="70"/>
      <c r="L38" s="70"/>
      <c r="M38" s="71"/>
    </row>
    <row r="39" spans="1:13" ht="11.25">
      <c r="A39" s="4" t="s">
        <v>199</v>
      </c>
      <c r="B39" s="70"/>
      <c r="C39" s="70" t="s">
        <v>128</v>
      </c>
      <c r="D39" s="70"/>
      <c r="E39" s="175" t="s">
        <v>382</v>
      </c>
      <c r="F39" s="70"/>
      <c r="G39" s="70"/>
      <c r="H39" s="70"/>
      <c r="I39" s="70"/>
      <c r="J39" s="70"/>
      <c r="K39" s="70"/>
      <c r="L39" s="70"/>
      <c r="M39" s="71"/>
    </row>
    <row r="40" spans="1:13" ht="5.25" customHeight="1">
      <c r="A40" s="69"/>
      <c r="B40" s="70"/>
      <c r="C40" s="70"/>
      <c r="D40" s="70"/>
      <c r="E40" s="70"/>
      <c r="F40" s="70"/>
      <c r="G40" s="70"/>
      <c r="H40" s="70"/>
      <c r="I40" s="70"/>
      <c r="J40" s="70"/>
      <c r="K40" s="70"/>
      <c r="L40" s="70"/>
      <c r="M40" s="71"/>
    </row>
    <row r="41" spans="1:13" ht="11.25">
      <c r="A41" s="4" t="s">
        <v>200</v>
      </c>
      <c r="B41" s="70"/>
      <c r="C41" s="70" t="s">
        <v>129</v>
      </c>
      <c r="D41" s="70"/>
      <c r="E41" s="175" t="s">
        <v>383</v>
      </c>
      <c r="F41" s="70"/>
      <c r="G41" s="70"/>
      <c r="H41" s="70"/>
      <c r="I41" s="70"/>
      <c r="J41" s="70"/>
      <c r="K41" s="70"/>
      <c r="L41" s="70"/>
      <c r="M41" s="71"/>
    </row>
    <row r="42" spans="1:13" ht="10.5" customHeight="1">
      <c r="A42" s="69"/>
      <c r="B42" s="70"/>
      <c r="C42" s="70"/>
      <c r="D42" s="70"/>
      <c r="E42" s="70"/>
      <c r="F42" s="70"/>
      <c r="G42" s="70"/>
      <c r="H42" s="70"/>
      <c r="I42" s="70"/>
      <c r="J42" s="70"/>
      <c r="K42" s="70"/>
      <c r="L42" s="70"/>
      <c r="M42" s="71"/>
    </row>
    <row r="43" spans="1:13" ht="11.25">
      <c r="A43" s="4" t="s">
        <v>312</v>
      </c>
      <c r="B43" s="70"/>
      <c r="C43" s="70"/>
      <c r="D43" s="70"/>
      <c r="E43" s="70"/>
      <c r="F43" s="70"/>
      <c r="G43" s="70"/>
      <c r="H43" s="70"/>
      <c r="I43" s="70"/>
      <c r="J43" s="70"/>
      <c r="K43" s="70"/>
      <c r="L43" s="70"/>
      <c r="M43" s="71"/>
    </row>
    <row r="44" spans="1:13" ht="11.25">
      <c r="A44" s="4" t="s">
        <v>311</v>
      </c>
      <c r="B44" s="70"/>
      <c r="C44" s="70"/>
      <c r="D44" s="70"/>
      <c r="E44" s="70"/>
      <c r="F44" s="70"/>
      <c r="G44" s="70"/>
      <c r="H44" s="70"/>
      <c r="I44" s="70"/>
      <c r="J44" s="70"/>
      <c r="K44" s="70"/>
      <c r="L44" s="70"/>
      <c r="M44" s="71"/>
    </row>
    <row r="45" spans="1:13" ht="5.25" customHeight="1" thickBot="1">
      <c r="A45" s="78"/>
      <c r="B45" s="79"/>
      <c r="C45" s="79"/>
      <c r="D45" s="79"/>
      <c r="E45" s="79"/>
      <c r="F45" s="79"/>
      <c r="G45" s="79"/>
      <c r="H45" s="79"/>
      <c r="I45" s="79"/>
      <c r="J45" s="79"/>
      <c r="K45" s="79"/>
      <c r="L45" s="79"/>
      <c r="M45" s="80"/>
    </row>
    <row r="46" spans="1:13" ht="11.25" thickTop="1"/>
  </sheetData>
  <phoneticPr fontId="5" type="noConversion"/>
  <printOptions gridLinesSet="0"/>
  <pageMargins left="0.75" right="0.75" top="1" bottom="1" header="0.5" footer="0.5"/>
  <pageSetup orientation="portrait" horizontalDpi="4294967292" verticalDpi="4294967292" copies="0"/>
  <headerFooter alignWithMargins="0">
    <oddHeader>&amp;F</oddHeader>
    <oddFooter>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工作表</vt:lpstr>
      </vt:variant>
      <vt:variant>
        <vt:i4>7</vt:i4>
      </vt:variant>
      <vt:variant>
        <vt:lpstr>具名範圍</vt:lpstr>
      </vt:variant>
      <vt:variant>
        <vt:i4>7</vt:i4>
      </vt:variant>
    </vt:vector>
  </HeadingPairs>
  <TitlesOfParts>
    <vt:vector size="14" baseType="lpstr">
      <vt:lpstr>速成範例</vt:lpstr>
      <vt:lpstr>產品製造分析</vt:lpstr>
      <vt:lpstr>運輸費用分析</vt:lpstr>
      <vt:lpstr>員工值班表</vt:lpstr>
      <vt:lpstr>營運資金管理</vt:lpstr>
      <vt:lpstr>證券投資組合</vt:lpstr>
      <vt:lpstr>電路設計</vt:lpstr>
      <vt:lpstr>速成範例!BudgetTab</vt:lpstr>
      <vt:lpstr>C_</vt:lpstr>
      <vt:lpstr>L_</vt:lpstr>
      <vt:lpstr>q_t_</vt:lpstr>
      <vt:lpstr>q0</vt:lpstr>
      <vt:lpstr>R_</vt:lpstr>
      <vt:lpstr>t_</vt:lpstr>
    </vt:vector>
  </TitlesOfParts>
  <Company>Microsoft Taiwan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規劃求解範例</dc:title>
  <dc:creator>Microsoft</dc:creator>
  <dc:description>例舉說明 Microsoft Excel 規劃求解模式</dc:description>
  <cp:lastModifiedBy>蘇孟緯</cp:lastModifiedBy>
  <dcterms:created xsi:type="dcterms:W3CDTF">1996-10-03T21:59:12Z</dcterms:created>
  <dcterms:modified xsi:type="dcterms:W3CDTF">2019-05-15T07:52:58Z</dcterms:modified>
</cp:coreProperties>
</file>