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110\中興大學\全方位\Final\Samples\"/>
    </mc:Choice>
  </mc:AlternateContent>
  <xr:revisionPtr revIDLastSave="0" documentId="13_ncr:1_{1559D570-FC62-4342-BCFF-49A98A2FCA3C}" xr6:coauthVersionLast="47" xr6:coauthVersionMax="47" xr10:uidLastSave="{00000000-0000-0000-0000-000000000000}"/>
  <bookViews>
    <workbookView xWindow="-120" yWindow="-120" windowWidth="20640" windowHeight="11160" tabRatio="676" firstSheet="1" activeTab="6" xr2:uid="{00000000-000D-0000-FFFF-FFFF00000000}"/>
  </bookViews>
  <sheets>
    <sheet name="分析藍本摘要" sheetId="7" r:id="rId1"/>
    <sheet name="帽子銷售計劃" sheetId="1" r:id="rId2"/>
    <sheet name="麵包工廠生產計劃" sheetId="2" r:id="rId3"/>
    <sheet name="玩具填充裝配分析" sheetId="4" r:id="rId4"/>
    <sheet name="分析藍本摘要 2" sheetId="9" r:id="rId5"/>
    <sheet name="惟惟軟糖公司廣告預算" sheetId="3" r:id="rId6"/>
    <sheet name="運費計算" sheetId="5" r:id="rId7"/>
    <sheet name="其他範例" sheetId="6" r:id="rId8"/>
  </sheets>
  <definedNames>
    <definedName name="integer">0</definedName>
    <definedName name="solver_adj" localSheetId="3" hidden="1">玩具填充裝配分析!$B$11:$F$11</definedName>
    <definedName name="solver_adj" localSheetId="5" hidden="1">惟惟軟糖公司廣告預算!$D$2:$D$7</definedName>
    <definedName name="solver_adj" localSheetId="1" hidden="1">帽子銷售計劃!$B$3:$B$4</definedName>
    <definedName name="solver_cvg" localSheetId="3" hidden="1">0.0001</definedName>
    <definedName name="solver_cvg" localSheetId="5" hidden="1">0.0001</definedName>
    <definedName name="solver_cvg" localSheetId="1" hidden="1">0.0001</definedName>
    <definedName name="solver_drv" localSheetId="3" hidden="1">1</definedName>
    <definedName name="solver_drv" localSheetId="5" hidden="1">1</definedName>
    <definedName name="solver_drv" localSheetId="1" hidden="1">1</definedName>
    <definedName name="solver_drv" localSheetId="6" hidden="1">1</definedName>
    <definedName name="solver_eng" localSheetId="3" hidden="1">1</definedName>
    <definedName name="solver_eng" localSheetId="5" hidden="1">1</definedName>
    <definedName name="solver_eng" localSheetId="1" hidden="1">2</definedName>
    <definedName name="solver_eng" localSheetId="6" hidden="1">1</definedName>
    <definedName name="solver_est" localSheetId="3" hidden="1">1</definedName>
    <definedName name="solver_est" localSheetId="5" hidden="1">1</definedName>
    <definedName name="solver_est" localSheetId="1" hidden="1">1</definedName>
    <definedName name="solver_est" localSheetId="6" hidden="1">1</definedName>
    <definedName name="solver_itr" localSheetId="3" hidden="1">100</definedName>
    <definedName name="solver_itr" localSheetId="5" hidden="1">2147483647</definedName>
    <definedName name="solver_itr" localSheetId="1" hidden="1">100</definedName>
    <definedName name="solver_itr" localSheetId="6" hidden="1">100</definedName>
    <definedName name="solver_lhs1" localSheetId="3" hidden="1">玩具填充裝配分析!$B$11:$F$11</definedName>
    <definedName name="solver_lhs1" localSheetId="5" hidden="1">惟惟軟糖公司廣告預算!$D$2:$D$7</definedName>
    <definedName name="solver_lhs1" localSheetId="1" hidden="1">帽子銷售計劃!$B$3</definedName>
    <definedName name="solver_lhs2" localSheetId="3" hidden="1">玩具填充裝配分析!$I$4:$I$9</definedName>
    <definedName name="solver_lhs2" localSheetId="5" hidden="1">惟惟軟糖公司廣告預算!$D$2:$D$7</definedName>
    <definedName name="solver_lhs2" localSheetId="1" hidden="1">帽子銷售計劃!$B$3:$B$4</definedName>
    <definedName name="solver_lhs3" localSheetId="5" hidden="1">惟惟軟糖公司廣告預算!$E$10</definedName>
    <definedName name="solver_lhs3" localSheetId="1" hidden="1">帽子銷售計劃!$B$4</definedName>
    <definedName name="solver_lhs4" localSheetId="5" hidden="1">惟惟軟糖公司廣告預算!$E$9</definedName>
    <definedName name="solver_lhs4" localSheetId="1" hidden="1">帽子銷售計劃!$B$4</definedName>
    <definedName name="solver_lhs5" localSheetId="5" hidden="1">惟惟軟糖公司廣告預算!$F$2:$F$7</definedName>
    <definedName name="solver_lhs6" localSheetId="5" hidden="1">惟惟軟糖公司廣告預算!$G$9</definedName>
    <definedName name="solver_lin" localSheetId="3" hidden="1">0</definedName>
    <definedName name="solver_lin" localSheetId="1" hidden="1">0</definedName>
    <definedName name="solver_lin" localSheetId="6" hidden="1">0</definedName>
    <definedName name="solver_mip" localSheetId="3" hidden="1">2147483647</definedName>
    <definedName name="solver_mip" localSheetId="5" hidden="1">2147483647</definedName>
    <definedName name="solver_mip" localSheetId="1" hidden="1">2147483647</definedName>
    <definedName name="solver_mni" localSheetId="3" hidden="1">30</definedName>
    <definedName name="solver_mni" localSheetId="5" hidden="1">30</definedName>
    <definedName name="solver_mni" localSheetId="1" hidden="1">30</definedName>
    <definedName name="solver_mrt" localSheetId="3" hidden="1">0.075</definedName>
    <definedName name="solver_mrt" localSheetId="5" hidden="1">0.075</definedName>
    <definedName name="solver_mrt" localSheetId="1" hidden="1">0.075</definedName>
    <definedName name="solver_msl" localSheetId="3" hidden="1">2</definedName>
    <definedName name="solver_msl" localSheetId="5" hidden="1">2</definedName>
    <definedName name="solver_msl" localSheetId="1" hidden="1">2</definedName>
    <definedName name="solver_neg" localSheetId="3" hidden="1">1</definedName>
    <definedName name="solver_neg" localSheetId="5" hidden="1">1</definedName>
    <definedName name="solver_neg" localSheetId="1" hidden="1">1</definedName>
    <definedName name="solver_neg" localSheetId="6" hidden="1">1</definedName>
    <definedName name="solver_nod" localSheetId="3" hidden="1">2147483647</definedName>
    <definedName name="solver_nod" localSheetId="5" hidden="1">2147483647</definedName>
    <definedName name="solver_nod" localSheetId="1" hidden="1">2147483647</definedName>
    <definedName name="solver_num" localSheetId="3" hidden="1">2</definedName>
    <definedName name="solver_num" localSheetId="5" hidden="1">6</definedName>
    <definedName name="solver_num" localSheetId="1" hidden="1">3</definedName>
    <definedName name="solver_num" localSheetId="6" hidden="1">0</definedName>
    <definedName name="solver_nwt" localSheetId="3" hidden="1">1</definedName>
    <definedName name="solver_nwt" localSheetId="5" hidden="1">1</definedName>
    <definedName name="solver_nwt" localSheetId="1" hidden="1">1</definedName>
    <definedName name="solver_nwt" localSheetId="6" hidden="1">1</definedName>
    <definedName name="solver_opt" localSheetId="3" hidden="1">玩具填充裝配分析!$B$13</definedName>
    <definedName name="solver_opt" localSheetId="5" hidden="1">惟惟軟糖公司廣告預算!$G$9</definedName>
    <definedName name="solver_opt" localSheetId="1" hidden="1">帽子銷售計劃!$B$11</definedName>
    <definedName name="solver_pre" localSheetId="3" hidden="1">0.000001</definedName>
    <definedName name="solver_pre" localSheetId="5" hidden="1">0.000001</definedName>
    <definedName name="solver_pre" localSheetId="1" hidden="1">0.000001</definedName>
    <definedName name="solver_pre" localSheetId="6" hidden="1">0.000001</definedName>
    <definedName name="solver_rbv" localSheetId="3" hidden="1">1</definedName>
    <definedName name="solver_rbv" localSheetId="5" hidden="1">1</definedName>
    <definedName name="solver_rbv" localSheetId="1" hidden="1">1</definedName>
    <definedName name="solver_rel1" localSheetId="3" hidden="1">4</definedName>
    <definedName name="solver_rel1" localSheetId="5" hidden="1">4</definedName>
    <definedName name="solver_rel1" localSheetId="1" hidden="1">1</definedName>
    <definedName name="solver_rel2" localSheetId="3" hidden="1">3</definedName>
    <definedName name="solver_rel2" localSheetId="5" hidden="1">3</definedName>
    <definedName name="solver_rel2" localSheetId="1" hidden="1">4</definedName>
    <definedName name="solver_rel3" localSheetId="5" hidden="1">1</definedName>
    <definedName name="solver_rel3" localSheetId="1" hidden="1">1</definedName>
    <definedName name="solver_rel4" localSheetId="5" hidden="1">1</definedName>
    <definedName name="solver_rel4" localSheetId="1" hidden="1">1</definedName>
    <definedName name="solver_rel5" localSheetId="5" hidden="1">1</definedName>
    <definedName name="solver_rel6" localSheetId="5" hidden="1">3</definedName>
    <definedName name="solver_rhs1" localSheetId="3" hidden="1">整數</definedName>
    <definedName name="solver_rhs1" localSheetId="5" hidden="1">"整數"</definedName>
    <definedName name="solver_rhs1" localSheetId="1" hidden="1">帽子銷售計劃!$B$6*0.65</definedName>
    <definedName name="solver_rhs2" localSheetId="3" hidden="1">0</definedName>
    <definedName name="solver_rhs2" localSheetId="5" hidden="1">惟惟軟糖公司廣告預算!$F$17</definedName>
    <definedName name="solver_rhs2" localSheetId="1" hidden="1">"整數"</definedName>
    <definedName name="solver_rhs3" localSheetId="5" hidden="1">惟惟軟糖公司廣告預算!$F$14</definedName>
    <definedName name="solver_rhs3" localSheetId="1" hidden="1">4500</definedName>
    <definedName name="solver_rhs4" localSheetId="5" hidden="1">惟惟軟糖公司廣告預算!$F$13</definedName>
    <definedName name="solver_rhs4" localSheetId="1" hidden="1">4500</definedName>
    <definedName name="solver_rhs5" localSheetId="5" hidden="1">惟惟軟糖公司廣告預算!$F$16</definedName>
    <definedName name="solver_rhs6" localSheetId="5" hidden="1">惟惟軟糖公司廣告預算!$F$15</definedName>
    <definedName name="solver_rlx" localSheetId="3" hidden="1">1</definedName>
    <definedName name="solver_rlx" localSheetId="5" hidden="1">2</definedName>
    <definedName name="solver_rlx" localSheetId="1" hidden="1">1</definedName>
    <definedName name="solver_rsd" localSheetId="3" hidden="1">0</definedName>
    <definedName name="solver_rsd" localSheetId="5" hidden="1">0</definedName>
    <definedName name="solver_rsd" localSheetId="1" hidden="1">0</definedName>
    <definedName name="solver_scl" localSheetId="3" hidden="1">2</definedName>
    <definedName name="solver_scl" localSheetId="5" hidden="1">1</definedName>
    <definedName name="solver_scl" localSheetId="1" hidden="1">2</definedName>
    <definedName name="solver_scl" localSheetId="6" hidden="1">0</definedName>
    <definedName name="solver_sho" localSheetId="3" hidden="1">2</definedName>
    <definedName name="solver_sho" localSheetId="5" hidden="1">2</definedName>
    <definedName name="solver_sho" localSheetId="1" hidden="1">2</definedName>
    <definedName name="solver_sho" localSheetId="6" hidden="1">0</definedName>
    <definedName name="solver_ssz" localSheetId="3" hidden="1">100</definedName>
    <definedName name="solver_ssz" localSheetId="5" hidden="1">100</definedName>
    <definedName name="solver_ssz" localSheetId="1" hidden="1">100</definedName>
    <definedName name="solver_tim" localSheetId="3" hidden="1">100</definedName>
    <definedName name="solver_tim" localSheetId="5" hidden="1">2147483647</definedName>
    <definedName name="solver_tim" localSheetId="1" hidden="1">100</definedName>
    <definedName name="solver_tim" localSheetId="6" hidden="1">100</definedName>
    <definedName name="solver_tmp" localSheetId="1" hidden="1">帽子銷售計劃!$B$7,帽子銷售計劃!$B$3:$C$4</definedName>
    <definedName name="solver_tol" localSheetId="3" hidden="1">0.05</definedName>
    <definedName name="solver_tol" localSheetId="5" hidden="1">0.01</definedName>
    <definedName name="solver_tol" localSheetId="1" hidden="1">0.05</definedName>
    <definedName name="solver_tol" localSheetId="6" hidden="1">0.05</definedName>
    <definedName name="solver_typ" localSheetId="3" hidden="1">1</definedName>
    <definedName name="solver_typ" localSheetId="5" hidden="1">1</definedName>
    <definedName name="solver_typ" localSheetId="1" hidden="1">1</definedName>
    <definedName name="solver_typ" localSheetId="6" hidden="1">1</definedName>
    <definedName name="solver_val" localSheetId="3" hidden="1">0</definedName>
    <definedName name="solver_val" localSheetId="5" hidden="1">0</definedName>
    <definedName name="solver_val" localSheetId="1" hidden="1">0</definedName>
    <definedName name="solver_val" localSheetId="6" hidden="1">0</definedName>
    <definedName name="solver_ver" localSheetId="3" hidden="1">3</definedName>
    <definedName name="solver_ver" localSheetId="5" hidden="1">3</definedName>
    <definedName name="solver_ver" localSheetId="1" hidden="1">3</definedName>
    <definedName name="solver_ver" localSheetId="6" hidden="1">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5" l="1"/>
  <c r="F24" i="5"/>
  <c r="D25" i="5" a="1"/>
  <c r="D25" i="5" s="1"/>
  <c r="D24" i="5"/>
  <c r="G24" i="5" l="1"/>
  <c r="D10" i="1"/>
  <c r="C10" i="1" a="1"/>
  <c r="C10" i="1" s="1"/>
  <c r="B10" i="1"/>
  <c r="B6" i="1"/>
  <c r="B9" i="1" s="1"/>
  <c r="H5" i="4"/>
  <c r="H6" i="4"/>
  <c r="H7" i="4"/>
  <c r="I4" i="4" s="1" a="1"/>
  <c r="H8" i="4"/>
  <c r="H9" i="4"/>
  <c r="H4" i="4"/>
  <c r="B12" i="4"/>
  <c r="C12" i="4"/>
  <c r="D12" i="4"/>
  <c r="E12" i="4"/>
  <c r="F12" i="4"/>
  <c r="A19" i="4"/>
  <c r="A26" i="4"/>
  <c r="A27" i="4"/>
  <c r="A28" i="4"/>
  <c r="A29" i="4"/>
  <c r="A30" i="4"/>
  <c r="A31" i="4"/>
  <c r="E2" i="3"/>
  <c r="G2" i="3"/>
  <c r="E3" i="3"/>
  <c r="G3" i="3"/>
  <c r="E4" i="3"/>
  <c r="G4" i="3"/>
  <c r="E5" i="3"/>
  <c r="G5" i="3"/>
  <c r="E6" i="3"/>
  <c r="G6" i="3"/>
  <c r="E7" i="3"/>
  <c r="G7" i="3"/>
  <c r="G12" i="5"/>
  <c r="G18" i="5" s="1"/>
  <c r="G13" i="5"/>
  <c r="G14" i="5"/>
  <c r="G15" i="5"/>
  <c r="G16" i="5"/>
  <c r="G17" i="5"/>
  <c r="C18" i="5"/>
  <c r="D18" i="5"/>
  <c r="D21" i="5" s="1"/>
  <c r="E18" i="5"/>
  <c r="E21" i="5" s="1"/>
  <c r="F18" i="5"/>
  <c r="F21" i="5" s="1"/>
  <c r="E4" i="2"/>
  <c r="E10" i="3" l="1"/>
  <c r="E9" i="3"/>
  <c r="F5" i="3" s="1"/>
  <c r="G9" i="3"/>
  <c r="B13" i="4"/>
  <c r="A18" i="4" s="1"/>
  <c r="B11" i="1"/>
  <c r="I7" i="4"/>
  <c r="A23" i="4" s="1"/>
  <c r="I8" i="4"/>
  <c r="A24" i="4" s="1"/>
  <c r="I5" i="4"/>
  <c r="A21" i="4" s="1"/>
  <c r="I4" i="4"/>
  <c r="A20" i="4" s="1"/>
  <c r="I6" i="4"/>
  <c r="A22" i="4" s="1"/>
  <c r="I9" i="4"/>
  <c r="A25" i="4" s="1"/>
  <c r="F7" i="3" l="1"/>
  <c r="F2" i="3"/>
  <c r="F4" i="3"/>
  <c r="F3" i="3"/>
  <c r="F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蘇孟緯</author>
  </authors>
  <commentList>
    <comment ref="D3" authorId="0" shapeId="0" xr:uid="{083B6194-CED4-4141-A1C0-64976B164A2B}">
      <text>
        <r>
          <rPr>
            <b/>
            <sz val="9"/>
            <color indexed="81"/>
            <rFont val="細明體"/>
            <family val="3"/>
            <charset val="136"/>
          </rPr>
          <t>蘇孟緯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請同學變更連結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<sst xmlns="http://schemas.openxmlformats.org/spreadsheetml/2006/main" count="163" uniqueCount="134">
  <si>
    <t>快樂帽子公司</t>
  </si>
  <si>
    <t>銷售量</t>
  </si>
  <si>
    <t>成本</t>
  </si>
  <si>
    <t>女帽</t>
  </si>
  <si>
    <t>男帽</t>
  </si>
  <si>
    <t>帽子 的總生產量</t>
  </si>
  <si>
    <t>每頂帽子售價(不分男女帽)</t>
  </si>
  <si>
    <t>總收入</t>
  </si>
  <si>
    <t>總成本</t>
  </si>
  <si>
    <t>毛利</t>
  </si>
  <si>
    <t>條件假設 :</t>
  </si>
  <si>
    <r>
      <t xml:space="preserve">1.  </t>
    </r>
    <r>
      <rPr>
        <sz val="12"/>
        <rFont val="細明體"/>
        <family val="3"/>
        <charset val="136"/>
      </rPr>
      <t xml:space="preserve">男帽銷售量不可超過 </t>
    </r>
    <r>
      <rPr>
        <sz val="12"/>
        <rFont val="Arial"/>
        <family val="2"/>
      </rPr>
      <t>4,500</t>
    </r>
    <r>
      <rPr>
        <sz val="12"/>
        <rFont val="細明體"/>
        <family val="3"/>
        <charset val="136"/>
      </rPr>
      <t xml:space="preserve"> 頂</t>
    </r>
  </si>
  <si>
    <r>
      <t xml:space="preserve">2.  </t>
    </r>
    <r>
      <rPr>
        <sz val="12"/>
        <rFont val="細明體"/>
        <family val="3"/>
        <charset val="136"/>
      </rPr>
      <t>女帽銷售量不可超過男女帽總銷售量的</t>
    </r>
    <r>
      <rPr>
        <sz val="12"/>
        <rFont val="Arial"/>
        <family val="2"/>
      </rPr>
      <t xml:space="preserve"> 65 %</t>
    </r>
  </si>
  <si>
    <r>
      <t xml:space="preserve">3.  </t>
    </r>
    <r>
      <rPr>
        <sz val="12"/>
        <rFont val="細明體"/>
        <family val="3"/>
        <charset val="136"/>
      </rPr>
      <t>或毛利至少</t>
    </r>
    <r>
      <rPr>
        <sz val="12"/>
        <rFont val="Arial"/>
        <family val="2"/>
      </rPr>
      <t xml:space="preserve">  $75,000</t>
    </r>
  </si>
  <si>
    <t>麵包工廠</t>
  </si>
  <si>
    <t>麵包類別</t>
  </si>
  <si>
    <t>低卡洛里</t>
  </si>
  <si>
    <t>高纖維</t>
  </si>
  <si>
    <t>白麵包</t>
  </si>
  <si>
    <t>合計</t>
  </si>
  <si>
    <t>生產數量(箱)</t>
  </si>
  <si>
    <t>生產每箱所需時間(小時)</t>
  </si>
  <si>
    <t>生產每箱所需成本</t>
  </si>
  <si>
    <t>每箱售價</t>
  </si>
  <si>
    <t>生產所需總時數(小時)</t>
  </si>
  <si>
    <r>
      <t xml:space="preserve">1. </t>
    </r>
    <r>
      <rPr>
        <sz val="12"/>
        <rFont val="新細明體"/>
        <family val="1"/>
        <charset val="136"/>
      </rPr>
      <t>以低卡洛里的麵包為標準</t>
    </r>
  </si>
  <si>
    <r>
      <t xml:space="preserve">    </t>
    </r>
    <r>
      <rPr>
        <sz val="12"/>
        <rFont val="新細明體"/>
        <family val="1"/>
        <charset val="136"/>
      </rPr>
      <t>低卡洛里的麵包至少生產</t>
    </r>
    <r>
      <rPr>
        <sz val="12"/>
        <color indexed="10"/>
        <rFont val="Arial"/>
        <family val="2"/>
      </rPr>
      <t xml:space="preserve"> 30,000 </t>
    </r>
    <r>
      <rPr>
        <sz val="12"/>
        <rFont val="新細明體"/>
        <family val="1"/>
        <charset val="136"/>
      </rPr>
      <t>箱</t>
    </r>
  </si>
  <si>
    <r>
      <t xml:space="preserve">2. </t>
    </r>
    <r>
      <rPr>
        <sz val="12"/>
        <rFont val="新細明體"/>
        <family val="1"/>
        <charset val="136"/>
      </rPr>
      <t>高纖維麵包生產量的可接受度</t>
    </r>
    <r>
      <rPr>
        <sz val="12"/>
        <rFont val="Times New Roman"/>
        <family val="1"/>
      </rPr>
      <t xml:space="preserve"> :</t>
    </r>
  </si>
  <si>
    <r>
      <t xml:space="preserve">    </t>
    </r>
    <r>
      <rPr>
        <sz val="12"/>
        <rFont val="新細明體"/>
        <family val="1"/>
        <charset val="136"/>
      </rPr>
      <t>至少必須為低卡洛里麵包的</t>
    </r>
    <r>
      <rPr>
        <sz val="12"/>
        <color indexed="10"/>
        <rFont val="Arial"/>
        <family val="2"/>
      </rPr>
      <t xml:space="preserve"> 1.5 </t>
    </r>
    <r>
      <rPr>
        <sz val="12"/>
        <rFont val="新細明體"/>
        <family val="1"/>
        <charset val="136"/>
      </rPr>
      <t>倍</t>
    </r>
  </si>
  <si>
    <r>
      <t xml:space="preserve">2. </t>
    </r>
    <r>
      <rPr>
        <sz val="12"/>
        <rFont val="新細明體"/>
        <family val="1"/>
        <charset val="136"/>
      </rPr>
      <t>白麵包生產量的可接受度</t>
    </r>
    <r>
      <rPr>
        <sz val="12"/>
        <rFont val="Times New Roman"/>
        <family val="1"/>
      </rPr>
      <t xml:space="preserve"> :</t>
    </r>
  </si>
  <si>
    <r>
      <t xml:space="preserve">    </t>
    </r>
    <r>
      <rPr>
        <sz val="12"/>
        <rFont val="新細明體"/>
        <family val="1"/>
        <charset val="136"/>
      </rPr>
      <t>至少必須為低卡洛里麵包的</t>
    </r>
    <r>
      <rPr>
        <sz val="12"/>
        <color indexed="10"/>
        <rFont val="Arial"/>
        <family val="2"/>
      </rPr>
      <t xml:space="preserve"> 2 </t>
    </r>
    <r>
      <rPr>
        <sz val="12"/>
        <rFont val="新細明體"/>
        <family val="1"/>
        <charset val="136"/>
      </rPr>
      <t>倍</t>
    </r>
  </si>
  <si>
    <r>
      <t>4. '</t>
    </r>
    <r>
      <rPr>
        <sz val="12"/>
        <rFont val="新細明體"/>
        <family val="1"/>
        <charset val="136"/>
      </rPr>
      <t>機器最多可運轉時數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生產所需總時數的極限</t>
    </r>
    <r>
      <rPr>
        <sz val="12"/>
        <rFont val="Times New Roman"/>
        <family val="1"/>
      </rPr>
      <t>)</t>
    </r>
  </si>
  <si>
    <r>
      <t xml:space="preserve">    </t>
    </r>
    <r>
      <rPr>
        <sz val="12"/>
        <rFont val="新細明體"/>
        <family val="1"/>
        <charset val="136"/>
      </rPr>
      <t>機器總運轉時數不得超過</t>
    </r>
    <r>
      <rPr>
        <sz val="12"/>
        <rFont val="Times New Roman"/>
        <family val="1"/>
      </rPr>
      <t xml:space="preserve"> </t>
    </r>
    <r>
      <rPr>
        <sz val="12"/>
        <color indexed="10"/>
        <rFont val="Arial"/>
        <family val="2"/>
      </rPr>
      <t>60,000</t>
    </r>
    <r>
      <rPr>
        <sz val="12"/>
        <rFont val="Times New Roman"/>
        <family val="1"/>
      </rPr>
      <t xml:space="preserve"> </t>
    </r>
    <r>
      <rPr>
        <sz val="12"/>
        <rFont val="新細明體"/>
        <family val="1"/>
        <charset val="136"/>
      </rPr>
      <t>小時</t>
    </r>
  </si>
  <si>
    <t>媒體類別</t>
  </si>
  <si>
    <t>每則廣告費用</t>
  </si>
  <si>
    <t>每則廣告可吸引的讀者人次(百萬)</t>
  </si>
  <si>
    <t>刊登在該媒體的廣告則數</t>
  </si>
  <si>
    <t>刊登在該媒體的總廣告費用</t>
  </si>
  <si>
    <t>該媒體的廣告費佔總廣告費用的百分比</t>
  </si>
  <si>
    <t>可吸引的讀者人次(百萬)總計</t>
  </si>
  <si>
    <t>電視節目</t>
  </si>
  <si>
    <t>報紙</t>
  </si>
  <si>
    <t>公車廣告</t>
  </si>
  <si>
    <t>雜誌</t>
  </si>
  <si>
    <t>傳單</t>
  </si>
  <si>
    <t>漫畫</t>
  </si>
  <si>
    <t>廣播節目</t>
  </si>
  <si>
    <t>雜誌與報紙的廣告預算合計 :</t>
  </si>
  <si>
    <t>調整各類廣告的刊登則數</t>
  </si>
  <si>
    <t>廣告總預算 :</t>
  </si>
  <si>
    <t>元</t>
  </si>
  <si>
    <t>預估欲刊登在雜誌與報紙的廣告預算合計不超過 :</t>
  </si>
  <si>
    <t>廣告所能吸引的讀者總人次至少為 :</t>
  </si>
  <si>
    <t>百萬人次</t>
  </si>
  <si>
    <t>花費在每一種媒體上的廣告費用不可超過總廣告費用的 :</t>
  </si>
  <si>
    <t>每一種媒體至少刊登廣告則數 :</t>
  </si>
  <si>
    <t>則</t>
  </si>
  <si>
    <t>D2:D7&gt;=6</t>
  </si>
  <si>
    <t>F2:F7&lt;=0.333</t>
  </si>
  <si>
    <t>E10&lt;=7500000</t>
  </si>
  <si>
    <t>G9&gt;=800</t>
  </si>
  <si>
    <t>E9&lt;=12000000</t>
  </si>
  <si>
    <t>XYZ Toys Inc.</t>
  </si>
  <si>
    <t>各玩具所需材料的數量</t>
  </si>
  <si>
    <t>材料</t>
  </si>
  <si>
    <t>玩具甲</t>
  </si>
  <si>
    <t>玩具乙</t>
  </si>
  <si>
    <t>玩具丙</t>
  </si>
  <si>
    <t>玩具丁</t>
  </si>
  <si>
    <t>玩具戊</t>
  </si>
  <si>
    <t>可用材料數量</t>
  </si>
  <si>
    <t>需用材料數量</t>
  </si>
  <si>
    <t>材料剩餘數量</t>
  </si>
  <si>
    <t>玩具製造量</t>
  </si>
  <si>
    <t>各玩具總利潤</t>
  </si>
  <si>
    <t>全部玩具總利潤</t>
  </si>
  <si>
    <r>
      <t>紅色顏料</t>
    </r>
    <r>
      <rPr>
        <sz val="12"/>
        <rFont val="Arial"/>
        <family val="2"/>
      </rPr>
      <t>(</t>
    </r>
    <r>
      <rPr>
        <sz val="12"/>
        <rFont val="新細明體"/>
        <family val="1"/>
        <charset val="136"/>
      </rPr>
      <t>罐</t>
    </r>
    <r>
      <rPr>
        <sz val="12"/>
        <rFont val="Arial"/>
        <family val="2"/>
      </rPr>
      <t>)</t>
    </r>
    <phoneticPr fontId="19" type="noConversion"/>
  </si>
  <si>
    <r>
      <t>藍色顏料</t>
    </r>
    <r>
      <rPr>
        <sz val="12"/>
        <rFont val="Arial"/>
        <family val="2"/>
      </rPr>
      <t>(</t>
    </r>
    <r>
      <rPr>
        <sz val="12"/>
        <rFont val="新細明體"/>
        <family val="1"/>
        <charset val="136"/>
      </rPr>
      <t>罐</t>
    </r>
    <r>
      <rPr>
        <sz val="12"/>
        <rFont val="Arial"/>
        <family val="2"/>
      </rPr>
      <t>)</t>
    </r>
    <phoneticPr fontId="19" type="noConversion"/>
  </si>
  <si>
    <r>
      <t>白色顏料</t>
    </r>
    <r>
      <rPr>
        <sz val="12"/>
        <rFont val="Arial"/>
        <family val="2"/>
      </rPr>
      <t>(</t>
    </r>
    <r>
      <rPr>
        <sz val="12"/>
        <rFont val="新細明體"/>
        <family val="1"/>
        <charset val="136"/>
      </rPr>
      <t>罐</t>
    </r>
    <r>
      <rPr>
        <sz val="12"/>
        <rFont val="Arial"/>
        <family val="2"/>
      </rPr>
      <t>)</t>
    </r>
    <phoneticPr fontId="19" type="noConversion"/>
  </si>
  <si>
    <r>
      <t>合成塑膠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個</t>
    </r>
    <r>
      <rPr>
        <sz val="12"/>
        <rFont val="Times New Roman"/>
        <family val="1"/>
      </rPr>
      <t>)</t>
    </r>
    <phoneticPr fontId="19" type="noConversion"/>
  </si>
  <si>
    <r>
      <t>高級木材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塊</t>
    </r>
    <r>
      <rPr>
        <sz val="12"/>
        <rFont val="Times New Roman"/>
        <family val="1"/>
      </rPr>
      <t>)</t>
    </r>
    <phoneticPr fontId="19" type="noConversion"/>
  </si>
  <si>
    <r>
      <t>黏膠</t>
    </r>
    <r>
      <rPr>
        <sz val="12"/>
        <rFont val="Arial"/>
        <family val="2"/>
      </rPr>
      <t>(</t>
    </r>
    <r>
      <rPr>
        <sz val="12"/>
        <rFont val="新細明體"/>
        <family val="1"/>
        <charset val="136"/>
      </rPr>
      <t>瓶</t>
    </r>
    <r>
      <rPr>
        <sz val="12"/>
        <rFont val="Arial"/>
        <family val="2"/>
      </rPr>
      <t>)</t>
    </r>
    <phoneticPr fontId="19" type="noConversion"/>
  </si>
  <si>
    <r>
      <t>玩具的利潤</t>
    </r>
    <r>
      <rPr>
        <sz val="12"/>
        <rFont val="Arial"/>
        <family val="2"/>
      </rPr>
      <t>@</t>
    </r>
  </si>
  <si>
    <t>運費成本表</t>
  </si>
  <si>
    <t>台北</t>
  </si>
  <si>
    <t>台中</t>
  </si>
  <si>
    <t>高雄</t>
  </si>
  <si>
    <t>Denver</t>
  </si>
  <si>
    <t>Houston</t>
  </si>
  <si>
    <t>Atlanta</t>
  </si>
  <si>
    <t>Miami</t>
  </si>
  <si>
    <t>Seattle</t>
  </si>
  <si>
    <t>Detroit</t>
  </si>
  <si>
    <t>各地區電腦需求量</t>
  </si>
  <si>
    <t>電腦運量</t>
  </si>
  <si>
    <t>總運量</t>
  </si>
  <si>
    <t>地區</t>
  </si>
  <si>
    <t>需求量</t>
  </si>
  <si>
    <t>Total</t>
  </si>
  <si>
    <t>現在的電腦庫存量</t>
  </si>
  <si>
    <t>剩餘</t>
  </si>
  <si>
    <t>運費總成本</t>
  </si>
  <si>
    <r>
      <t>規劃求解的問題</t>
    </r>
    <r>
      <rPr>
        <sz val="12"/>
        <rFont val="Arial"/>
        <family val="2"/>
      </rPr>
      <t xml:space="preserve"> :</t>
    </r>
  </si>
  <si>
    <r>
      <t xml:space="preserve">1. </t>
    </r>
    <r>
      <rPr>
        <sz val="12"/>
        <rFont val="新細明體"/>
        <family val="1"/>
        <charset val="136"/>
      </rPr>
      <t>希望改變三地運送電腦至美國各地的數量</t>
    </r>
  </si>
  <si>
    <r>
      <t xml:space="preserve">     </t>
    </r>
    <r>
      <rPr>
        <sz val="12"/>
        <rFont val="新細明體"/>
        <family val="1"/>
        <charset val="136"/>
      </rPr>
      <t>使得美國各地的需求量與總運量能夠相等</t>
    </r>
  </si>
  <si>
    <r>
      <t xml:space="preserve">     </t>
    </r>
    <r>
      <rPr>
        <sz val="12"/>
        <rFont val="新細明體"/>
        <family val="1"/>
        <charset val="136"/>
      </rPr>
      <t>但是</t>
    </r>
    <r>
      <rPr>
        <sz val="12"/>
        <rFont val="Arial"/>
        <family val="2"/>
      </rPr>
      <t xml:space="preserve">, </t>
    </r>
    <r>
      <rPr>
        <sz val="12"/>
        <rFont val="新細明體"/>
        <family val="1"/>
        <charset val="136"/>
      </rPr>
      <t>能夠花費最少的總運費成本</t>
    </r>
    <r>
      <rPr>
        <sz val="12"/>
        <rFont val="Arial"/>
        <family val="2"/>
      </rPr>
      <t>(G24)</t>
    </r>
  </si>
  <si>
    <r>
      <t xml:space="preserve">2. </t>
    </r>
    <r>
      <rPr>
        <sz val="12"/>
        <rFont val="新細明體"/>
        <family val="1"/>
        <charset val="136"/>
      </rPr>
      <t>但是三地的倉庫剩餘數量不可為負</t>
    </r>
  </si>
  <si>
    <r>
      <t xml:space="preserve">3. </t>
    </r>
    <r>
      <rPr>
        <sz val="12"/>
        <rFont val="新細明體"/>
        <family val="1"/>
        <charset val="136"/>
      </rPr>
      <t>三地運送電腦至美國各地的數量也不可為負</t>
    </r>
  </si>
  <si>
    <t>規劃求解.XLS</t>
  </si>
  <si>
    <t xml:space="preserve">http://www.solver.com/excel-solver-examples#FreeTrial </t>
    <phoneticPr fontId="23" type="noConversion"/>
  </si>
  <si>
    <t>$B$3</t>
  </si>
  <si>
    <t>$B$4</t>
  </si>
  <si>
    <t>$B$11</t>
  </si>
  <si>
    <t>CASE1</t>
  </si>
  <si>
    <t>建立者 蘇孟緯 於 7/9/2021</t>
  </si>
  <si>
    <t>CASE2</t>
  </si>
  <si>
    <t>建立者 蘇孟緯 於 2021/7/9</t>
  </si>
  <si>
    <t>CASE3</t>
  </si>
  <si>
    <t>分析藍本摘要</t>
  </si>
  <si>
    <t>變數儲存格:</t>
  </si>
  <si>
    <t>現用值:</t>
  </si>
  <si>
    <t>目標儲存格:</t>
  </si>
  <si>
    <t>備註: 現用值欄位是在建立分析藍本</t>
  </si>
  <si>
    <t>摘要時所使用變數儲存格的值。</t>
  </si>
  <si>
    <t>每組變數儲存格均以灰網顯示。</t>
  </si>
  <si>
    <t>$D$2</t>
  </si>
  <si>
    <t>$D$3</t>
  </si>
  <si>
    <t>$D$4</t>
  </si>
  <si>
    <t>$D$5</t>
  </si>
  <si>
    <t>$D$6</t>
  </si>
  <si>
    <t>$D$7</t>
  </si>
  <si>
    <t>$E$9</t>
  </si>
  <si>
    <t>$G$9</t>
  </si>
  <si>
    <t>建立者 蘇孟緯 於 7/12/2021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</si>
</sst>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&quot;$&quot;#,##0_);\(&quot;$&quot;#,##0\)"/>
    <numFmt numFmtId="177" formatCode="&quot;$&quot;#,##0_);[Red]\(&quot;$&quot;#,##0\)"/>
    <numFmt numFmtId="178" formatCode="_(&quot;$&quot;* #,##0_);_(&quot;$&quot;* \(#,##0\);_(&quot;$&quot;* &quot;-&quot;_);_(@_)"/>
    <numFmt numFmtId="179" formatCode="_(* #,##0_);_(* \(#,##0\);_(* &quot;-&quot;_);_(@_)"/>
    <numFmt numFmtId="180" formatCode="_(* #,##0.00_);_(* \(#,##0.00\);_(* &quot;-&quot;??_);_(@_)"/>
    <numFmt numFmtId="181" formatCode="_(* #,##0.0_);_(* \(#,##0.0\);_(* &quot;-&quot;_);_(@_)"/>
    <numFmt numFmtId="182" formatCode="&quot;$&quot;#,##0.0_);[Red]\(&quot;$&quot;#,##0.0\)"/>
    <numFmt numFmtId="183" formatCode="0.0%"/>
    <numFmt numFmtId="184" formatCode="###,###\ &quot;箱&quot;"/>
    <numFmt numFmtId="185" formatCode="#,##0.##\ &quot;小時&quot;"/>
    <numFmt numFmtId="186" formatCode="###,###\ &quot; 頂&quot;"/>
    <numFmt numFmtId="187" formatCode="&quot;$&quot;#,##0"/>
    <numFmt numFmtId="188" formatCode="#,##0;\-#,##0;\-_-"/>
  </numFmts>
  <fonts count="37">
    <font>
      <sz val="12"/>
      <name val="Times New Roman"/>
      <family val="1"/>
    </font>
    <font>
      <sz val="12"/>
      <name val="Times New Roman"/>
      <family val="1"/>
    </font>
    <font>
      <sz val="12"/>
      <name val="細明體"/>
      <family val="3"/>
      <charset val="136"/>
    </font>
    <font>
      <b/>
      <sz val="12"/>
      <color indexed="9"/>
      <name val="細明體"/>
      <family val="3"/>
      <charset val="136"/>
    </font>
    <font>
      <b/>
      <sz val="12"/>
      <color indexed="9"/>
      <name val="細明體"/>
      <family val="3"/>
      <charset val="136"/>
    </font>
    <font>
      <sz val="12"/>
      <name val="Arial"/>
      <family val="2"/>
    </font>
    <font>
      <sz val="12"/>
      <color indexed="10"/>
      <name val="Arial"/>
      <family val="2"/>
    </font>
    <font>
      <sz val="12"/>
      <name val="細明體"/>
      <family val="3"/>
      <charset val="136"/>
    </font>
    <font>
      <i/>
      <sz val="12"/>
      <name val="Arial"/>
      <family val="2"/>
    </font>
    <font>
      <sz val="12"/>
      <name val="Times New Roman"/>
      <family val="1"/>
    </font>
    <font>
      <i/>
      <u/>
      <sz val="12"/>
      <name val="細明體"/>
      <family val="3"/>
      <charset val="136"/>
    </font>
    <font>
      <i/>
      <sz val="12"/>
      <name val="細明體"/>
      <family val="3"/>
      <charset val="136"/>
    </font>
    <font>
      <sz val="14"/>
      <color indexed="9"/>
      <name val="細明體"/>
      <family val="3"/>
      <charset val="136"/>
    </font>
    <font>
      <sz val="12"/>
      <color indexed="8"/>
      <name val="細明體"/>
      <family val="3"/>
      <charset val="136"/>
    </font>
    <font>
      <sz val="12"/>
      <color indexed="18"/>
      <name val="細明體"/>
      <family val="3"/>
      <charset val="136"/>
    </font>
    <font>
      <sz val="12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Arial"/>
      <family val="2"/>
    </font>
    <font>
      <sz val="12"/>
      <color indexed="9"/>
      <name val="Arial"/>
      <family val="2"/>
    </font>
    <font>
      <sz val="10"/>
      <name val="Helv"/>
      <family val="2"/>
    </font>
    <font>
      <sz val="9"/>
      <name val="細明體"/>
      <family val="3"/>
      <charset val="136"/>
    </font>
    <font>
      <u/>
      <sz val="12"/>
      <color theme="10"/>
      <name val="Times New Roman"/>
      <family val="1"/>
    </font>
    <font>
      <b/>
      <sz val="12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8"/>
      <name val="Times New Roman"/>
      <family val="1"/>
    </font>
    <font>
      <sz val="12"/>
      <color indexed="9"/>
      <name val="Times New Roman"/>
      <family val="1"/>
    </font>
    <font>
      <sz val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b/>
      <sz val="12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7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0" fillId="0" borderId="0"/>
    <xf numFmtId="0" fontId="20" fillId="0" borderId="0"/>
    <xf numFmtId="180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38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7" fontId="22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18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179" fontId="5" fillId="0" borderId="0" xfId="4" applyFont="1" applyFill="1" applyBorder="1" applyAlignment="1"/>
    <xf numFmtId="0" fontId="0" fillId="0" borderId="0" xfId="0" applyAlignment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7" fillId="0" borderId="0" xfId="0" applyFont="1"/>
    <xf numFmtId="0" fontId="7" fillId="0" borderId="0" xfId="0" applyFont="1" applyBorder="1"/>
    <xf numFmtId="179" fontId="5" fillId="0" borderId="0" xfId="4" applyFont="1" applyBorder="1"/>
    <xf numFmtId="181" fontId="5" fillId="0" borderId="0" xfId="4" applyNumberFormat="1" applyFont="1" applyBorder="1"/>
    <xf numFmtId="179" fontId="8" fillId="0" borderId="0" xfId="4" applyFont="1" applyBorder="1"/>
    <xf numFmtId="183" fontId="8" fillId="0" borderId="0" xfId="6" applyNumberFormat="1" applyFont="1" applyBorder="1"/>
    <xf numFmtId="0" fontId="8" fillId="0" borderId="0" xfId="0" applyFont="1" applyBorder="1"/>
    <xf numFmtId="179" fontId="5" fillId="0" borderId="0" xfId="4" applyFont="1"/>
    <xf numFmtId="181" fontId="5" fillId="0" borderId="0" xfId="4" applyNumberFormat="1" applyFont="1"/>
    <xf numFmtId="179" fontId="8" fillId="0" borderId="0" xfId="4" applyFont="1"/>
    <xf numFmtId="183" fontId="8" fillId="0" borderId="0" xfId="6" applyNumberFormat="1" applyFont="1"/>
    <xf numFmtId="0" fontId="8" fillId="0" borderId="0" xfId="0" applyFont="1"/>
    <xf numFmtId="0" fontId="7" fillId="0" borderId="2" xfId="0" applyFont="1" applyBorder="1"/>
    <xf numFmtId="179" fontId="5" fillId="0" borderId="2" xfId="4" applyFont="1" applyBorder="1"/>
    <xf numFmtId="181" fontId="5" fillId="0" borderId="2" xfId="4" applyNumberFormat="1" applyFont="1" applyBorder="1"/>
    <xf numFmtId="179" fontId="8" fillId="0" borderId="2" xfId="4" applyFont="1" applyBorder="1"/>
    <xf numFmtId="183" fontId="8" fillId="0" borderId="2" xfId="6" applyNumberFormat="1" applyFont="1" applyBorder="1"/>
    <xf numFmtId="0" fontId="8" fillId="0" borderId="2" xfId="0" applyFont="1" applyBorder="1"/>
    <xf numFmtId="179" fontId="7" fillId="0" borderId="0" xfId="4" applyFont="1"/>
    <xf numFmtId="0" fontId="9" fillId="0" borderId="0" xfId="0" applyFont="1"/>
    <xf numFmtId="0" fontId="10" fillId="0" borderId="0" xfId="0" applyFont="1" applyAlignment="1">
      <alignment horizontal="right"/>
    </xf>
    <xf numFmtId="179" fontId="8" fillId="0" borderId="0" xfId="0" applyNumberFormat="1" applyFont="1"/>
    <xf numFmtId="9" fontId="8" fillId="0" borderId="0" xfId="6" applyFont="1"/>
    <xf numFmtId="0" fontId="5" fillId="0" borderId="0" xfId="0" applyFont="1"/>
    <xf numFmtId="0" fontId="10" fillId="0" borderId="0" xfId="0" quotePrefix="1" applyFont="1" applyAlignment="1">
      <alignment horizontal="left"/>
    </xf>
    <xf numFmtId="0" fontId="11" fillId="0" borderId="0" xfId="0" applyFont="1" applyAlignment="1">
      <alignment horizontal="right"/>
    </xf>
    <xf numFmtId="183" fontId="5" fillId="0" borderId="0" xfId="6" applyNumberFormat="1" applyFont="1"/>
    <xf numFmtId="0" fontId="7" fillId="0" borderId="0" xfId="0" applyFont="1" applyAlignment="1">
      <alignment horizontal="right"/>
    </xf>
    <xf numFmtId="179" fontId="5" fillId="0" borderId="3" xfId="4" applyFont="1" applyBorder="1" applyAlignment="1">
      <alignment horizontal="right"/>
    </xf>
    <xf numFmtId="10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12" fillId="2" borderId="1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left"/>
    </xf>
    <xf numFmtId="0" fontId="14" fillId="3" borderId="4" xfId="0" applyFont="1" applyFill="1" applyBorder="1" applyAlignment="1">
      <alignment horizontal="left"/>
    </xf>
    <xf numFmtId="0" fontId="13" fillId="3" borderId="5" xfId="0" applyFont="1" applyFill="1" applyBorder="1" applyAlignment="1">
      <alignment horizontal="left"/>
    </xf>
    <xf numFmtId="0" fontId="15" fillId="0" borderId="0" xfId="0" applyFont="1" applyAlignment="1"/>
    <xf numFmtId="0" fontId="15" fillId="0" borderId="0" xfId="0" applyFont="1"/>
    <xf numFmtId="184" fontId="5" fillId="0" borderId="0" xfId="4" applyNumberFormat="1" applyFont="1" applyFill="1" applyBorder="1" applyAlignment="1"/>
    <xf numFmtId="185" fontId="5" fillId="0" borderId="4" xfId="4" applyNumberFormat="1" applyFont="1" applyFill="1" applyBorder="1" applyAlignment="1"/>
    <xf numFmtId="176" fontId="5" fillId="0" borderId="4" xfId="4" applyNumberFormat="1" applyFont="1" applyFill="1" applyBorder="1" applyAlignment="1"/>
    <xf numFmtId="176" fontId="5" fillId="0" borderId="0" xfId="4" applyNumberFormat="1" applyFont="1" applyFill="1" applyBorder="1" applyAlignment="1"/>
    <xf numFmtId="185" fontId="5" fillId="0" borderId="5" xfId="4" applyNumberFormat="1" applyFont="1" applyFill="1" applyBorder="1" applyAlignment="1"/>
    <xf numFmtId="182" fontId="16" fillId="0" borderId="6" xfId="7" applyNumberFormat="1" applyFont="1" applyBorder="1"/>
    <xf numFmtId="0" fontId="17" fillId="0" borderId="0" xfId="0" applyFont="1"/>
    <xf numFmtId="176" fontId="16" fillId="0" borderId="6" xfId="4" applyNumberFormat="1" applyFont="1" applyBorder="1"/>
    <xf numFmtId="186" fontId="16" fillId="0" borderId="6" xfId="4" applyNumberFormat="1" applyFont="1" applyBorder="1"/>
    <xf numFmtId="0" fontId="18" fillId="0" borderId="0" xfId="0" applyFont="1"/>
    <xf numFmtId="0" fontId="5" fillId="0" borderId="0" xfId="2" applyFont="1" applyAlignment="1">
      <alignment horizontal="centerContinuous" vertical="center"/>
    </xf>
    <xf numFmtId="0" fontId="5" fillId="0" borderId="0" xfId="2" applyFont="1"/>
    <xf numFmtId="0" fontId="5" fillId="4" borderId="7" xfId="2" applyFont="1" applyFill="1" applyBorder="1"/>
    <xf numFmtId="0" fontId="18" fillId="4" borderId="8" xfId="2" applyFont="1" applyFill="1" applyBorder="1" applyAlignment="1">
      <alignment horizontal="centerContinuous"/>
    </xf>
    <xf numFmtId="0" fontId="5" fillId="4" borderId="8" xfId="2" applyFont="1" applyFill="1" applyBorder="1" applyAlignment="1">
      <alignment horizontal="centerContinuous"/>
    </xf>
    <xf numFmtId="0" fontId="5" fillId="4" borderId="9" xfId="2" applyFont="1" applyFill="1" applyBorder="1"/>
    <xf numFmtId="0" fontId="5" fillId="4" borderId="10" xfId="2" applyFont="1" applyFill="1" applyBorder="1"/>
    <xf numFmtId="0" fontId="18" fillId="4" borderId="11" xfId="2" applyFont="1" applyFill="1" applyBorder="1" applyAlignment="1">
      <alignment wrapText="1"/>
    </xf>
    <xf numFmtId="0" fontId="18" fillId="4" borderId="6" xfId="2" applyFont="1" applyFill="1" applyBorder="1" applyAlignment="1">
      <alignment horizontal="center" wrapText="1"/>
    </xf>
    <xf numFmtId="0" fontId="18" fillId="0" borderId="11" xfId="2" applyFont="1" applyBorder="1"/>
    <xf numFmtId="3" fontId="5" fillId="0" borderId="6" xfId="2" applyNumberFormat="1" applyFont="1" applyBorder="1" applyAlignment="1">
      <alignment horizontal="center"/>
    </xf>
    <xf numFmtId="3" fontId="5" fillId="0" borderId="6" xfId="3" applyNumberFormat="1" applyFont="1" applyBorder="1"/>
    <xf numFmtId="3" fontId="5" fillId="0" borderId="12" xfId="3" applyNumberFormat="1" applyFont="1" applyBorder="1"/>
    <xf numFmtId="0" fontId="18" fillId="0" borderId="13" xfId="2" applyFont="1" applyBorder="1"/>
    <xf numFmtId="3" fontId="5" fillId="0" borderId="14" xfId="2" applyNumberFormat="1" applyFont="1" applyBorder="1" applyAlignment="1">
      <alignment horizontal="center"/>
    </xf>
    <xf numFmtId="3" fontId="5" fillId="0" borderId="14" xfId="3" applyNumberFormat="1" applyFont="1" applyBorder="1"/>
    <xf numFmtId="3" fontId="5" fillId="0" borderId="15" xfId="3" applyNumberFormat="1" applyFont="1" applyBorder="1"/>
    <xf numFmtId="0" fontId="18" fillId="0" borderId="6" xfId="2" applyFont="1" applyBorder="1"/>
    <xf numFmtId="187" fontId="5" fillId="0" borderId="6" xfId="2" applyNumberFormat="1" applyFont="1" applyBorder="1"/>
    <xf numFmtId="3" fontId="5" fillId="0" borderId="0" xfId="2" applyNumberFormat="1" applyFont="1"/>
    <xf numFmtId="0" fontId="18" fillId="0" borderId="6" xfId="2" applyFont="1" applyFill="1" applyBorder="1"/>
    <xf numFmtId="3" fontId="5" fillId="5" borderId="6" xfId="3" applyNumberFormat="1" applyFont="1" applyFill="1" applyBorder="1"/>
    <xf numFmtId="187" fontId="5" fillId="0" borderId="6" xfId="3" applyNumberFormat="1" applyFont="1" applyBorder="1"/>
    <xf numFmtId="0" fontId="21" fillId="0" borderId="0" xfId="2" applyFont="1" applyFill="1" applyAlignment="1">
      <alignment horizontal="right"/>
    </xf>
    <xf numFmtId="0" fontId="21" fillId="0" borderId="0" xfId="2" applyFont="1" applyFill="1"/>
    <xf numFmtId="0" fontId="5" fillId="0" borderId="0" xfId="1" applyFont="1"/>
    <xf numFmtId="0" fontId="5" fillId="0" borderId="0" xfId="1" applyFont="1" applyAlignment="1">
      <alignment horizontal="left"/>
    </xf>
    <xf numFmtId="0" fontId="18" fillId="0" borderId="0" xfId="1" applyFont="1" applyAlignment="1">
      <alignment horizontal="left" vertical="center"/>
    </xf>
    <xf numFmtId="0" fontId="5" fillId="0" borderId="0" xfId="1" applyFont="1" applyAlignment="1">
      <alignment horizontal="centerContinuous"/>
    </xf>
    <xf numFmtId="0" fontId="20" fillId="0" borderId="0" xfId="1"/>
    <xf numFmtId="0" fontId="5" fillId="4" borderId="16" xfId="1" applyFont="1" applyFill="1" applyBorder="1"/>
    <xf numFmtId="0" fontId="18" fillId="4" borderId="17" xfId="1" applyFont="1" applyFill="1" applyBorder="1" applyAlignment="1">
      <alignment horizontal="right"/>
    </xf>
    <xf numFmtId="0" fontId="18" fillId="4" borderId="18" xfId="1" applyFont="1" applyFill="1" applyBorder="1" applyAlignment="1">
      <alignment horizontal="right"/>
    </xf>
    <xf numFmtId="177" fontId="5" fillId="0" borderId="0" xfId="1" applyNumberFormat="1" applyFont="1"/>
    <xf numFmtId="0" fontId="5" fillId="4" borderId="19" xfId="1" applyFont="1" applyFill="1" applyBorder="1" applyAlignment="1">
      <alignment horizontal="center"/>
    </xf>
    <xf numFmtId="177" fontId="5" fillId="0" borderId="16" xfId="8" applyFont="1" applyBorder="1"/>
    <xf numFmtId="177" fontId="5" fillId="0" borderId="17" xfId="8" applyFont="1" applyBorder="1"/>
    <xf numFmtId="177" fontId="5" fillId="0" borderId="18" xfId="8" applyFont="1" applyBorder="1"/>
    <xf numFmtId="177" fontId="5" fillId="0" borderId="19" xfId="8" applyFont="1" applyBorder="1"/>
    <xf numFmtId="177" fontId="5" fillId="0" borderId="0" xfId="8" applyFont="1" applyBorder="1"/>
    <xf numFmtId="177" fontId="5" fillId="0" borderId="20" xfId="8" applyFont="1" applyBorder="1"/>
    <xf numFmtId="0" fontId="5" fillId="4" borderId="21" xfId="1" applyFont="1" applyFill="1" applyBorder="1" applyAlignment="1">
      <alignment horizontal="center"/>
    </xf>
    <xf numFmtId="177" fontId="5" fillId="0" borderId="21" xfId="8" applyFont="1" applyBorder="1"/>
    <xf numFmtId="177" fontId="5" fillId="0" borderId="22" xfId="8" applyFont="1" applyBorder="1"/>
    <xf numFmtId="177" fontId="5" fillId="0" borderId="23" xfId="8" applyFont="1" applyBorder="1"/>
    <xf numFmtId="0" fontId="5" fillId="0" borderId="0" xfId="1" applyFont="1" applyBorder="1" applyAlignment="1">
      <alignment horizontal="right"/>
    </xf>
    <xf numFmtId="0" fontId="18" fillId="0" borderId="16" xfId="1" applyFont="1" applyBorder="1" applyAlignment="1">
      <alignment horizontal="centerContinuous"/>
    </xf>
    <xf numFmtId="0" fontId="5" fillId="0" borderId="18" xfId="1" applyFont="1" applyBorder="1" applyAlignment="1">
      <alignment horizontal="centerContinuous"/>
    </xf>
    <xf numFmtId="0" fontId="18" fillId="0" borderId="24" xfId="1" applyFont="1" applyBorder="1" applyAlignment="1">
      <alignment horizontal="centerContinuous"/>
    </xf>
    <xf numFmtId="0" fontId="5" fillId="0" borderId="24" xfId="1" applyFont="1" applyBorder="1" applyAlignment="1">
      <alignment horizontal="centerContinuous" vertical="center"/>
    </xf>
    <xf numFmtId="0" fontId="5" fillId="0" borderId="24" xfId="1" applyFont="1" applyBorder="1" applyAlignment="1">
      <alignment horizontal="centerContinuous"/>
    </xf>
    <xf numFmtId="0" fontId="18" fillId="0" borderId="24" xfId="1" applyFont="1" applyBorder="1" applyAlignment="1">
      <alignment horizontal="center"/>
    </xf>
    <xf numFmtId="0" fontId="18" fillId="0" borderId="0" xfId="1" applyFont="1"/>
    <xf numFmtId="0" fontId="5" fillId="0" borderId="0" xfId="1" applyFont="1" applyBorder="1"/>
    <xf numFmtId="0" fontId="18" fillId="0" borderId="6" xfId="1" applyFont="1" applyBorder="1" applyAlignment="1">
      <alignment horizontal="right" vertical="center"/>
    </xf>
    <xf numFmtId="0" fontId="18" fillId="0" borderId="6" xfId="1" applyFont="1" applyBorder="1" applyAlignment="1">
      <alignment horizontal="center"/>
    </xf>
    <xf numFmtId="38" fontId="18" fillId="0" borderId="6" xfId="5" applyFont="1" applyBorder="1" applyAlignment="1">
      <alignment horizontal="center"/>
    </xf>
    <xf numFmtId="0" fontId="5" fillId="0" borderId="25" xfId="1" applyFont="1" applyBorder="1" applyAlignment="1">
      <alignment horizontal="centerContinuous" vertical="center"/>
    </xf>
    <xf numFmtId="0" fontId="5" fillId="0" borderId="0" xfId="1" applyFont="1" applyBorder="1" applyAlignment="1">
      <alignment horizontal="center"/>
    </xf>
    <xf numFmtId="0" fontId="5" fillId="0" borderId="19" xfId="1" applyFont="1" applyBorder="1" applyAlignment="1">
      <alignment horizontal="right"/>
    </xf>
    <xf numFmtId="0" fontId="5" fillId="0" borderId="26" xfId="1" applyFont="1" applyBorder="1" applyAlignment="1">
      <alignment horizontal="center"/>
    </xf>
    <xf numFmtId="38" fontId="5" fillId="5" borderId="19" xfId="5" applyFont="1" applyFill="1" applyBorder="1" applyAlignment="1">
      <alignment horizontal="center"/>
    </xf>
    <xf numFmtId="38" fontId="5" fillId="5" borderId="26" xfId="5" applyFont="1" applyFill="1" applyBorder="1" applyAlignment="1">
      <alignment horizontal="center"/>
    </xf>
    <xf numFmtId="38" fontId="5" fillId="5" borderId="0" xfId="5" applyFont="1" applyFill="1" applyBorder="1" applyAlignment="1">
      <alignment horizontal="center"/>
    </xf>
    <xf numFmtId="0" fontId="5" fillId="0" borderId="21" xfId="1" applyFont="1" applyBorder="1" applyAlignment="1">
      <alignment horizontal="right"/>
    </xf>
    <xf numFmtId="0" fontId="5" fillId="0" borderId="25" xfId="1" applyFont="1" applyBorder="1" applyAlignment="1">
      <alignment horizontal="center"/>
    </xf>
    <xf numFmtId="38" fontId="5" fillId="5" borderId="21" xfId="5" applyFont="1" applyFill="1" applyBorder="1" applyAlignment="1">
      <alignment horizontal="center"/>
    </xf>
    <xf numFmtId="38" fontId="5" fillId="5" borderId="25" xfId="5" applyFont="1" applyFill="1" applyBorder="1" applyAlignment="1">
      <alignment horizontal="center"/>
    </xf>
    <xf numFmtId="38" fontId="5" fillId="5" borderId="22" xfId="5" applyFont="1" applyFill="1" applyBorder="1" applyAlignment="1">
      <alignment horizontal="center"/>
    </xf>
    <xf numFmtId="38" fontId="5" fillId="0" borderId="21" xfId="5" applyFont="1" applyBorder="1" applyAlignment="1">
      <alignment horizontal="center"/>
    </xf>
    <xf numFmtId="38" fontId="5" fillId="0" borderId="25" xfId="5" applyFont="1" applyBorder="1" applyAlignment="1">
      <alignment horizontal="center"/>
    </xf>
    <xf numFmtId="38" fontId="5" fillId="0" borderId="22" xfId="5" applyFont="1" applyBorder="1" applyAlignment="1">
      <alignment horizontal="center"/>
    </xf>
    <xf numFmtId="38" fontId="5" fillId="0" borderId="25" xfId="1" applyNumberFormat="1" applyFont="1" applyBorder="1" applyAlignment="1">
      <alignment horizontal="center"/>
    </xf>
    <xf numFmtId="0" fontId="18" fillId="0" borderId="16" xfId="1" applyFont="1" applyBorder="1"/>
    <xf numFmtId="0" fontId="5" fillId="0" borderId="17" xfId="1" applyFont="1" applyBorder="1"/>
    <xf numFmtId="0" fontId="5" fillId="0" borderId="17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18" fillId="0" borderId="21" xfId="1" applyFont="1" applyBorder="1"/>
    <xf numFmtId="0" fontId="5" fillId="0" borderId="22" xfId="1" applyFont="1" applyBorder="1" applyAlignment="1">
      <alignment horizontal="right"/>
    </xf>
    <xf numFmtId="38" fontId="5" fillId="0" borderId="22" xfId="1" applyNumberFormat="1" applyFont="1" applyBorder="1" applyAlignment="1">
      <alignment horizontal="center"/>
    </xf>
    <xf numFmtId="38" fontId="5" fillId="0" borderId="23" xfId="1" applyNumberFormat="1" applyFont="1" applyBorder="1" applyAlignment="1">
      <alignment horizontal="center"/>
    </xf>
    <xf numFmtId="177" fontId="5" fillId="0" borderId="0" xfId="8" applyFont="1"/>
    <xf numFmtId="0" fontId="5" fillId="0" borderId="27" xfId="1" applyFont="1" applyBorder="1" applyAlignment="1">
      <alignment horizontal="right"/>
    </xf>
    <xf numFmtId="0" fontId="18" fillId="0" borderId="28" xfId="1" applyFont="1" applyBorder="1"/>
    <xf numFmtId="0" fontId="5" fillId="0" borderId="4" xfId="1" applyFont="1" applyBorder="1" applyAlignment="1">
      <alignment horizontal="right"/>
    </xf>
    <xf numFmtId="177" fontId="5" fillId="0" borderId="6" xfId="8" applyFont="1" applyBorder="1" applyAlignment="1">
      <alignment horizontal="center"/>
    </xf>
    <xf numFmtId="0" fontId="24" fillId="0" borderId="0" xfId="9" applyAlignment="1" applyProtection="1"/>
    <xf numFmtId="187" fontId="5" fillId="0" borderId="28" xfId="2" applyNumberFormat="1" applyFont="1" applyBorder="1"/>
    <xf numFmtId="3" fontId="5" fillId="5" borderId="28" xfId="3" applyNumberFormat="1" applyFont="1" applyFill="1" applyBorder="1"/>
    <xf numFmtId="187" fontId="5" fillId="0" borderId="28" xfId="3" applyNumberFormat="1" applyFont="1" applyBorder="1"/>
    <xf numFmtId="3" fontId="5" fillId="0" borderId="0" xfId="2" applyNumberFormat="1" applyFont="1" applyBorder="1"/>
    <xf numFmtId="3" fontId="5" fillId="0" borderId="0" xfId="3" applyNumberFormat="1" applyFont="1" applyBorder="1"/>
    <xf numFmtId="0" fontId="5" fillId="0" borderId="0" xfId="2" applyFont="1" applyBorder="1"/>
    <xf numFmtId="0" fontId="18" fillId="4" borderId="28" xfId="2" applyFont="1" applyFill="1" applyBorder="1" applyAlignment="1">
      <alignment horizontal="center" wrapText="1"/>
    </xf>
    <xf numFmtId="3" fontId="5" fillId="0" borderId="28" xfId="2" applyNumberFormat="1" applyFont="1" applyBorder="1" applyAlignment="1">
      <alignment horizontal="center"/>
    </xf>
    <xf numFmtId="3" fontId="5" fillId="0" borderId="29" xfId="2" applyNumberFormat="1" applyFont="1" applyBorder="1" applyAlignment="1">
      <alignment horizontal="center"/>
    </xf>
    <xf numFmtId="0" fontId="18" fillId="4" borderId="30" xfId="2" applyFont="1" applyFill="1" applyBorder="1" applyAlignment="1">
      <alignment wrapText="1"/>
    </xf>
    <xf numFmtId="0" fontId="18" fillId="4" borderId="8" xfId="2" applyFont="1" applyFill="1" applyBorder="1" applyAlignment="1">
      <alignment wrapText="1"/>
    </xf>
    <xf numFmtId="0" fontId="18" fillId="4" borderId="31" xfId="2" applyFont="1" applyFill="1" applyBorder="1" applyAlignment="1">
      <alignment wrapText="1"/>
    </xf>
    <xf numFmtId="3" fontId="5" fillId="0" borderId="11" xfId="3" applyNumberFormat="1" applyFont="1" applyBorder="1"/>
    <xf numFmtId="3" fontId="5" fillId="0" borderId="13" xfId="3" applyNumberFormat="1" applyFont="1" applyBorder="1"/>
    <xf numFmtId="179" fontId="8" fillId="6" borderId="0" xfId="0" applyNumberFormat="1" applyFont="1" applyFill="1"/>
    <xf numFmtId="188" fontId="7" fillId="0" borderId="0" xfId="0" applyNumberFormat="1" applyFont="1"/>
    <xf numFmtId="182" fontId="17" fillId="0" borderId="0" xfId="0" applyNumberFormat="1" applyFont="1"/>
    <xf numFmtId="176" fontId="16" fillId="6" borderId="6" xfId="4" applyNumberFormat="1" applyFont="1" applyFill="1" applyBorder="1"/>
    <xf numFmtId="0" fontId="0" fillId="0" borderId="0" xfId="0" applyFill="1" applyBorder="1" applyAlignment="1"/>
    <xf numFmtId="186" fontId="0" fillId="0" borderId="0" xfId="0" applyNumberFormat="1" applyFill="1" applyBorder="1" applyAlignment="1"/>
    <xf numFmtId="176" fontId="0" fillId="0" borderId="2" xfId="0" applyNumberFormat="1" applyFill="1" applyBorder="1" applyAlignment="1"/>
    <xf numFmtId="0" fontId="25" fillId="2" borderId="22" xfId="0" applyFont="1" applyFill="1" applyBorder="1" applyAlignment="1">
      <alignment horizontal="left"/>
    </xf>
    <xf numFmtId="0" fontId="25" fillId="2" borderId="9" xfId="0" applyFont="1" applyFill="1" applyBorder="1" applyAlignment="1">
      <alignment horizontal="left"/>
    </xf>
    <xf numFmtId="0" fontId="0" fillId="0" borderId="4" xfId="0" applyFill="1" applyBorder="1" applyAlignment="1"/>
    <xf numFmtId="0" fontId="26" fillId="3" borderId="0" xfId="0" applyFont="1" applyFill="1" applyBorder="1" applyAlignment="1">
      <alignment horizontal="left"/>
    </xf>
    <xf numFmtId="0" fontId="27" fillId="3" borderId="4" xfId="0" applyFont="1" applyFill="1" applyBorder="1" applyAlignment="1">
      <alignment horizontal="left"/>
    </xf>
    <xf numFmtId="0" fontId="26" fillId="3" borderId="2" xfId="0" applyFont="1" applyFill="1" applyBorder="1" applyAlignment="1">
      <alignment horizontal="left"/>
    </xf>
    <xf numFmtId="0" fontId="28" fillId="2" borderId="9" xfId="0" applyFont="1" applyFill="1" applyBorder="1" applyAlignment="1">
      <alignment horizontal="right"/>
    </xf>
    <xf numFmtId="0" fontId="28" fillId="2" borderId="22" xfId="0" applyFont="1" applyFill="1" applyBorder="1" applyAlignment="1">
      <alignment horizontal="right"/>
    </xf>
    <xf numFmtId="186" fontId="0" fillId="7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  <xf numFmtId="181" fontId="0" fillId="0" borderId="0" xfId="0" applyNumberFormat="1" applyFill="1" applyBorder="1" applyAlignment="1"/>
    <xf numFmtId="179" fontId="0" fillId="0" borderId="0" xfId="0" applyNumberFormat="1" applyFill="1" applyBorder="1" applyAlignment="1"/>
    <xf numFmtId="179" fontId="0" fillId="0" borderId="2" xfId="0" applyNumberFormat="1" applyFill="1" applyBorder="1" applyAlignment="1"/>
    <xf numFmtId="0" fontId="34" fillId="2" borderId="22" xfId="0" applyFont="1" applyFill="1" applyBorder="1" applyAlignment="1">
      <alignment horizontal="left"/>
    </xf>
    <xf numFmtId="0" fontId="34" fillId="2" borderId="9" xfId="0" applyFont="1" applyFill="1" applyBorder="1" applyAlignment="1">
      <alignment horizontal="left"/>
    </xf>
    <xf numFmtId="0" fontId="35" fillId="3" borderId="0" xfId="0" applyFont="1" applyFill="1" applyBorder="1" applyAlignment="1">
      <alignment horizontal="left"/>
    </xf>
    <xf numFmtId="0" fontId="36" fillId="3" borderId="4" xfId="0" applyFont="1" applyFill="1" applyBorder="1" applyAlignment="1">
      <alignment horizontal="left"/>
    </xf>
    <xf numFmtId="0" fontId="35" fillId="3" borderId="2" xfId="0" applyFont="1" applyFill="1" applyBorder="1" applyAlignment="1">
      <alignment horizontal="left"/>
    </xf>
    <xf numFmtId="181" fontId="0" fillId="7" borderId="0" xfId="0" applyNumberFormat="1" applyFill="1" applyBorder="1" applyAlignment="1"/>
    <xf numFmtId="177" fontId="5" fillId="6" borderId="6" xfId="1" applyNumberFormat="1" applyFont="1" applyFill="1" applyBorder="1"/>
  </cellXfs>
  <cellStyles count="10">
    <cellStyle name="一般" xfId="0" builtinId="0"/>
    <cellStyle name="一般_SAMPLE17" xfId="1" xr:uid="{00000000-0005-0000-0000-000001000000}"/>
    <cellStyle name="一般_SAMPLE20" xfId="2" xr:uid="{00000000-0005-0000-0000-000002000000}"/>
    <cellStyle name="千分位" xfId="3" builtinId="3"/>
    <cellStyle name="千分位[0]" xfId="4" builtinId="6"/>
    <cellStyle name="千分位[0]_SAMPLE17" xfId="5" xr:uid="{00000000-0005-0000-0000-000005000000}"/>
    <cellStyle name="百分比" xfId="6" builtinId="5"/>
    <cellStyle name="貨幣 [0]" xfId="7" builtinId="7"/>
    <cellStyle name="貨幣 [0]_SAMPLE17" xfId="8" xr:uid="{00000000-0005-0000-0000-000008000000}"/>
    <cellStyle name="超連結" xfId="9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solver.com/excel-solver-examples" TargetMode="External"/><Relationship Id="rId1" Type="http://schemas.openxmlformats.org/officeDocument/2006/relationships/hyperlink" Target="&#35215;&#21123;&#27714;&#35299;&#31684;&#20363;&#38598;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EE47-CAAC-40B5-8455-2772C81CB77D}">
  <sheetPr>
    <outlinePr summaryBelow="0"/>
  </sheetPr>
  <dimension ref="B1:G12"/>
  <sheetViews>
    <sheetView showGridLines="0" workbookViewId="0">
      <selection activeCell="D3" sqref="D3:D9"/>
    </sheetView>
  </sheetViews>
  <sheetFormatPr defaultRowHeight="15.75" outlineLevelRow="1" outlineLevelCol="1"/>
  <cols>
    <col min="3" max="3" width="6.875" bestFit="1" customWidth="1"/>
    <col min="4" max="7" width="9" outlineLevel="1"/>
  </cols>
  <sheetData>
    <row r="1" spans="2:7" ht="16.5" thickBot="1"/>
    <row r="2" spans="2:7">
      <c r="B2" s="165" t="s">
        <v>118</v>
      </c>
      <c r="C2" s="165"/>
      <c r="D2" s="170"/>
      <c r="E2" s="170"/>
      <c r="F2" s="170"/>
      <c r="G2" s="170"/>
    </row>
    <row r="3" spans="2:7" collapsed="1">
      <c r="B3" s="164"/>
      <c r="C3" s="164"/>
      <c r="D3" s="171" t="s">
        <v>120</v>
      </c>
      <c r="E3" s="171" t="s">
        <v>113</v>
      </c>
      <c r="F3" s="171" t="s">
        <v>115</v>
      </c>
      <c r="G3" s="171" t="s">
        <v>117</v>
      </c>
    </row>
    <row r="4" spans="2:7" ht="38.25" hidden="1" outlineLevel="1">
      <c r="B4" s="167"/>
      <c r="C4" s="167"/>
      <c r="D4" s="161"/>
      <c r="E4" s="173" t="s">
        <v>114</v>
      </c>
      <c r="F4" s="173" t="s">
        <v>116</v>
      </c>
      <c r="G4" s="173" t="s">
        <v>114</v>
      </c>
    </row>
    <row r="5" spans="2:7">
      <c r="B5" s="168" t="s">
        <v>119</v>
      </c>
      <c r="C5" s="168"/>
      <c r="D5" s="166"/>
      <c r="E5" s="166"/>
      <c r="F5" s="166"/>
      <c r="G5" s="166"/>
    </row>
    <row r="6" spans="2:7" outlineLevel="1">
      <c r="B6" s="167"/>
      <c r="C6" s="167" t="s">
        <v>110</v>
      </c>
      <c r="D6" s="162">
        <v>6875</v>
      </c>
      <c r="E6" s="172">
        <v>6875</v>
      </c>
      <c r="F6" s="172">
        <v>6880</v>
      </c>
      <c r="G6" s="172">
        <v>8357.1428571428605</v>
      </c>
    </row>
    <row r="7" spans="2:7" outlineLevel="1">
      <c r="B7" s="167"/>
      <c r="C7" s="167" t="s">
        <v>111</v>
      </c>
      <c r="D7" s="162">
        <v>4500</v>
      </c>
      <c r="E7" s="172">
        <v>4500</v>
      </c>
      <c r="F7" s="172">
        <v>4500</v>
      </c>
      <c r="G7" s="172">
        <v>4500</v>
      </c>
    </row>
    <row r="8" spans="2:7">
      <c r="B8" s="168" t="s">
        <v>121</v>
      </c>
      <c r="C8" s="168"/>
      <c r="D8" s="166"/>
      <c r="E8" s="166"/>
      <c r="F8" s="166"/>
      <c r="G8" s="166"/>
    </row>
    <row r="9" spans="2:7" ht="16.5" outlineLevel="1" thickBot="1">
      <c r="B9" s="169"/>
      <c r="C9" s="169" t="s">
        <v>112</v>
      </c>
      <c r="D9" s="163">
        <v>75000</v>
      </c>
      <c r="E9" s="163">
        <v>75000</v>
      </c>
      <c r="F9" s="163">
        <v>75030</v>
      </c>
      <c r="G9" s="163">
        <v>83892.857142857203</v>
      </c>
    </row>
    <row r="10" spans="2:7">
      <c r="B10" t="s">
        <v>122</v>
      </c>
    </row>
    <row r="11" spans="2:7">
      <c r="B11" t="s">
        <v>123</v>
      </c>
    </row>
    <row r="12" spans="2:7">
      <c r="B12" t="s">
        <v>124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115" zoomScaleNormal="115" workbookViewId="0">
      <selection activeCell="E9" sqref="E9"/>
    </sheetView>
  </sheetViews>
  <sheetFormatPr defaultRowHeight="15.75"/>
  <cols>
    <col min="1" max="1" width="26" style="27" customWidth="1"/>
    <col min="2" max="2" width="11.75" style="27" customWidth="1"/>
    <col min="3" max="3" width="11.25" style="27" bestFit="1" customWidth="1"/>
    <col min="4" max="16384" width="9" style="27"/>
  </cols>
  <sheetData>
    <row r="1" spans="1:4" ht="16.5">
      <c r="A1" s="8" t="s">
        <v>0</v>
      </c>
    </row>
    <row r="2" spans="1:4" ht="16.5">
      <c r="A2" s="8"/>
      <c r="B2" s="8" t="s">
        <v>1</v>
      </c>
      <c r="C2" s="8" t="s">
        <v>2</v>
      </c>
    </row>
    <row r="3" spans="1:4" s="52" customFormat="1" ht="16.5">
      <c r="A3" s="35" t="s">
        <v>3</v>
      </c>
      <c r="B3" s="54">
        <v>6875</v>
      </c>
      <c r="C3" s="51">
        <v>14</v>
      </c>
    </row>
    <row r="4" spans="1:4" s="52" customFormat="1" ht="16.5">
      <c r="A4" s="35" t="s">
        <v>4</v>
      </c>
      <c r="B4" s="54">
        <v>4500</v>
      </c>
      <c r="C4" s="51">
        <v>12.5</v>
      </c>
    </row>
    <row r="5" spans="1:4" ht="16.5">
      <c r="A5" s="8"/>
    </row>
    <row r="6" spans="1:4" s="52" customFormat="1" ht="16.5">
      <c r="A6" s="8" t="s">
        <v>5</v>
      </c>
      <c r="B6" s="54">
        <f>SUM(B3:B4)</f>
        <v>11375</v>
      </c>
    </row>
    <row r="7" spans="1:4" s="52" customFormat="1" ht="16.5">
      <c r="A7" s="8" t="s">
        <v>6</v>
      </c>
      <c r="B7" s="53">
        <v>20</v>
      </c>
    </row>
    <row r="8" spans="1:4" ht="16.5">
      <c r="A8" s="8"/>
    </row>
    <row r="9" spans="1:4" s="52" customFormat="1" ht="16.5">
      <c r="A9" s="8" t="s">
        <v>7</v>
      </c>
      <c r="B9" s="53">
        <f>B6*B7</f>
        <v>227500</v>
      </c>
    </row>
    <row r="10" spans="1:4" s="52" customFormat="1" ht="16.5">
      <c r="A10" s="8" t="s">
        <v>8</v>
      </c>
      <c r="B10" s="53">
        <f>B3*C3+B4*C4</f>
        <v>152500</v>
      </c>
      <c r="C10" s="159" cm="1">
        <f t="array" ref="C10">SUM(B3:B4*C3:C4)</f>
        <v>152500</v>
      </c>
      <c r="D10" s="52">
        <f>SUMPRODUCT(B3:B4,C3:C4)</f>
        <v>152500</v>
      </c>
    </row>
    <row r="11" spans="1:4" s="52" customFormat="1" ht="16.5">
      <c r="A11" s="8" t="s">
        <v>9</v>
      </c>
      <c r="B11" s="160">
        <f>B9-B10</f>
        <v>75000</v>
      </c>
    </row>
    <row r="12" spans="1:4" ht="16.5">
      <c r="A12" s="8"/>
    </row>
    <row r="13" spans="1:4" ht="16.5">
      <c r="A13" s="8" t="s">
        <v>10</v>
      </c>
    </row>
    <row r="14" spans="1:4" ht="16.5">
      <c r="A14" s="31" t="s">
        <v>11</v>
      </c>
    </row>
    <row r="15" spans="1:4" ht="16.5">
      <c r="A15" s="31" t="s">
        <v>12</v>
      </c>
    </row>
    <row r="16" spans="1:4" ht="16.5">
      <c r="A16" s="31" t="s">
        <v>13</v>
      </c>
    </row>
  </sheetData>
  <scenarios current="0" show="0" sqref="B11">
    <scenario name="CASE1" count="2" user="蘇孟緯" comment="建立者 蘇孟緯 於 7/9/2021">
      <inputCells r="B3" val="6875" numFmtId="186"/>
      <inputCells r="B4" val="4500" numFmtId="186"/>
    </scenario>
    <scenario name="CASE2" locked="1" count="2" user="蘇孟緯" comment="建立者 蘇孟緯 於 2021/7/9">
      <inputCells r="B3" val="6880" numFmtId="186"/>
      <inputCells r="B4" val="4500" numFmtId="186"/>
    </scenario>
    <scenario name="CASE3" count="2" user="蘇孟緯" comment="建立者 蘇孟緯 於 7/9/2021">
      <inputCells r="B3" val="8357.14285714286" numFmtId="186"/>
      <inputCells r="B4" val="4500" numFmtId="186"/>
    </scenario>
  </scenarios>
  <phoneticPr fontId="19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B6" sqref="B6"/>
    </sheetView>
  </sheetViews>
  <sheetFormatPr defaultRowHeight="15.75"/>
  <cols>
    <col min="1" max="1" width="24.5" style="45" customWidth="1"/>
    <col min="2" max="2" width="11.875" customWidth="1"/>
    <col min="3" max="3" width="10.75" customWidth="1"/>
    <col min="4" max="5" width="11.875" customWidth="1"/>
  </cols>
  <sheetData>
    <row r="1" spans="1:5" ht="16.5">
      <c r="A1" s="1" t="s">
        <v>14</v>
      </c>
    </row>
    <row r="2" spans="1:5" ht="17.25" thickBot="1">
      <c r="A2" s="1"/>
    </row>
    <row r="3" spans="1:5" ht="19.5">
      <c r="A3" s="39" t="s">
        <v>15</v>
      </c>
      <c r="B3" s="2" t="s">
        <v>16</v>
      </c>
      <c r="C3" s="2" t="s">
        <v>17</v>
      </c>
      <c r="D3" s="2" t="s">
        <v>18</v>
      </c>
      <c r="E3" s="3" t="s">
        <v>19</v>
      </c>
    </row>
    <row r="4" spans="1:5" ht="16.5">
      <c r="A4" s="41" t="s">
        <v>20</v>
      </c>
      <c r="B4" s="46">
        <v>30000</v>
      </c>
      <c r="C4" s="46">
        <v>20000</v>
      </c>
      <c r="D4" s="46">
        <v>50000</v>
      </c>
      <c r="E4" s="46">
        <f>SUM(B4:D4)</f>
        <v>100000</v>
      </c>
    </row>
    <row r="5" spans="1:5" ht="16.5">
      <c r="A5" s="42" t="s">
        <v>21</v>
      </c>
      <c r="B5" s="47">
        <v>0.25</v>
      </c>
      <c r="C5" s="47">
        <v>0.32</v>
      </c>
      <c r="D5" s="47">
        <v>0.33</v>
      </c>
      <c r="E5" s="47"/>
    </row>
    <row r="6" spans="1:5" ht="16.5">
      <c r="A6" s="42" t="s">
        <v>22</v>
      </c>
      <c r="B6" s="48">
        <v>17</v>
      </c>
      <c r="C6" s="48">
        <v>23</v>
      </c>
      <c r="D6" s="48">
        <v>27</v>
      </c>
      <c r="E6" s="48"/>
    </row>
    <row r="7" spans="1:5" ht="16.5">
      <c r="A7" s="42" t="s">
        <v>23</v>
      </c>
      <c r="B7" s="48">
        <v>42</v>
      </c>
      <c r="C7" s="48">
        <v>40</v>
      </c>
      <c r="D7" s="48">
        <v>45</v>
      </c>
      <c r="E7" s="48"/>
    </row>
    <row r="8" spans="1:5" ht="16.5">
      <c r="A8" s="41"/>
      <c r="B8" s="4"/>
      <c r="C8" s="4"/>
      <c r="D8" s="4"/>
      <c r="E8" s="4"/>
    </row>
    <row r="9" spans="1:5" ht="16.5">
      <c r="A9" s="40" t="s">
        <v>7</v>
      </c>
      <c r="B9" s="49"/>
      <c r="C9" s="49"/>
      <c r="D9" s="49"/>
      <c r="E9" s="49"/>
    </row>
    <row r="10" spans="1:5" ht="16.5">
      <c r="A10" s="40" t="s">
        <v>8</v>
      </c>
      <c r="B10" s="49"/>
      <c r="C10" s="49"/>
      <c r="D10" s="49"/>
      <c r="E10" s="49"/>
    </row>
    <row r="11" spans="1:5" ht="16.5">
      <c r="A11" s="42" t="s">
        <v>9</v>
      </c>
      <c r="B11" s="48"/>
      <c r="C11" s="48"/>
      <c r="D11" s="48"/>
      <c r="E11" s="48"/>
    </row>
    <row r="12" spans="1:5" ht="16.5">
      <c r="A12" s="41"/>
      <c r="B12" s="49"/>
      <c r="C12" s="49"/>
      <c r="D12" s="49"/>
      <c r="E12" s="49"/>
    </row>
    <row r="13" spans="1:5" ht="17.25" thickBot="1">
      <c r="A13" s="43" t="s">
        <v>24</v>
      </c>
      <c r="B13" s="50"/>
      <c r="C13" s="50"/>
      <c r="D13" s="50"/>
      <c r="E13" s="50"/>
    </row>
    <row r="15" spans="1:5" ht="16.5">
      <c r="A15" s="44" t="s">
        <v>25</v>
      </c>
    </row>
    <row r="16" spans="1:5" ht="16.5">
      <c r="A16" s="44" t="s">
        <v>26</v>
      </c>
      <c r="B16" s="5"/>
      <c r="D16" s="5"/>
      <c r="E16" s="5"/>
    </row>
    <row r="17" spans="1:5" ht="16.5">
      <c r="A17" s="44" t="s">
        <v>27</v>
      </c>
      <c r="D17" s="5"/>
      <c r="E17" s="5"/>
    </row>
    <row r="18" spans="1:5" ht="16.5">
      <c r="A18" s="44" t="s">
        <v>28</v>
      </c>
      <c r="B18" s="5"/>
      <c r="D18" s="5"/>
      <c r="E18" s="5"/>
    </row>
    <row r="19" spans="1:5" ht="16.5">
      <c r="A19" s="44" t="s">
        <v>29</v>
      </c>
      <c r="D19" s="5"/>
      <c r="E19" s="5"/>
    </row>
    <row r="20" spans="1:5" ht="16.5">
      <c r="A20" s="44" t="s">
        <v>30</v>
      </c>
    </row>
    <row r="21" spans="1:5" ht="16.5">
      <c r="A21" s="44" t="s">
        <v>31</v>
      </c>
    </row>
    <row r="22" spans="1:5" ht="16.5">
      <c r="A22" s="44" t="s">
        <v>32</v>
      </c>
    </row>
  </sheetData>
  <phoneticPr fontId="19" type="noConversion"/>
  <printOptions gridLines="1" gridLinesSet="0"/>
  <pageMargins left="0.75" right="0.75" top="1" bottom="1" header="0.5" footer="0.5"/>
  <pageSetup paperSize="9" orientation="portrait" horizontalDpi="4294967292" verticalDpi="1200" r:id="rId1"/>
  <headerFooter alignWithMargins="0">
    <oddHeader>&amp;A</oddHeader>
    <oddFooter>第&amp;P頁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I4" sqref="I4"/>
    </sheetView>
  </sheetViews>
  <sheetFormatPr defaultColWidth="8" defaultRowHeight="15"/>
  <cols>
    <col min="1" max="1" width="16.125" style="57" customWidth="1"/>
    <col min="2" max="8" width="9" style="57" customWidth="1"/>
    <col min="9" max="9" width="10.25" style="57" customWidth="1"/>
    <col min="10" max="16384" width="8" style="57"/>
  </cols>
  <sheetData>
    <row r="1" spans="1:10" ht="27.75" customHeight="1" thickBot="1">
      <c r="A1" s="56" t="s">
        <v>62</v>
      </c>
      <c r="B1" s="56"/>
      <c r="C1" s="56"/>
      <c r="D1" s="56"/>
      <c r="E1" s="56"/>
      <c r="F1" s="56"/>
      <c r="G1" s="56"/>
      <c r="H1" s="56"/>
      <c r="I1" s="56"/>
    </row>
    <row r="2" spans="1:10" ht="17.25" thickBot="1">
      <c r="A2" s="58"/>
      <c r="B2" s="59" t="s">
        <v>63</v>
      </c>
      <c r="C2" s="60"/>
      <c r="D2" s="60"/>
      <c r="E2" s="60"/>
      <c r="F2" s="60"/>
      <c r="G2" s="61"/>
      <c r="H2" s="61"/>
      <c r="I2" s="62"/>
    </row>
    <row r="3" spans="1:10" ht="33">
      <c r="A3" s="63" t="s">
        <v>64</v>
      </c>
      <c r="B3" s="64" t="s">
        <v>65</v>
      </c>
      <c r="C3" s="64" t="s">
        <v>66</v>
      </c>
      <c r="D3" s="64" t="s">
        <v>67</v>
      </c>
      <c r="E3" s="64" t="s">
        <v>68</v>
      </c>
      <c r="F3" s="149" t="s">
        <v>69</v>
      </c>
      <c r="G3" s="152" t="s">
        <v>70</v>
      </c>
      <c r="H3" s="153" t="s">
        <v>71</v>
      </c>
      <c r="I3" s="154" t="s">
        <v>72</v>
      </c>
    </row>
    <row r="4" spans="1:10" ht="16.5">
      <c r="A4" s="65" t="s">
        <v>76</v>
      </c>
      <c r="B4" s="66">
        <v>0</v>
      </c>
      <c r="C4" s="66">
        <v>1</v>
      </c>
      <c r="D4" s="66">
        <v>0</v>
      </c>
      <c r="E4" s="66">
        <v>1</v>
      </c>
      <c r="F4" s="150">
        <v>3</v>
      </c>
      <c r="G4" s="155">
        <v>625</v>
      </c>
      <c r="H4" s="67">
        <f t="shared" ref="H4:H9" si="0">SUMPRODUCT(B4:F4,$B$11:$F$11)</f>
        <v>644.67948717948707</v>
      </c>
      <c r="I4" s="68">
        <f t="array" ref="I4:I9">G4:G9-H4:H9</f>
        <v>-19.679487179487069</v>
      </c>
    </row>
    <row r="5" spans="1:10" ht="16.5">
      <c r="A5" s="65" t="s">
        <v>77</v>
      </c>
      <c r="B5" s="66">
        <v>3</v>
      </c>
      <c r="C5" s="66">
        <v>1</v>
      </c>
      <c r="D5" s="66">
        <v>0</v>
      </c>
      <c r="E5" s="66">
        <v>1</v>
      </c>
      <c r="F5" s="150">
        <v>0</v>
      </c>
      <c r="G5" s="155">
        <v>640</v>
      </c>
      <c r="H5" s="67">
        <f t="shared" si="0"/>
        <v>559.1025641025642</v>
      </c>
      <c r="I5" s="68">
        <v>80.897435897435798</v>
      </c>
    </row>
    <row r="6" spans="1:10" ht="16.5">
      <c r="A6" s="65" t="s">
        <v>78</v>
      </c>
      <c r="B6" s="66">
        <v>2</v>
      </c>
      <c r="C6" s="66">
        <v>1</v>
      </c>
      <c r="D6" s="66">
        <v>2</v>
      </c>
      <c r="E6" s="66">
        <v>0</v>
      </c>
      <c r="F6" s="150">
        <v>2</v>
      </c>
      <c r="G6" s="155">
        <v>1100</v>
      </c>
      <c r="H6" s="67">
        <f t="shared" si="0"/>
        <v>1032.9487179487178</v>
      </c>
      <c r="I6" s="68">
        <v>67.051282051282215</v>
      </c>
    </row>
    <row r="7" spans="1:10" ht="16.5">
      <c r="A7" s="65" t="s">
        <v>79</v>
      </c>
      <c r="B7" s="66">
        <v>1</v>
      </c>
      <c r="C7" s="66">
        <v>5</v>
      </c>
      <c r="D7" s="66">
        <v>2</v>
      </c>
      <c r="E7" s="66">
        <v>2</v>
      </c>
      <c r="F7" s="150">
        <v>1</v>
      </c>
      <c r="G7" s="155">
        <v>875</v>
      </c>
      <c r="H7" s="67">
        <f t="shared" si="0"/>
        <v>880.83333333333337</v>
      </c>
      <c r="I7" s="68">
        <v>-5.8333333333333712</v>
      </c>
    </row>
    <row r="8" spans="1:10" ht="16.5">
      <c r="A8" s="65" t="s">
        <v>80</v>
      </c>
      <c r="B8" s="66">
        <v>3</v>
      </c>
      <c r="C8" s="66">
        <v>0</v>
      </c>
      <c r="D8" s="66">
        <v>3</v>
      </c>
      <c r="E8" s="66">
        <v>5</v>
      </c>
      <c r="F8" s="150">
        <v>5</v>
      </c>
      <c r="G8" s="155">
        <v>2200</v>
      </c>
      <c r="H8" s="67">
        <f t="shared" si="0"/>
        <v>2197.8205128205127</v>
      </c>
      <c r="I8" s="68">
        <v>2.1794871794872961</v>
      </c>
    </row>
    <row r="9" spans="1:10" ht="17.25" thickBot="1">
      <c r="A9" s="69" t="s">
        <v>81</v>
      </c>
      <c r="B9" s="70">
        <v>1</v>
      </c>
      <c r="C9" s="70">
        <v>2</v>
      </c>
      <c r="D9" s="70">
        <v>3</v>
      </c>
      <c r="E9" s="70">
        <v>2</v>
      </c>
      <c r="F9" s="151">
        <v>3</v>
      </c>
      <c r="G9" s="156">
        <v>1500</v>
      </c>
      <c r="H9" s="71">
        <f t="shared" si="0"/>
        <v>1358.9743589743589</v>
      </c>
      <c r="I9" s="72">
        <v>141.02564102564111</v>
      </c>
    </row>
    <row r="10" spans="1:10" ht="16.5">
      <c r="A10" s="73" t="s">
        <v>82</v>
      </c>
      <c r="B10" s="74">
        <v>15</v>
      </c>
      <c r="C10" s="74">
        <v>30</v>
      </c>
      <c r="D10" s="74">
        <v>20</v>
      </c>
      <c r="E10" s="74">
        <v>25</v>
      </c>
      <c r="F10" s="143">
        <v>25</v>
      </c>
      <c r="G10" s="146"/>
      <c r="H10" s="147"/>
      <c r="I10" s="146"/>
      <c r="J10" s="148"/>
    </row>
    <row r="11" spans="1:10" ht="16.5">
      <c r="A11" s="76" t="s">
        <v>73</v>
      </c>
      <c r="B11" s="77">
        <v>160</v>
      </c>
      <c r="C11" s="77">
        <v>19.10256410256412</v>
      </c>
      <c r="D11" s="77">
        <v>158.39743589743586</v>
      </c>
      <c r="E11" s="77">
        <v>60</v>
      </c>
      <c r="F11" s="144">
        <v>188.52564102564099</v>
      </c>
      <c r="G11" s="146"/>
      <c r="H11" s="147"/>
      <c r="I11" s="146"/>
      <c r="J11" s="148"/>
    </row>
    <row r="12" spans="1:10" ht="16.5">
      <c r="A12" s="73" t="s">
        <v>74</v>
      </c>
      <c r="B12" s="78">
        <f>B10*B11</f>
        <v>2400</v>
      </c>
      <c r="C12" s="78">
        <f>C10*C11</f>
        <v>573.07692307692355</v>
      </c>
      <c r="D12" s="78">
        <f>D10*D11</f>
        <v>3167.9487179487169</v>
      </c>
      <c r="E12" s="78">
        <f>E10*E11</f>
        <v>1500</v>
      </c>
      <c r="F12" s="145">
        <f>F10*F11</f>
        <v>4713.1410256410245</v>
      </c>
      <c r="G12" s="146"/>
      <c r="H12" s="147"/>
      <c r="I12" s="146"/>
      <c r="J12" s="148"/>
    </row>
    <row r="13" spans="1:10" ht="16.5">
      <c r="A13" s="73" t="s">
        <v>75</v>
      </c>
      <c r="B13" s="78">
        <f>SUM(B12:F12)</f>
        <v>12354.166666666664</v>
      </c>
      <c r="C13" s="75"/>
      <c r="D13" s="75"/>
      <c r="E13" s="75"/>
      <c r="F13" s="75"/>
      <c r="G13" s="146"/>
      <c r="H13" s="146"/>
      <c r="I13" s="146"/>
      <c r="J13" s="148"/>
    </row>
    <row r="18" spans="1:1">
      <c r="A18" s="79">
        <f>MAX($B$13)</f>
        <v>12354.166666666664</v>
      </c>
    </row>
    <row r="19" spans="1:1">
      <c r="A19" s="79">
        <f>COUNT($B$11:$F$11)</f>
        <v>5</v>
      </c>
    </row>
    <row r="20" spans="1:1">
      <c r="A20" s="79" t="b">
        <f>$I$4&gt;=0</f>
        <v>0</v>
      </c>
    </row>
    <row r="21" spans="1:1">
      <c r="A21" s="79" t="b">
        <f>$I$5&gt;=0</f>
        <v>1</v>
      </c>
    </row>
    <row r="22" spans="1:1">
      <c r="A22" s="79" t="b">
        <f>$I$6&gt;=0</f>
        <v>1</v>
      </c>
    </row>
    <row r="23" spans="1:1">
      <c r="A23" s="79" t="b">
        <f>$I$7&gt;=0</f>
        <v>0</v>
      </c>
    </row>
    <row r="24" spans="1:1">
      <c r="A24" s="79" t="b">
        <f>$I$8&gt;=0</f>
        <v>1</v>
      </c>
    </row>
    <row r="25" spans="1:1">
      <c r="A25" s="79" t="b">
        <f>$I$9&gt;=0</f>
        <v>1</v>
      </c>
    </row>
    <row r="26" spans="1:1">
      <c r="A26" s="79" t="b">
        <f>B$11&gt;=0</f>
        <v>1</v>
      </c>
    </row>
    <row r="27" spans="1:1">
      <c r="A27" s="79" t="b">
        <f>$C$11&gt;=0</f>
        <v>1</v>
      </c>
    </row>
    <row r="28" spans="1:1">
      <c r="A28" s="79" t="b">
        <f>$D$11&gt;=0</f>
        <v>1</v>
      </c>
    </row>
    <row r="29" spans="1:1">
      <c r="A29" s="79" t="b">
        <f>$E$11&gt;=0</f>
        <v>1</v>
      </c>
    </row>
    <row r="30" spans="1:1">
      <c r="A30" s="79" t="b">
        <f>$F$11&gt;=0</f>
        <v>1</v>
      </c>
    </row>
    <row r="31" spans="1:1">
      <c r="A31" s="79">
        <f>{100,100,0.000001,0.05,FALSE,FALSE,FALSE,1,1,1}</f>
        <v>100</v>
      </c>
    </row>
    <row r="32" spans="1:1">
      <c r="A32" s="80"/>
    </row>
  </sheetData>
  <phoneticPr fontId="19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9E1B-12C5-48BA-A754-335722F5DBA7}">
  <sheetPr>
    <outlinePr summaryBelow="0"/>
  </sheetPr>
  <dimension ref="B1:F17"/>
  <sheetViews>
    <sheetView showGridLines="0" workbookViewId="0">
      <selection activeCell="C11" sqref="C11"/>
    </sheetView>
  </sheetViews>
  <sheetFormatPr defaultRowHeight="15.75" outlineLevelRow="1" outlineLevelCol="1"/>
  <cols>
    <col min="3" max="3" width="6" bestFit="1" customWidth="1"/>
    <col min="4" max="6" width="11.875" bestFit="1" customWidth="1" outlineLevel="1"/>
  </cols>
  <sheetData>
    <row r="1" spans="2:6" ht="16.5" thickBot="1"/>
    <row r="2" spans="2:6">
      <c r="B2" s="178" t="s">
        <v>118</v>
      </c>
      <c r="C2" s="178"/>
      <c r="D2" s="170"/>
      <c r="E2" s="170"/>
      <c r="F2" s="170"/>
    </row>
    <row r="3" spans="2:6" collapsed="1">
      <c r="B3" s="177"/>
      <c r="C3" s="177"/>
      <c r="D3" s="171" t="s">
        <v>120</v>
      </c>
      <c r="E3" s="171" t="s">
        <v>113</v>
      </c>
      <c r="F3" s="171" t="s">
        <v>115</v>
      </c>
    </row>
    <row r="4" spans="2:6" ht="25.5" hidden="1" outlineLevel="1">
      <c r="B4" s="179"/>
      <c r="C4" s="179"/>
      <c r="D4" s="161"/>
      <c r="E4" s="173" t="s">
        <v>133</v>
      </c>
      <c r="F4" s="173" t="s">
        <v>133</v>
      </c>
    </row>
    <row r="5" spans="2:6">
      <c r="B5" s="180" t="s">
        <v>119</v>
      </c>
      <c r="C5" s="180"/>
      <c r="D5" s="166"/>
      <c r="E5" s="166"/>
      <c r="F5" s="166"/>
    </row>
    <row r="6" spans="2:6" outlineLevel="1">
      <c r="B6" s="179"/>
      <c r="C6" s="179" t="s">
        <v>125</v>
      </c>
      <c r="D6" s="174">
        <v>6</v>
      </c>
      <c r="E6" s="182">
        <v>6</v>
      </c>
      <c r="F6" s="182">
        <v>6</v>
      </c>
    </row>
    <row r="7" spans="2:6" outlineLevel="1">
      <c r="B7" s="179"/>
      <c r="C7" s="179" t="s">
        <v>126</v>
      </c>
      <c r="D7" s="174">
        <v>6</v>
      </c>
      <c r="E7" s="182">
        <v>6</v>
      </c>
      <c r="F7" s="182">
        <v>6</v>
      </c>
    </row>
    <row r="8" spans="2:6" outlineLevel="1">
      <c r="B8" s="179"/>
      <c r="C8" s="179" t="s">
        <v>127</v>
      </c>
      <c r="D8" s="174">
        <v>35</v>
      </c>
      <c r="E8" s="182">
        <v>33</v>
      </c>
      <c r="F8" s="182">
        <v>35</v>
      </c>
    </row>
    <row r="9" spans="2:6" outlineLevel="1">
      <c r="B9" s="179"/>
      <c r="C9" s="179" t="s">
        <v>128</v>
      </c>
      <c r="D9" s="174">
        <v>56</v>
      </c>
      <c r="E9" s="182">
        <v>53</v>
      </c>
      <c r="F9" s="182">
        <v>56</v>
      </c>
    </row>
    <row r="10" spans="2:6" outlineLevel="1">
      <c r="B10" s="179"/>
      <c r="C10" s="179" t="s">
        <v>129</v>
      </c>
      <c r="D10" s="174">
        <v>39</v>
      </c>
      <c r="E10" s="182">
        <v>35</v>
      </c>
      <c r="F10" s="182">
        <v>39</v>
      </c>
    </row>
    <row r="11" spans="2:6" outlineLevel="1">
      <c r="B11" s="179"/>
      <c r="C11" s="179" t="s">
        <v>130</v>
      </c>
      <c r="D11" s="174">
        <v>8</v>
      </c>
      <c r="E11" s="182">
        <v>6</v>
      </c>
      <c r="F11" s="182">
        <v>8</v>
      </c>
    </row>
    <row r="12" spans="2:6">
      <c r="B12" s="180" t="s">
        <v>121</v>
      </c>
      <c r="C12" s="180"/>
      <c r="D12" s="166"/>
      <c r="E12" s="166"/>
      <c r="F12" s="166"/>
    </row>
    <row r="13" spans="2:6" outlineLevel="1">
      <c r="B13" s="179"/>
      <c r="C13" s="179" t="s">
        <v>131</v>
      </c>
      <c r="D13" s="175">
        <v>11999920</v>
      </c>
      <c r="E13" s="175">
        <v>11246630</v>
      </c>
      <c r="F13" s="175">
        <v>11999920</v>
      </c>
    </row>
    <row r="14" spans="2:6" ht="16.5" outlineLevel="1" thickBot="1">
      <c r="B14" s="181"/>
      <c r="C14" s="181" t="s">
        <v>132</v>
      </c>
      <c r="D14" s="176">
        <v>855.5</v>
      </c>
      <c r="E14" s="176">
        <v>801.8</v>
      </c>
      <c r="F14" s="176">
        <v>855.5</v>
      </c>
    </row>
    <row r="15" spans="2:6">
      <c r="B15" t="s">
        <v>122</v>
      </c>
    </row>
    <row r="16" spans="2:6">
      <c r="B16" t="s">
        <v>123</v>
      </c>
    </row>
    <row r="17" spans="2:2">
      <c r="B17" t="s">
        <v>124</v>
      </c>
    </row>
  </sheetData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zoomScale="115" zoomScaleNormal="115" workbookViewId="0">
      <selection activeCell="G6" sqref="G6"/>
    </sheetView>
  </sheetViews>
  <sheetFormatPr defaultColWidth="10.375" defaultRowHeight="16.5"/>
  <cols>
    <col min="1" max="1" width="9.5" style="8" customWidth="1"/>
    <col min="2" max="2" width="14" style="8" customWidth="1"/>
    <col min="3" max="3" width="12" style="8" customWidth="1"/>
    <col min="4" max="4" width="14.25" style="8" customWidth="1"/>
    <col min="5" max="5" width="20.5" style="8" customWidth="1"/>
    <col min="6" max="6" width="13.75" style="8" customWidth="1"/>
    <col min="7" max="7" width="16.625" style="8" customWidth="1"/>
    <col min="8" max="16384" width="10.375" style="8"/>
  </cols>
  <sheetData>
    <row r="1" spans="1:10" ht="50.25" thickBot="1">
      <c r="A1" s="6" t="s">
        <v>33</v>
      </c>
      <c r="B1" s="6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</row>
    <row r="2" spans="1:10">
      <c r="A2" s="9" t="s">
        <v>40</v>
      </c>
      <c r="B2" s="10">
        <v>147420</v>
      </c>
      <c r="C2" s="11">
        <v>9.9</v>
      </c>
      <c r="D2" s="11">
        <v>8</v>
      </c>
      <c r="E2" s="12">
        <f t="shared" ref="E2:E7" si="0">D2*B2</f>
        <v>1179360</v>
      </c>
      <c r="F2" s="13">
        <f t="shared" ref="F2:F7" si="1">E2/E$9</f>
        <v>0.10250829637845045</v>
      </c>
      <c r="G2" s="14">
        <f t="shared" ref="G2:G7" si="2">D2*C2</f>
        <v>79.2</v>
      </c>
      <c r="J2" s="158">
        <v>0</v>
      </c>
    </row>
    <row r="3" spans="1:10">
      <c r="A3" s="8" t="s">
        <v>41</v>
      </c>
      <c r="B3" s="15">
        <v>124410</v>
      </c>
      <c r="C3" s="16">
        <v>8.4</v>
      </c>
      <c r="D3" s="11">
        <v>6</v>
      </c>
      <c r="E3" s="17">
        <f t="shared" si="0"/>
        <v>746460</v>
      </c>
      <c r="F3" s="18">
        <f t="shared" si="1"/>
        <v>6.488124314429701E-2</v>
      </c>
      <c r="G3" s="19">
        <f t="shared" si="2"/>
        <v>50.400000000000006</v>
      </c>
    </row>
    <row r="4" spans="1:10">
      <c r="A4" s="8" t="s">
        <v>42</v>
      </c>
      <c r="B4" s="15">
        <v>113100</v>
      </c>
      <c r="C4" s="16">
        <v>8.1999999999999993</v>
      </c>
      <c r="D4" s="11">
        <v>35</v>
      </c>
      <c r="E4" s="17">
        <f t="shared" si="0"/>
        <v>3958500</v>
      </c>
      <c r="F4" s="18">
        <f t="shared" si="1"/>
        <v>0.34406719849248413</v>
      </c>
      <c r="G4" s="19">
        <f t="shared" si="2"/>
        <v>287</v>
      </c>
    </row>
    <row r="5" spans="1:10">
      <c r="A5" s="8" t="s">
        <v>43</v>
      </c>
      <c r="B5" s="15">
        <v>70070</v>
      </c>
      <c r="C5" s="16">
        <v>5.0999999999999996</v>
      </c>
      <c r="D5" s="11">
        <v>50</v>
      </c>
      <c r="E5" s="17">
        <f t="shared" si="0"/>
        <v>3503500</v>
      </c>
      <c r="F5" s="18">
        <f t="shared" si="1"/>
        <v>0.3045192446427733</v>
      </c>
      <c r="G5" s="19">
        <f t="shared" si="2"/>
        <v>254.99999999999997</v>
      </c>
    </row>
    <row r="6" spans="1:10">
      <c r="A6" s="8" t="s">
        <v>44</v>
      </c>
      <c r="B6" s="15">
        <v>53000</v>
      </c>
      <c r="C6" s="16">
        <v>3.7</v>
      </c>
      <c r="D6" s="11">
        <v>35</v>
      </c>
      <c r="E6" s="17">
        <f t="shared" si="0"/>
        <v>1855000</v>
      </c>
      <c r="F6" s="18">
        <f t="shared" si="1"/>
        <v>0.16123396569497489</v>
      </c>
      <c r="G6" s="19">
        <f t="shared" si="2"/>
        <v>129.5</v>
      </c>
    </row>
    <row r="7" spans="1:10">
      <c r="A7" s="8" t="s">
        <v>45</v>
      </c>
      <c r="B7" s="15">
        <v>52440</v>
      </c>
      <c r="C7" s="16">
        <v>3.6</v>
      </c>
      <c r="D7" s="11">
        <v>5</v>
      </c>
      <c r="E7" s="17">
        <f t="shared" si="0"/>
        <v>262200</v>
      </c>
      <c r="F7" s="18">
        <f t="shared" si="1"/>
        <v>2.2790051647020169E-2</v>
      </c>
      <c r="G7" s="19">
        <f t="shared" si="2"/>
        <v>18</v>
      </c>
    </row>
    <row r="8" spans="1:10" ht="17.25" thickBot="1">
      <c r="A8" s="20" t="s">
        <v>46</v>
      </c>
      <c r="B8" s="21">
        <v>0</v>
      </c>
      <c r="C8" s="22">
        <v>0</v>
      </c>
      <c r="D8" s="11">
        <v>0</v>
      </c>
      <c r="E8" s="23">
        <v>0</v>
      </c>
      <c r="F8" s="24"/>
      <c r="G8" s="25"/>
    </row>
    <row r="9" spans="1:10">
      <c r="B9" s="26"/>
      <c r="C9" s="27"/>
      <c r="D9" s="28" t="s">
        <v>19</v>
      </c>
      <c r="E9" s="157">
        <f>SUM(E2:E8)</f>
        <v>11505020</v>
      </c>
      <c r="F9" s="30"/>
      <c r="G9" s="157">
        <f>SUM(G2:G8)</f>
        <v>819.1</v>
      </c>
      <c r="H9" s="31"/>
      <c r="I9" s="8">
        <v>856</v>
      </c>
    </row>
    <row r="10" spans="1:10">
      <c r="A10" s="27"/>
      <c r="B10" s="27"/>
      <c r="C10" s="32"/>
      <c r="D10" s="33" t="s">
        <v>47</v>
      </c>
      <c r="E10" s="29">
        <f>E3+E5</f>
        <v>4249960</v>
      </c>
      <c r="F10" s="34"/>
      <c r="G10" s="27"/>
      <c r="H10" s="31"/>
    </row>
    <row r="11" spans="1:10">
      <c r="A11" s="55" t="s">
        <v>48</v>
      </c>
      <c r="B11" s="27"/>
      <c r="C11" s="27"/>
      <c r="D11" s="27"/>
      <c r="E11" s="27"/>
      <c r="F11" s="31"/>
      <c r="G11" s="31"/>
      <c r="H11" s="31"/>
    </row>
    <row r="13" spans="1:10">
      <c r="B13" s="27"/>
      <c r="E13" s="35" t="s">
        <v>49</v>
      </c>
      <c r="F13" s="36">
        <v>12000000</v>
      </c>
      <c r="G13" s="8" t="s">
        <v>50</v>
      </c>
      <c r="H13" s="27"/>
    </row>
    <row r="14" spans="1:10">
      <c r="E14" s="35" t="s">
        <v>51</v>
      </c>
      <c r="F14" s="36">
        <v>7500000</v>
      </c>
      <c r="G14" s="8" t="s">
        <v>50</v>
      </c>
      <c r="H14" s="27"/>
    </row>
    <row r="15" spans="1:10">
      <c r="E15" s="35" t="s">
        <v>52</v>
      </c>
      <c r="F15" s="36">
        <v>800</v>
      </c>
      <c r="G15" s="8" t="s">
        <v>53</v>
      </c>
      <c r="H15" s="27"/>
    </row>
    <row r="16" spans="1:10">
      <c r="E16" s="35" t="s">
        <v>54</v>
      </c>
      <c r="F16" s="37">
        <v>0.33300000000000002</v>
      </c>
      <c r="H16" s="27"/>
    </row>
    <row r="17" spans="3:8">
      <c r="E17" s="35" t="s">
        <v>55</v>
      </c>
      <c r="F17" s="38">
        <v>6</v>
      </c>
      <c r="G17" s="8" t="s">
        <v>56</v>
      </c>
      <c r="H17" s="27"/>
    </row>
    <row r="20" spans="3:8">
      <c r="C20" s="8" t="s">
        <v>57</v>
      </c>
    </row>
    <row r="21" spans="3:8">
      <c r="C21" s="8" t="s">
        <v>58</v>
      </c>
    </row>
    <row r="22" spans="3:8">
      <c r="C22" s="8" t="s">
        <v>59</v>
      </c>
    </row>
    <row r="23" spans="3:8">
      <c r="C23" s="8" t="s">
        <v>60</v>
      </c>
    </row>
    <row r="24" spans="3:8">
      <c r="C24" s="8" t="s">
        <v>61</v>
      </c>
    </row>
  </sheetData>
  <scenarios current="2" show="2" sqref="E9 G9">
    <scenario name="CASE1" count="6" user="蘇孟緯" comment="建立者 蘇孟緯 於 7/12/2021">
      <inputCells r="D2" val="6" numFmtId="181"/>
      <inputCells r="D3" val="6" numFmtId="181"/>
      <inputCells r="D4" val="33" numFmtId="181"/>
      <inputCells r="D5" val="53" numFmtId="181"/>
      <inputCells r="D6" val="35" numFmtId="181"/>
      <inputCells r="D7" val="6" numFmtId="181"/>
    </scenario>
    <scenario name="CASE2" count="6" user="蘇孟緯" comment="建立者 蘇孟緯 於 7/12/2021">
      <inputCells r="D2" val="6" numFmtId="181"/>
      <inputCells r="D3" val="6" numFmtId="181"/>
      <inputCells r="D4" val="35" numFmtId="181"/>
      <inputCells r="D5" val="56" numFmtId="181"/>
      <inputCells r="D6" val="39" numFmtId="181"/>
      <inputCells r="D7" val="8" numFmtId="181"/>
    </scenario>
    <scenario name="CASE3" locked="1" count="6" user="蘇孟緯" comment="建立者 蘇孟緯 於 2021/7/12">
      <inputCells r="D2" val="8" numFmtId="181"/>
      <inputCells r="D3" val="6" numFmtId="181"/>
      <inputCells r="D4" val="35" numFmtId="181"/>
      <inputCells r="D5" val="50" numFmtId="181"/>
      <inputCells r="D6" val="35" numFmtId="181"/>
      <inputCells r="D7" val="5" numFmtId="181"/>
    </scenario>
  </scenarios>
  <phoneticPr fontId="19" type="noConversion"/>
  <printOptions gridLines="1" gridLinesSet="0"/>
  <pageMargins left="0.75" right="0.75" top="1" bottom="1" header="0.5" footer="0.5"/>
  <pageSetup paperSize="9" orientation="portrait" horizontalDpi="4294967293" verticalDpi="0" r:id="rId1"/>
  <headerFooter alignWithMargins="0">
    <oddHeader>&amp;A</oddHeader>
    <oddFooter>第&amp;P頁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25"/>
  <sheetViews>
    <sheetView showGridLines="0" tabSelected="1" topLeftCell="A7" zoomScaleNormal="100" workbookViewId="0">
      <selection activeCell="D25" sqref="D25"/>
    </sheetView>
  </sheetViews>
  <sheetFormatPr defaultColWidth="8" defaultRowHeight="15"/>
  <cols>
    <col min="1" max="1" width="4.375" style="81" customWidth="1"/>
    <col min="2" max="2" width="9.375" style="81" customWidth="1"/>
    <col min="3" max="3" width="9" style="81" customWidth="1"/>
    <col min="4" max="4" width="9.125" style="81" customWidth="1"/>
    <col min="5" max="5" width="8.875" style="81" customWidth="1"/>
    <col min="6" max="6" width="9" style="81" customWidth="1"/>
    <col min="7" max="7" width="12" style="81" customWidth="1"/>
    <col min="8" max="8" width="28.75" style="81" customWidth="1"/>
    <col min="9" max="16384" width="8" style="81"/>
  </cols>
  <sheetData>
    <row r="1" spans="2:11" ht="23.45" customHeight="1">
      <c r="C1" s="82"/>
      <c r="D1" s="83" t="s">
        <v>83</v>
      </c>
      <c r="E1" s="84"/>
      <c r="F1" s="84"/>
      <c r="H1" s="85"/>
    </row>
    <row r="2" spans="2:11" ht="16.5">
      <c r="C2" s="86"/>
      <c r="D2" s="87" t="s">
        <v>84</v>
      </c>
      <c r="E2" s="87" t="s">
        <v>85</v>
      </c>
      <c r="F2" s="88" t="s">
        <v>86</v>
      </c>
      <c r="H2" s="85"/>
      <c r="K2" s="89"/>
    </row>
    <row r="3" spans="2:11">
      <c r="C3" s="90" t="s">
        <v>87</v>
      </c>
      <c r="D3" s="91">
        <v>58</v>
      </c>
      <c r="E3" s="92">
        <v>47</v>
      </c>
      <c r="F3" s="93">
        <v>108</v>
      </c>
    </row>
    <row r="4" spans="2:11">
      <c r="C4" s="90" t="s">
        <v>88</v>
      </c>
      <c r="D4" s="94">
        <v>87</v>
      </c>
      <c r="E4" s="95">
        <v>46</v>
      </c>
      <c r="F4" s="96">
        <v>100</v>
      </c>
    </row>
    <row r="5" spans="2:11">
      <c r="C5" s="90" t="s">
        <v>89</v>
      </c>
      <c r="D5" s="94">
        <v>121</v>
      </c>
      <c r="E5" s="95">
        <v>30</v>
      </c>
      <c r="F5" s="96">
        <v>57</v>
      </c>
    </row>
    <row r="6" spans="2:11">
      <c r="C6" s="90" t="s">
        <v>90</v>
      </c>
      <c r="D6" s="94">
        <v>149</v>
      </c>
      <c r="E6" s="95">
        <v>66</v>
      </c>
      <c r="F6" s="96">
        <v>83</v>
      </c>
    </row>
    <row r="7" spans="2:11">
      <c r="C7" s="90" t="s">
        <v>91</v>
      </c>
      <c r="D7" s="94">
        <v>62</v>
      </c>
      <c r="E7" s="95">
        <v>115</v>
      </c>
      <c r="F7" s="96">
        <v>164</v>
      </c>
    </row>
    <row r="8" spans="2:11">
      <c r="C8" s="97" t="s">
        <v>92</v>
      </c>
      <c r="D8" s="98">
        <v>128</v>
      </c>
      <c r="E8" s="99">
        <v>28</v>
      </c>
      <c r="F8" s="100">
        <v>38</v>
      </c>
    </row>
    <row r="9" spans="2:11">
      <c r="B9" s="101"/>
      <c r="C9" s="95"/>
      <c r="D9" s="95"/>
      <c r="E9" s="95"/>
      <c r="F9" s="95"/>
    </row>
    <row r="10" spans="2:11" ht="19.899999999999999" customHeight="1">
      <c r="B10" s="102" t="s">
        <v>93</v>
      </c>
      <c r="C10" s="103"/>
      <c r="D10" s="104" t="s">
        <v>94</v>
      </c>
      <c r="E10" s="105"/>
      <c r="F10" s="106"/>
      <c r="G10" s="107" t="s">
        <v>95</v>
      </c>
      <c r="H10" s="108" t="s">
        <v>102</v>
      </c>
      <c r="I10" s="101"/>
      <c r="J10" s="109"/>
    </row>
    <row r="11" spans="2:11" ht="16.5">
      <c r="B11" s="110" t="s">
        <v>96</v>
      </c>
      <c r="C11" s="111" t="s">
        <v>97</v>
      </c>
      <c r="D11" s="112" t="s">
        <v>84</v>
      </c>
      <c r="E11" s="112" t="s">
        <v>85</v>
      </c>
      <c r="F11" s="112" t="s">
        <v>86</v>
      </c>
      <c r="G11" s="113"/>
      <c r="H11" s="81" t="s">
        <v>103</v>
      </c>
      <c r="I11" s="101"/>
      <c r="J11" s="114"/>
    </row>
    <row r="12" spans="2:11" ht="16.5">
      <c r="B12" s="115" t="s">
        <v>87</v>
      </c>
      <c r="C12" s="116">
        <v>150</v>
      </c>
      <c r="D12" s="117">
        <v>25</v>
      </c>
      <c r="E12" s="118">
        <v>25</v>
      </c>
      <c r="F12" s="119">
        <v>25</v>
      </c>
      <c r="G12" s="116">
        <f t="shared" ref="G12:G17" si="0">SUM(D12:F12)</f>
        <v>75</v>
      </c>
      <c r="H12" s="81" t="s">
        <v>104</v>
      </c>
      <c r="I12" s="109"/>
      <c r="J12" s="109"/>
    </row>
    <row r="13" spans="2:11" ht="16.5">
      <c r="B13" s="115" t="s">
        <v>88</v>
      </c>
      <c r="C13" s="116">
        <v>225</v>
      </c>
      <c r="D13" s="117">
        <v>25</v>
      </c>
      <c r="E13" s="118">
        <v>25</v>
      </c>
      <c r="F13" s="119">
        <v>25</v>
      </c>
      <c r="G13" s="116">
        <f t="shared" si="0"/>
        <v>75</v>
      </c>
      <c r="H13" s="81" t="s">
        <v>105</v>
      </c>
      <c r="I13" s="109"/>
      <c r="J13" s="109"/>
    </row>
    <row r="14" spans="2:11" ht="16.5">
      <c r="B14" s="115" t="s">
        <v>89</v>
      </c>
      <c r="C14" s="116">
        <v>100</v>
      </c>
      <c r="D14" s="117">
        <v>25</v>
      </c>
      <c r="E14" s="118">
        <v>25</v>
      </c>
      <c r="F14" s="119">
        <v>25</v>
      </c>
      <c r="G14" s="116">
        <f t="shared" si="0"/>
        <v>75</v>
      </c>
      <c r="H14" s="81" t="s">
        <v>106</v>
      </c>
      <c r="I14" s="109"/>
      <c r="J14" s="109"/>
    </row>
    <row r="15" spans="2:11" ht="16.5">
      <c r="B15" s="115" t="s">
        <v>90</v>
      </c>
      <c r="C15" s="116">
        <v>250</v>
      </c>
      <c r="D15" s="117">
        <v>25</v>
      </c>
      <c r="E15" s="118">
        <v>25</v>
      </c>
      <c r="F15" s="119">
        <v>25</v>
      </c>
      <c r="G15" s="116">
        <f t="shared" si="0"/>
        <v>75</v>
      </c>
      <c r="H15" s="81" t="s">
        <v>107</v>
      </c>
      <c r="I15" s="109"/>
      <c r="J15" s="109"/>
    </row>
    <row r="16" spans="2:11">
      <c r="B16" s="115" t="s">
        <v>91</v>
      </c>
      <c r="C16" s="116">
        <v>120</v>
      </c>
      <c r="D16" s="117">
        <v>25</v>
      </c>
      <c r="E16" s="118">
        <v>25</v>
      </c>
      <c r="F16" s="119">
        <v>25</v>
      </c>
      <c r="G16" s="116">
        <f t="shared" si="0"/>
        <v>75</v>
      </c>
      <c r="I16" s="109"/>
      <c r="J16" s="109"/>
    </row>
    <row r="17" spans="2:10">
      <c r="B17" s="120" t="s">
        <v>92</v>
      </c>
      <c r="C17" s="121">
        <v>150</v>
      </c>
      <c r="D17" s="122">
        <v>25</v>
      </c>
      <c r="E17" s="123">
        <v>25</v>
      </c>
      <c r="F17" s="124">
        <v>25</v>
      </c>
      <c r="G17" s="121">
        <f t="shared" si="0"/>
        <v>75</v>
      </c>
      <c r="I17" s="109"/>
      <c r="J17" s="109"/>
    </row>
    <row r="18" spans="2:10">
      <c r="B18" s="120" t="s">
        <v>98</v>
      </c>
      <c r="C18" s="121">
        <f>SUM(C12:C17)</f>
        <v>995</v>
      </c>
      <c r="D18" s="125">
        <f>SUM(D12:D17)</f>
        <v>150</v>
      </c>
      <c r="E18" s="126">
        <f>SUM(E12:E17)</f>
        <v>150</v>
      </c>
      <c r="F18" s="127">
        <f>SUM(F12:F17)</f>
        <v>150</v>
      </c>
      <c r="G18" s="128">
        <f>SUM(G12:G17)</f>
        <v>450</v>
      </c>
      <c r="H18" s="109"/>
      <c r="I18" s="109"/>
      <c r="J18" s="109"/>
    </row>
    <row r="20" spans="2:10" ht="16.5">
      <c r="B20" s="129" t="s">
        <v>99</v>
      </c>
      <c r="C20" s="130"/>
      <c r="D20" s="131">
        <v>400</v>
      </c>
      <c r="E20" s="131">
        <v>350</v>
      </c>
      <c r="F20" s="132">
        <v>500</v>
      </c>
      <c r="G20" s="109"/>
    </row>
    <row r="21" spans="2:10" ht="16.5">
      <c r="B21" s="133" t="s">
        <v>100</v>
      </c>
      <c r="C21" s="134"/>
      <c r="D21" s="135">
        <f>D20-D18</f>
        <v>250</v>
      </c>
      <c r="E21" s="135">
        <f>E20-E18</f>
        <v>200</v>
      </c>
      <c r="F21" s="136">
        <f>F20-F18</f>
        <v>350</v>
      </c>
      <c r="G21" s="109"/>
      <c r="H21" s="137"/>
    </row>
    <row r="23" spans="2:10" ht="16.5">
      <c r="D23" s="112" t="s">
        <v>84</v>
      </c>
      <c r="E23" s="112" t="s">
        <v>85</v>
      </c>
      <c r="F23" s="112" t="s">
        <v>86</v>
      </c>
      <c r="G23" s="138" t="s">
        <v>98</v>
      </c>
    </row>
    <row r="24" spans="2:10" ht="16.5">
      <c r="B24" s="139" t="s">
        <v>101</v>
      </c>
      <c r="C24" s="140"/>
      <c r="D24" s="141">
        <f>SUMPRODUCT(D3:D8,D12:D17)</f>
        <v>15125</v>
      </c>
      <c r="E24" s="141">
        <f t="shared" ref="E24:F24" si="1">SUMPRODUCT(E3:E8,E12:E17)</f>
        <v>8300</v>
      </c>
      <c r="F24" s="141">
        <f t="shared" si="1"/>
        <v>13750</v>
      </c>
      <c r="G24" s="183">
        <f>SUM(D24:F24)</f>
        <v>37175</v>
      </c>
      <c r="H24" s="85"/>
    </row>
    <row r="25" spans="2:10">
      <c r="D25" s="81">
        <f t="array" ref="D25">SUM(D3:D8*D12:D17)</f>
        <v>15125</v>
      </c>
    </row>
  </sheetData>
  <phoneticPr fontId="19" type="noConversion"/>
  <printOptions gridLinesSet="0"/>
  <pageMargins left="0.75" right="0.75" top="1" bottom="1" header="0.5" footer="0.5"/>
  <pageSetup orientation="portrait" horizontalDpi="4294967292" verticalDpi="0" r:id="rId1"/>
  <headerFooter alignWithMargins="0">
    <oddHeader>&amp;F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3:D5"/>
  <sheetViews>
    <sheetView workbookViewId="0">
      <selection activeCell="D8" sqref="D8"/>
    </sheetView>
  </sheetViews>
  <sheetFormatPr defaultRowHeight="15.75"/>
  <sheetData>
    <row r="3" spans="4:4">
      <c r="D3" s="142" t="s">
        <v>108</v>
      </c>
    </row>
    <row r="5" spans="4:4">
      <c r="D5" s="142" t="s">
        <v>109</v>
      </c>
    </row>
  </sheetData>
  <phoneticPr fontId="23" type="noConversion"/>
  <hyperlinks>
    <hyperlink ref="D3" r:id="rId1" xr:uid="{00000000-0004-0000-0500-000000000000}"/>
    <hyperlink ref="D5" r:id="rId2" location="FreeTrial " xr:uid="{00000000-0004-0000-0500-000001000000}"/>
  </hyperlinks>
  <pageMargins left="0.7" right="0.7" top="0.75" bottom="0.75" header="0.3" footer="0.3"/>
  <pageSetup paperSize="9" orientation="portrait" horizontalDpi="200" verticalDpi="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分析藍本摘要</vt:lpstr>
      <vt:lpstr>帽子銷售計劃</vt:lpstr>
      <vt:lpstr>麵包工廠生產計劃</vt:lpstr>
      <vt:lpstr>玩具填充裝配分析</vt:lpstr>
      <vt:lpstr>分析藍本摘要 2</vt:lpstr>
      <vt:lpstr>惟惟軟糖公司廣告預算</vt:lpstr>
      <vt:lpstr>運費計算</vt:lpstr>
      <vt:lpstr>其他範例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蘇孟緯</cp:lastModifiedBy>
  <dcterms:created xsi:type="dcterms:W3CDTF">1996-10-07T05:29:20Z</dcterms:created>
  <dcterms:modified xsi:type="dcterms:W3CDTF">2021-07-12T11:16:32Z</dcterms:modified>
</cp:coreProperties>
</file>