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usdot-my.sharepoint.com/personal/tianhao_yan_ctr_ad_dot_gov/Documents/NCAT code assessment/"/>
    </mc:Choice>
  </mc:AlternateContent>
  <xr:revisionPtr revIDLastSave="0" documentId="13_ncr:1_{16C69CF6-3F1F-294A-94EC-725ED72AD696}" xr6:coauthVersionLast="47" xr6:coauthVersionMax="47" xr10:uidLastSave="{00000000-0000-0000-0000-000000000000}"/>
  <bookViews>
    <workbookView xWindow="-108" yWindow="-108" windowWidth="23256" windowHeight="13896" xr2:uid="{7EEB14F1-1B16-4B73-B1A2-A19AD1276072}"/>
  </bookViews>
  <sheets>
    <sheet name="Sheet1" sheetId="1" r:id="rId1"/>
  </sheets>
  <externalReferences>
    <externalReference r:id="rId2"/>
  </externalReferences>
  <definedNames>
    <definedName name="_xlnm._FilterDatabase" localSheetId="0" hidden="1">Sheet1!$A$2:$AI$73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81" i="1" l="1"/>
  <c r="AF80" i="1"/>
  <c r="AF79" i="1"/>
  <c r="T67" i="1"/>
  <c r="T66" i="1"/>
  <c r="T61" i="1"/>
  <c r="T58" i="1"/>
  <c r="T53" i="1"/>
  <c r="T52" i="1"/>
  <c r="T42" i="1"/>
  <c r="T36" i="1"/>
  <c r="T34" i="1"/>
  <c r="T32" i="1"/>
  <c r="W24" i="1"/>
  <c r="V24" i="1"/>
  <c r="T24" i="1"/>
  <c r="T22" i="1"/>
  <c r="T19" i="1"/>
  <c r="Y17" i="1"/>
  <c r="X17" i="1"/>
  <c r="W17" i="1"/>
  <c r="V17" i="1"/>
  <c r="T17" i="1"/>
  <c r="T14" i="1"/>
  <c r="T13" i="1"/>
  <c r="T12" i="1"/>
  <c r="T11" i="1"/>
  <c r="AD149" i="1" l="1"/>
  <c r="AD86" i="1"/>
  <c r="AD102" i="1"/>
  <c r="AD118" i="1"/>
  <c r="AD134" i="1"/>
  <c r="AD87" i="1"/>
  <c r="AD103" i="1"/>
  <c r="AD119" i="1"/>
  <c r="AD135" i="1"/>
  <c r="AD88" i="1"/>
  <c r="AD104" i="1"/>
  <c r="AD120" i="1"/>
  <c r="AD136" i="1"/>
  <c r="AD89" i="1"/>
  <c r="AD105" i="1"/>
  <c r="AD121" i="1"/>
  <c r="AD137" i="1"/>
  <c r="AD90" i="1"/>
  <c r="AD106" i="1"/>
  <c r="AD122" i="1"/>
  <c r="AD138" i="1"/>
  <c r="AD91" i="1"/>
  <c r="AD107" i="1"/>
  <c r="AD123" i="1"/>
  <c r="AD139" i="1"/>
  <c r="AD79" i="1"/>
  <c r="AD92" i="1"/>
  <c r="AD108" i="1"/>
  <c r="AD124" i="1"/>
  <c r="AD140" i="1"/>
  <c r="AD93" i="1"/>
  <c r="AD109" i="1"/>
  <c r="AD125" i="1"/>
  <c r="AD141" i="1"/>
  <c r="AD80" i="1"/>
  <c r="AD94" i="1"/>
  <c r="AD110" i="1"/>
  <c r="AD126" i="1"/>
  <c r="AD142" i="1"/>
  <c r="AD95" i="1"/>
  <c r="AD111" i="1"/>
  <c r="AD127" i="1"/>
  <c r="AD143" i="1"/>
  <c r="AD81" i="1"/>
  <c r="AD96" i="1"/>
  <c r="AD112" i="1"/>
  <c r="AD128" i="1"/>
  <c r="AD144" i="1"/>
  <c r="AD97" i="1"/>
  <c r="AD113" i="1"/>
  <c r="AD129" i="1"/>
  <c r="AD145" i="1"/>
  <c r="AD82" i="1"/>
  <c r="AD98" i="1"/>
  <c r="AD114" i="1"/>
  <c r="AD130" i="1"/>
  <c r="AD146" i="1"/>
  <c r="AD83" i="1"/>
  <c r="AD99" i="1"/>
  <c r="AD115" i="1"/>
  <c r="AD131" i="1"/>
  <c r="AD147" i="1"/>
  <c r="AD84" i="1"/>
  <c r="AD100" i="1"/>
  <c r="AD116" i="1"/>
  <c r="AD132" i="1"/>
  <c r="AD148" i="1"/>
  <c r="AD85" i="1"/>
  <c r="AD101" i="1"/>
  <c r="AD117" i="1"/>
  <c r="AD133" i="1"/>
</calcChain>
</file>

<file path=xl/sharedStrings.xml><?xml version="1.0" encoding="utf-8"?>
<sst xmlns="http://schemas.openxmlformats.org/spreadsheetml/2006/main" count="570" uniqueCount="129">
  <si>
    <t>Mix Design &amp; Project Info</t>
  </si>
  <si>
    <t>Volumetric Acceptance Test Results</t>
  </si>
  <si>
    <t>HWTT Results</t>
  </si>
  <si>
    <t>IDEAL-CT Results</t>
  </si>
  <si>
    <t>Test Number</t>
  </si>
  <si>
    <t>SiteManager Sample ID</t>
  </si>
  <si>
    <t>Sample Test Number</t>
  </si>
  <si>
    <t>Sample Date</t>
  </si>
  <si>
    <t>Type</t>
  </si>
  <si>
    <t xml:space="preserve">RAP </t>
  </si>
  <si>
    <t>PG binder grade</t>
  </si>
  <si>
    <t>Design Gyration</t>
  </si>
  <si>
    <t>Additives</t>
  </si>
  <si>
    <t>BSG (field)</t>
  </si>
  <si>
    <t>Air Voids (field)</t>
  </si>
  <si>
    <t>VMA (field)</t>
  </si>
  <si>
    <t>Dust/Binder (Field)</t>
  </si>
  <si>
    <t>Ignition Oven AC (%) (Field)</t>
  </si>
  <si>
    <t>Slip AC Content (%) (Field)</t>
  </si>
  <si>
    <t>Avg. Rut Depth</t>
  </si>
  <si>
    <t>Avg. Pass Max</t>
  </si>
  <si>
    <t xml:space="preserve">SIP </t>
  </si>
  <si>
    <t>SIP Depth</t>
  </si>
  <si>
    <t>Strip Slope</t>
  </si>
  <si>
    <t>Creep Slope</t>
  </si>
  <si>
    <t>Avg. Displacement @ 75% peak load (mm)</t>
  </si>
  <si>
    <t>Avg. Post-Peak Slope @75% peak load (kN/mm)</t>
  </si>
  <si>
    <t>Avg. Failure Energy (J/m^2)</t>
  </si>
  <si>
    <t>Avg. CTindex</t>
  </si>
  <si>
    <t>CTindex COV (%)</t>
  </si>
  <si>
    <t>Number of Pucks</t>
  </si>
  <si>
    <t>Comments</t>
  </si>
  <si>
    <t>nhersey2256145044</t>
  </si>
  <si>
    <t>IVS</t>
  </si>
  <si>
    <t>70-28</t>
  </si>
  <si>
    <t>0.1% Zycotherm</t>
  </si>
  <si>
    <t>NA</t>
  </si>
  <si>
    <t>nhersey225C094026</t>
  </si>
  <si>
    <t>sfout225B071351</t>
  </si>
  <si>
    <t>0.5% Rediset LQ</t>
  </si>
  <si>
    <t>jrich225C100241</t>
  </si>
  <si>
    <t>0.5% Evotherm</t>
  </si>
  <si>
    <t>Out of spec - AV</t>
  </si>
  <si>
    <t>jrich225G070418</t>
  </si>
  <si>
    <t>Out of spec - AV &amp; VMA</t>
  </si>
  <si>
    <t>kgarcia225V072025</t>
  </si>
  <si>
    <t>IVB</t>
  </si>
  <si>
    <t>HWTT Testing: one paired set failed, other passed</t>
  </si>
  <si>
    <t>tcoletta2262110311</t>
  </si>
  <si>
    <t>jrich225O075838</t>
  </si>
  <si>
    <t>kgarcia2269183203</t>
  </si>
  <si>
    <t>kgarcia226S054819</t>
  </si>
  <si>
    <t>tcoletta2267065412</t>
  </si>
  <si>
    <t>jrich226U124429</t>
  </si>
  <si>
    <t>IIS</t>
  </si>
  <si>
    <t>jrich2276155322</t>
  </si>
  <si>
    <t>tcoletta2279030755</t>
  </si>
  <si>
    <t>kgarcia227B113925</t>
  </si>
  <si>
    <t>nhersey227A181945</t>
  </si>
  <si>
    <t>tcoletta227G055228</t>
  </si>
  <si>
    <t>dhill2279142949</t>
  </si>
  <si>
    <t>dhill227D084416</t>
  </si>
  <si>
    <t>tcoletta227F103753</t>
  </si>
  <si>
    <t>tcoletta227J074909</t>
  </si>
  <si>
    <t>dhill227K062653</t>
  </si>
  <si>
    <t>nhersey227K060127</t>
  </si>
  <si>
    <t>tcoletta227M113541</t>
  </si>
  <si>
    <t>nhersey227R060522</t>
  </si>
  <si>
    <t>tcoletta227S124429</t>
  </si>
  <si>
    <t>sfout227R134110</t>
  </si>
  <si>
    <t>nhersey227V145930</t>
  </si>
  <si>
    <t>kgarcia2282061307</t>
  </si>
  <si>
    <t>sfout2282061329</t>
  </si>
  <si>
    <t>tcoletta2289143628</t>
  </si>
  <si>
    <t>jrich228A100809</t>
  </si>
  <si>
    <t>tcoletta228D080809</t>
  </si>
  <si>
    <t>jrich228G064718</t>
  </si>
  <si>
    <t>tcoletta228E184447</t>
  </si>
  <si>
    <t>kgarcia228I065141</t>
  </si>
  <si>
    <t>tcoletta228G193647</t>
  </si>
  <si>
    <t>kgarcia228G111223</t>
  </si>
  <si>
    <t>nhersey227B182257</t>
  </si>
  <si>
    <t>kgarcia228P061904</t>
  </si>
  <si>
    <t>pbannerm228R072059</t>
  </si>
  <si>
    <t>pbannerm228Q103859</t>
  </si>
  <si>
    <t>tcoletta2291065524</t>
  </si>
  <si>
    <t>jrich2291110550</t>
  </si>
  <si>
    <t>sfout2297014917</t>
  </si>
  <si>
    <t>dhill229A125945</t>
  </si>
  <si>
    <t>pbannerm2299064847</t>
  </si>
  <si>
    <t>tcoletta229C121753</t>
  </si>
  <si>
    <t>sfout228O182231</t>
  </si>
  <si>
    <t>pbannerm229C065108</t>
  </si>
  <si>
    <t>dhill229F140703</t>
  </si>
  <si>
    <t>jrich2297134846</t>
  </si>
  <si>
    <t>jrich229C070334</t>
  </si>
  <si>
    <t>0.3% Evotherm</t>
  </si>
  <si>
    <t>jrich229L065122</t>
  </si>
  <si>
    <t>58E - 34</t>
  </si>
  <si>
    <t>kgarcia229J101214</t>
  </si>
  <si>
    <t>jrich229R150638</t>
  </si>
  <si>
    <t>sfout229F183807</t>
  </si>
  <si>
    <t>khagan229T194727</t>
  </si>
  <si>
    <t>kgarcia229S082343</t>
  </si>
  <si>
    <t>jrich22A3094059</t>
  </si>
  <si>
    <t>sfout22A4020605</t>
  </si>
  <si>
    <t>sfout229N011729</t>
  </si>
  <si>
    <t>tcoletta22AA150940</t>
  </si>
  <si>
    <t>0.5% SonneWarmix</t>
  </si>
  <si>
    <t>tcoletta22AAC071618</t>
  </si>
  <si>
    <t>jrich22AC095517</t>
  </si>
  <si>
    <t>sfout22A7000942</t>
  </si>
  <si>
    <t>pbannerm22AH100348</t>
  </si>
  <si>
    <t>1-1.5% Double Barrel Green Foaming</t>
  </si>
  <si>
    <t>sfout22AC222600</t>
  </si>
  <si>
    <t>kgarcia22A4150534</t>
  </si>
  <si>
    <t>jrich22AV110027</t>
  </si>
  <si>
    <t>CDF for IDEAL-CT (All Results)</t>
  </si>
  <si>
    <t>Dataset</t>
  </si>
  <si>
    <t>Cumul. Dist</t>
  </si>
  <si>
    <t>Percentiles:</t>
  </si>
  <si>
    <t>25th</t>
  </si>
  <si>
    <t>50th</t>
  </si>
  <si>
    <t>75th</t>
  </si>
  <si>
    <t>Coarse Agg Angularity (CA1/CA2)</t>
  </si>
  <si>
    <t>Fine Agg Angularity</t>
  </si>
  <si>
    <t>Thin &amp; Elongated</t>
  </si>
  <si>
    <t>Sand Equivalency</t>
  </si>
  <si>
    <t>100/100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</si>
</sst>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darkUp">
        <bgColor rgb="FF00206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5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164" fontId="0" fillId="0" borderId="1" xfId="0" applyNumberFormat="1" applyBorder="1"/>
    <xf numFmtId="0" fontId="2" fillId="0" borderId="1" xfId="0" applyFont="1" applyBorder="1"/>
    <xf numFmtId="0" fontId="3" fillId="0" borderId="1" xfId="0" applyFont="1" applyBorder="1"/>
    <xf numFmtId="10" fontId="0" fillId="0" borderId="1" xfId="0" applyNumberFormat="1" applyBorder="1"/>
    <xf numFmtId="0" fontId="3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/>
    <xf numFmtId="14" fontId="4" fillId="2" borderId="1" xfId="0" applyNumberFormat="1" applyFont="1" applyFill="1" applyBorder="1"/>
    <xf numFmtId="0" fontId="4" fillId="2" borderId="1" xfId="0" applyFont="1" applyFill="1" applyBorder="1" applyAlignment="1" applyProtection="1">
      <alignment horizontal="left"/>
      <protection locked="0"/>
    </xf>
    <xf numFmtId="0" fontId="4" fillId="2" borderId="1" xfId="0" applyFont="1" applyFill="1" applyBorder="1" applyAlignment="1">
      <alignment horizontal="right"/>
    </xf>
    <xf numFmtId="14" fontId="4" fillId="2" borderId="1" xfId="0" applyNumberFormat="1" applyFont="1" applyFill="1" applyBorder="1" applyAlignment="1">
      <alignment wrapText="1"/>
    </xf>
    <xf numFmtId="0" fontId="4" fillId="2" borderId="2" xfId="0" applyFont="1" applyFill="1" applyBorder="1" applyAlignment="1" applyProtection="1">
      <alignment horizontal="left"/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14" fontId="4" fillId="2" borderId="1" xfId="0" applyNumberFormat="1" applyFont="1" applyFill="1" applyBorder="1" applyAlignment="1" applyProtection="1">
      <alignment horizontal="right"/>
      <protection locked="0"/>
    </xf>
    <xf numFmtId="0" fontId="4" fillId="2" borderId="3" xfId="0" applyFont="1" applyFill="1" applyBorder="1" applyAlignment="1">
      <alignment horizontal="left"/>
    </xf>
    <xf numFmtId="14" fontId="4" fillId="2" borderId="1" xfId="0" applyNumberFormat="1" applyFont="1" applyFill="1" applyBorder="1" applyAlignment="1">
      <alignment horizontal="right"/>
    </xf>
    <xf numFmtId="164" fontId="4" fillId="2" borderId="1" xfId="0" applyNumberFormat="1" applyFont="1" applyFill="1" applyBorder="1"/>
    <xf numFmtId="0" fontId="4" fillId="2" borderId="3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right" wrapText="1"/>
    </xf>
    <xf numFmtId="164" fontId="1" fillId="3" borderId="1" xfId="0" applyNumberFormat="1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164" fontId="1" fillId="3" borderId="1" xfId="0" applyNumberFormat="1" applyFont="1" applyFill="1" applyBorder="1"/>
    <xf numFmtId="0" fontId="1" fillId="3" borderId="1" xfId="0" applyFont="1" applyFill="1" applyBorder="1"/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/>
    <xf numFmtId="0" fontId="1" fillId="5" borderId="1" xfId="0" applyFont="1" applyFill="1" applyBorder="1"/>
    <xf numFmtId="0" fontId="6" fillId="6" borderId="1" xfId="0" applyFont="1" applyFill="1" applyBorder="1" applyAlignment="1">
      <alignment wrapText="1"/>
    </xf>
    <xf numFmtId="0" fontId="6" fillId="6" borderId="1" xfId="0" applyFont="1" applyFill="1" applyBorder="1"/>
    <xf numFmtId="0" fontId="1" fillId="7" borderId="1" xfId="0" applyFont="1" applyFill="1" applyBorder="1" applyAlignment="1">
      <alignment wrapText="1"/>
    </xf>
    <xf numFmtId="0" fontId="1" fillId="7" borderId="1" xfId="0" applyFont="1" applyFill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CDF of CT-Index</a:t>
            </a:r>
            <a:r>
              <a:rPr lang="en-US" baseline="0"/>
              <a:t> (Reheated Production Mix)</a:t>
            </a:r>
          </a:p>
        </c:rich>
      </c:tx>
      <c:layout>
        <c:manualLayout>
          <c:xMode val="edge"/>
          <c:yMode val="edge"/>
          <c:x val="0.20841799012411585"/>
          <c:y val="9.7402597402597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[1]Sheet1!$AC$84:$AC$154</c:f>
              <c:numCache>
                <c:formatCode>General</c:formatCode>
                <c:ptCount val="71"/>
                <c:pt idx="0">
                  <c:v>67.8</c:v>
                </c:pt>
                <c:pt idx="1">
                  <c:v>72.7</c:v>
                </c:pt>
                <c:pt idx="2">
                  <c:v>75.400000000000006</c:v>
                </c:pt>
                <c:pt idx="3">
                  <c:v>77.2</c:v>
                </c:pt>
                <c:pt idx="4">
                  <c:v>81</c:v>
                </c:pt>
                <c:pt idx="5">
                  <c:v>81.7</c:v>
                </c:pt>
                <c:pt idx="6">
                  <c:v>84.9</c:v>
                </c:pt>
                <c:pt idx="7">
                  <c:v>88.5</c:v>
                </c:pt>
                <c:pt idx="8">
                  <c:v>90.2</c:v>
                </c:pt>
                <c:pt idx="9">
                  <c:v>95.7</c:v>
                </c:pt>
                <c:pt idx="10">
                  <c:v>104</c:v>
                </c:pt>
                <c:pt idx="11">
                  <c:v>104.3</c:v>
                </c:pt>
                <c:pt idx="12">
                  <c:v>107.8</c:v>
                </c:pt>
                <c:pt idx="13">
                  <c:v>111.1</c:v>
                </c:pt>
                <c:pt idx="14">
                  <c:v>112.4</c:v>
                </c:pt>
                <c:pt idx="15">
                  <c:v>113.2</c:v>
                </c:pt>
                <c:pt idx="16">
                  <c:v>115.9</c:v>
                </c:pt>
                <c:pt idx="17">
                  <c:v>116.4</c:v>
                </c:pt>
                <c:pt idx="18">
                  <c:v>117.7</c:v>
                </c:pt>
                <c:pt idx="19">
                  <c:v>118.7</c:v>
                </c:pt>
                <c:pt idx="20">
                  <c:v>118.9</c:v>
                </c:pt>
                <c:pt idx="21">
                  <c:v>127.6</c:v>
                </c:pt>
                <c:pt idx="22">
                  <c:v>131.19999999999999</c:v>
                </c:pt>
                <c:pt idx="23">
                  <c:v>135.1</c:v>
                </c:pt>
                <c:pt idx="24">
                  <c:v>136.6</c:v>
                </c:pt>
                <c:pt idx="25">
                  <c:v>138</c:v>
                </c:pt>
                <c:pt idx="26">
                  <c:v>138.6</c:v>
                </c:pt>
                <c:pt idx="27">
                  <c:v>143.69999999999999</c:v>
                </c:pt>
                <c:pt idx="28">
                  <c:v>144.9</c:v>
                </c:pt>
                <c:pt idx="29">
                  <c:v>146.5</c:v>
                </c:pt>
                <c:pt idx="30">
                  <c:v>147.9</c:v>
                </c:pt>
                <c:pt idx="31">
                  <c:v>150.19999999999999</c:v>
                </c:pt>
                <c:pt idx="32">
                  <c:v>150.5</c:v>
                </c:pt>
                <c:pt idx="33">
                  <c:v>150.6</c:v>
                </c:pt>
                <c:pt idx="34">
                  <c:v>152.19999999999999</c:v>
                </c:pt>
                <c:pt idx="35">
                  <c:v>161.5</c:v>
                </c:pt>
                <c:pt idx="36">
                  <c:v>164.6</c:v>
                </c:pt>
                <c:pt idx="37">
                  <c:v>167</c:v>
                </c:pt>
                <c:pt idx="38">
                  <c:v>167.5</c:v>
                </c:pt>
                <c:pt idx="39">
                  <c:v>168.5</c:v>
                </c:pt>
                <c:pt idx="40">
                  <c:v>170.4</c:v>
                </c:pt>
                <c:pt idx="41">
                  <c:v>172.8</c:v>
                </c:pt>
                <c:pt idx="42">
                  <c:v>173.4</c:v>
                </c:pt>
                <c:pt idx="43">
                  <c:v>174.9</c:v>
                </c:pt>
                <c:pt idx="44">
                  <c:v>188.7</c:v>
                </c:pt>
                <c:pt idx="45">
                  <c:v>190.5</c:v>
                </c:pt>
                <c:pt idx="46">
                  <c:v>193.4</c:v>
                </c:pt>
                <c:pt idx="47">
                  <c:v>197.4</c:v>
                </c:pt>
                <c:pt idx="48">
                  <c:v>197.6</c:v>
                </c:pt>
                <c:pt idx="49">
                  <c:v>208.6</c:v>
                </c:pt>
                <c:pt idx="50">
                  <c:v>213.9</c:v>
                </c:pt>
                <c:pt idx="51">
                  <c:v>222.9</c:v>
                </c:pt>
                <c:pt idx="52">
                  <c:v>227.2</c:v>
                </c:pt>
                <c:pt idx="53">
                  <c:v>232.3</c:v>
                </c:pt>
                <c:pt idx="54">
                  <c:v>232.7</c:v>
                </c:pt>
                <c:pt idx="55">
                  <c:v>236</c:v>
                </c:pt>
                <c:pt idx="56">
                  <c:v>238</c:v>
                </c:pt>
                <c:pt idx="57">
                  <c:v>238.3</c:v>
                </c:pt>
                <c:pt idx="58">
                  <c:v>238.5</c:v>
                </c:pt>
                <c:pt idx="59">
                  <c:v>239</c:v>
                </c:pt>
                <c:pt idx="60">
                  <c:v>240.6</c:v>
                </c:pt>
                <c:pt idx="61">
                  <c:v>240.9</c:v>
                </c:pt>
                <c:pt idx="62">
                  <c:v>244.6</c:v>
                </c:pt>
                <c:pt idx="63">
                  <c:v>247.1</c:v>
                </c:pt>
                <c:pt idx="64">
                  <c:v>258.89999999999998</c:v>
                </c:pt>
                <c:pt idx="65">
                  <c:v>270.8</c:v>
                </c:pt>
                <c:pt idx="66">
                  <c:v>299</c:v>
                </c:pt>
                <c:pt idx="67">
                  <c:v>313.5</c:v>
                </c:pt>
                <c:pt idx="68">
                  <c:v>359</c:v>
                </c:pt>
                <c:pt idx="69">
                  <c:v>376</c:v>
                </c:pt>
                <c:pt idx="70">
                  <c:v>411.2</c:v>
                </c:pt>
              </c:numCache>
            </c:numRef>
          </c:cat>
          <c:val>
            <c:numRef>
              <c:f>[1]Sheet1!$AD$84:$AD$154</c:f>
              <c:numCache>
                <c:formatCode>General</c:formatCode>
                <c:ptCount val="71"/>
                <c:pt idx="0">
                  <c:v>7.6365158918534279E-2</c:v>
                </c:pt>
                <c:pt idx="1">
                  <c:v>8.6413213017944634E-2</c:v>
                </c:pt>
                <c:pt idx="2">
                  <c:v>9.235639855625169E-2</c:v>
                </c:pt>
                <c:pt idx="3">
                  <c:v>9.6483258350617024E-2</c:v>
                </c:pt>
                <c:pt idx="4">
                  <c:v>0.10563732876994349</c:v>
                </c:pt>
                <c:pt idx="5">
                  <c:v>0.10738994272283689</c:v>
                </c:pt>
                <c:pt idx="6">
                  <c:v>0.11566884133834796</c:v>
                </c:pt>
                <c:pt idx="7">
                  <c:v>0.12551308824312501</c:v>
                </c:pt>
                <c:pt idx="8">
                  <c:v>0.13035949460722421</c:v>
                </c:pt>
                <c:pt idx="9">
                  <c:v>0.14691858696208948</c:v>
                </c:pt>
                <c:pt idx="10">
                  <c:v>0.17447413972569742</c:v>
                </c:pt>
                <c:pt idx="11">
                  <c:v>0.17552800638029961</c:v>
                </c:pt>
                <c:pt idx="12">
                  <c:v>0.18811984599768844</c:v>
                </c:pt>
                <c:pt idx="13">
                  <c:v>0.20048934314965319</c:v>
                </c:pt>
                <c:pt idx="14">
                  <c:v>0.20549331130541365</c:v>
                </c:pt>
                <c:pt idx="15">
                  <c:v>0.2086092003389505</c:v>
                </c:pt>
                <c:pt idx="16">
                  <c:v>0.21932890260729546</c:v>
                </c:pt>
                <c:pt idx="17">
                  <c:v>0.22134821009032682</c:v>
                </c:pt>
                <c:pt idx="18">
                  <c:v>0.22664787194123817</c:v>
                </c:pt>
                <c:pt idx="19">
                  <c:v>0.23077280449566218</c:v>
                </c:pt>
                <c:pt idx="20">
                  <c:v>0.23160279405339157</c:v>
                </c:pt>
                <c:pt idx="21">
                  <c:v>0.26927151038845459</c:v>
                </c:pt>
                <c:pt idx="22">
                  <c:v>0.28571115696773675</c:v>
                </c:pt>
                <c:pt idx="23">
                  <c:v>0.30404210650349506</c:v>
                </c:pt>
                <c:pt idx="24">
                  <c:v>0.31122943424452953</c:v>
                </c:pt>
                <c:pt idx="25">
                  <c:v>0.31800324595745511</c:v>
                </c:pt>
                <c:pt idx="26">
                  <c:v>0.32092522910438076</c:v>
                </c:pt>
                <c:pt idx="27">
                  <c:v>0.34619568461242023</c:v>
                </c:pt>
                <c:pt idx="28">
                  <c:v>0.35224789990947014</c:v>
                </c:pt>
                <c:pt idx="29">
                  <c:v>0.36037584860623395</c:v>
                </c:pt>
                <c:pt idx="30">
                  <c:v>0.36754008744173572</c:v>
                </c:pt>
                <c:pt idx="31">
                  <c:v>0.37940954998138271</c:v>
                </c:pt>
                <c:pt idx="32">
                  <c:v>0.38096642891182586</c:v>
                </c:pt>
                <c:pt idx="33">
                  <c:v>0.38148581848523333</c:v>
                </c:pt>
                <c:pt idx="34">
                  <c:v>0.3898244888844829</c:v>
                </c:pt>
                <c:pt idx="35">
                  <c:v>0.43918376976746304</c:v>
                </c:pt>
                <c:pt idx="36">
                  <c:v>0.45589019598722169</c:v>
                </c:pt>
                <c:pt idx="37">
                  <c:v>0.46887955446517754</c:v>
                </c:pt>
                <c:pt idx="38">
                  <c:v>0.47159031081028091</c:v>
                </c:pt>
                <c:pt idx="39">
                  <c:v>0.4770156484805122</c:v>
                </c:pt>
                <c:pt idx="40">
                  <c:v>0.48733470508990229</c:v>
                </c:pt>
                <c:pt idx="41">
                  <c:v>0.50038056630407035</c:v>
                </c:pt>
                <c:pt idx="42">
                  <c:v>0.5036425131375839</c:v>
                </c:pt>
                <c:pt idx="43">
                  <c:v>0.51179583793025674</c:v>
                </c:pt>
                <c:pt idx="44">
                  <c:v>0.58614294507290243</c:v>
                </c:pt>
                <c:pt idx="45">
                  <c:v>0.59567348560394617</c:v>
                </c:pt>
                <c:pt idx="46">
                  <c:v>0.61090723469470132</c:v>
                </c:pt>
                <c:pt idx="47">
                  <c:v>0.63163814444205713</c:v>
                </c:pt>
                <c:pt idx="48">
                  <c:v>0.63266526002233203</c:v>
                </c:pt>
                <c:pt idx="49">
                  <c:v>0.68751730516687426</c:v>
                </c:pt>
                <c:pt idx="50">
                  <c:v>0.71261897528741769</c:v>
                </c:pt>
                <c:pt idx="51">
                  <c:v>0.75291809279343913</c:v>
                </c:pt>
                <c:pt idx="52">
                  <c:v>0.7710473114001013</c:v>
                </c:pt>
                <c:pt idx="53">
                  <c:v>0.79154725257508385</c:v>
                </c:pt>
                <c:pt idx="54">
                  <c:v>0.79310797212430839</c:v>
                </c:pt>
                <c:pt idx="55">
                  <c:v>0.8057178781952884</c:v>
                </c:pt>
                <c:pt idx="56">
                  <c:v>0.81312726120799095</c:v>
                </c:pt>
                <c:pt idx="57">
                  <c:v>0.81422339059612969</c:v>
                </c:pt>
                <c:pt idx="58">
                  <c:v>0.81495192316614007</c:v>
                </c:pt>
                <c:pt idx="59">
                  <c:v>0.81676547554312262</c:v>
                </c:pt>
                <c:pt idx="60">
                  <c:v>0.82249400710307929</c:v>
                </c:pt>
                <c:pt idx="61">
                  <c:v>0.8235553862098991</c:v>
                </c:pt>
                <c:pt idx="62">
                  <c:v>0.83631429028742976</c:v>
                </c:pt>
                <c:pt idx="63">
                  <c:v>0.84458725254336042</c:v>
                </c:pt>
                <c:pt idx="64">
                  <c:v>0.87986219275407362</c:v>
                </c:pt>
                <c:pt idx="65">
                  <c:v>0.90930177484375441</c:v>
                </c:pt>
                <c:pt idx="66">
                  <c:v>0.95735358894312961</c:v>
                </c:pt>
                <c:pt idx="67">
                  <c:v>0.9724679520056182</c:v>
                </c:pt>
                <c:pt idx="68">
                  <c:v>0.99443244762353211</c:v>
                </c:pt>
                <c:pt idx="69">
                  <c:v>0.99719805303678322</c:v>
                </c:pt>
                <c:pt idx="70">
                  <c:v>0.99942256005119234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BA-48EF-8D33-89BF5497A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223232"/>
        <c:axId val="725232232"/>
      </c:lineChart>
      <c:catAx>
        <c:axId val="72522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CT-Index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232232"/>
        <c:crosses val="autoZero"/>
        <c:auto val="1"/>
        <c:lblAlgn val="ctr"/>
        <c:lblOffset val="100"/>
        <c:noMultiLvlLbl val="0"/>
      </c:catAx>
      <c:valAx>
        <c:axId val="725232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22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122464</xdr:colOff>
      <xdr:row>82</xdr:row>
      <xdr:rowOff>34474</xdr:rowOff>
    </xdr:from>
    <xdr:to>
      <xdr:col>34</xdr:col>
      <xdr:colOff>1133928</xdr:colOff>
      <xdr:row>103</xdr:row>
      <xdr:rowOff>136074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55117B-E899-47CF-83BD-63F951B1C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Highways\CMB\MatTestingCert\Materials\HMA\BMD_PEMD\Spec%20Dev\Specs%20&amp;%20Test%20Summaries\2022%20Production%20Test%20Data\2022%20Test%20Result%20Summary%20(Production).xlsx" TargetMode="External"/><Relationship Id="rId1" Type="http://schemas.openxmlformats.org/officeDocument/2006/relationships/externalLinkPath" Target="file:///Z:\Highways\CMB\MatTestingCert\Materials\HMA\BMD_PEMD\Spec%20Dev\Specs%20&amp;%20Test%20Summaries\2022%20Production%20Test%20Data\2022%20Test%20Result%20Summary%20(Producti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HWT vs. IDEALCT"/>
      <sheetName val="Wilmington - Brattleboro T2"/>
      <sheetName val="T4 All"/>
      <sheetName val="T4 50 Gyr"/>
      <sheetName val="T4 65 Gyr"/>
      <sheetName val="T4 80 Gyr"/>
    </sheetNames>
    <sheetDataSet>
      <sheetData sheetId="0">
        <row r="84">
          <cell r="AC84">
            <v>67.8</v>
          </cell>
          <cell r="AD84">
            <v>7.6365158918534279E-2</v>
          </cell>
        </row>
        <row r="85">
          <cell r="AC85">
            <v>72.7</v>
          </cell>
          <cell r="AD85">
            <v>8.6413213017944634E-2</v>
          </cell>
        </row>
        <row r="86">
          <cell r="AC86">
            <v>75.400000000000006</v>
          </cell>
          <cell r="AD86">
            <v>9.235639855625169E-2</v>
          </cell>
        </row>
        <row r="87">
          <cell r="AC87">
            <v>77.2</v>
          </cell>
          <cell r="AD87">
            <v>9.6483258350617024E-2</v>
          </cell>
        </row>
        <row r="88">
          <cell r="AC88">
            <v>81</v>
          </cell>
          <cell r="AD88">
            <v>0.10563732876994349</v>
          </cell>
        </row>
        <row r="89">
          <cell r="AC89">
            <v>81.7</v>
          </cell>
          <cell r="AD89">
            <v>0.10738994272283689</v>
          </cell>
        </row>
        <row r="90">
          <cell r="AC90">
            <v>84.9</v>
          </cell>
          <cell r="AD90">
            <v>0.11566884133834796</v>
          </cell>
        </row>
        <row r="91">
          <cell r="AC91">
            <v>88.5</v>
          </cell>
          <cell r="AD91">
            <v>0.12551308824312501</v>
          </cell>
        </row>
        <row r="92">
          <cell r="AC92">
            <v>90.2</v>
          </cell>
          <cell r="AD92">
            <v>0.13035949460722421</v>
          </cell>
        </row>
        <row r="93">
          <cell r="AC93">
            <v>95.7</v>
          </cell>
          <cell r="AD93">
            <v>0.14691858696208948</v>
          </cell>
        </row>
        <row r="94">
          <cell r="AC94">
            <v>104</v>
          </cell>
          <cell r="AD94">
            <v>0.17447413972569742</v>
          </cell>
        </row>
        <row r="95">
          <cell r="AC95">
            <v>104.3</v>
          </cell>
          <cell r="AD95">
            <v>0.17552800638029961</v>
          </cell>
        </row>
        <row r="96">
          <cell r="AC96">
            <v>107.8</v>
          </cell>
          <cell r="AD96">
            <v>0.18811984599768844</v>
          </cell>
        </row>
        <row r="97">
          <cell r="AC97">
            <v>111.1</v>
          </cell>
          <cell r="AD97">
            <v>0.20048934314965319</v>
          </cell>
        </row>
        <row r="98">
          <cell r="AC98">
            <v>112.4</v>
          </cell>
          <cell r="AD98">
            <v>0.20549331130541365</v>
          </cell>
        </row>
        <row r="99">
          <cell r="AC99">
            <v>113.2</v>
          </cell>
          <cell r="AD99">
            <v>0.2086092003389505</v>
          </cell>
        </row>
        <row r="100">
          <cell r="AC100">
            <v>115.9</v>
          </cell>
          <cell r="AD100">
            <v>0.21932890260729546</v>
          </cell>
        </row>
        <row r="101">
          <cell r="AC101">
            <v>116.4</v>
          </cell>
          <cell r="AD101">
            <v>0.22134821009032682</v>
          </cell>
        </row>
        <row r="102">
          <cell r="AC102">
            <v>117.7</v>
          </cell>
          <cell r="AD102">
            <v>0.22664787194123817</v>
          </cell>
        </row>
        <row r="103">
          <cell r="AC103">
            <v>118.7</v>
          </cell>
          <cell r="AD103">
            <v>0.23077280449566218</v>
          </cell>
        </row>
        <row r="104">
          <cell r="AC104">
            <v>118.9</v>
          </cell>
          <cell r="AD104">
            <v>0.23160279405339157</v>
          </cell>
        </row>
        <row r="105">
          <cell r="AC105">
            <v>127.6</v>
          </cell>
          <cell r="AD105">
            <v>0.26927151038845459</v>
          </cell>
        </row>
        <row r="106">
          <cell r="AC106">
            <v>131.19999999999999</v>
          </cell>
          <cell r="AD106">
            <v>0.28571115696773675</v>
          </cell>
        </row>
        <row r="107">
          <cell r="AC107">
            <v>135.1</v>
          </cell>
          <cell r="AD107">
            <v>0.30404210650349506</v>
          </cell>
        </row>
        <row r="108">
          <cell r="AC108">
            <v>136.6</v>
          </cell>
          <cell r="AD108">
            <v>0.31122943424452953</v>
          </cell>
        </row>
        <row r="109">
          <cell r="AC109">
            <v>138</v>
          </cell>
          <cell r="AD109">
            <v>0.31800324595745511</v>
          </cell>
        </row>
        <row r="110">
          <cell r="AC110">
            <v>138.6</v>
          </cell>
          <cell r="AD110">
            <v>0.32092522910438076</v>
          </cell>
        </row>
        <row r="111">
          <cell r="AC111">
            <v>143.69999999999999</v>
          </cell>
          <cell r="AD111">
            <v>0.34619568461242023</v>
          </cell>
        </row>
        <row r="112">
          <cell r="AC112">
            <v>144.9</v>
          </cell>
          <cell r="AD112">
            <v>0.35224789990947014</v>
          </cell>
        </row>
        <row r="113">
          <cell r="AC113">
            <v>146.5</v>
          </cell>
          <cell r="AD113">
            <v>0.36037584860623395</v>
          </cell>
        </row>
        <row r="114">
          <cell r="AC114">
            <v>147.9</v>
          </cell>
          <cell r="AD114">
            <v>0.36754008744173572</v>
          </cell>
        </row>
        <row r="115">
          <cell r="AC115">
            <v>150.19999999999999</v>
          </cell>
          <cell r="AD115">
            <v>0.37940954998138271</v>
          </cell>
        </row>
        <row r="116">
          <cell r="AC116">
            <v>150.5</v>
          </cell>
          <cell r="AD116">
            <v>0.38096642891182586</v>
          </cell>
        </row>
        <row r="117">
          <cell r="AC117">
            <v>150.6</v>
          </cell>
          <cell r="AD117">
            <v>0.38148581848523333</v>
          </cell>
        </row>
        <row r="118">
          <cell r="AC118">
            <v>152.19999999999999</v>
          </cell>
          <cell r="AD118">
            <v>0.3898244888844829</v>
          </cell>
        </row>
        <row r="119">
          <cell r="AC119">
            <v>161.5</v>
          </cell>
          <cell r="AD119">
            <v>0.43918376976746304</v>
          </cell>
        </row>
        <row r="120">
          <cell r="AC120">
            <v>164.6</v>
          </cell>
          <cell r="AD120">
            <v>0.45589019598722169</v>
          </cell>
        </row>
        <row r="121">
          <cell r="AC121">
            <v>167</v>
          </cell>
          <cell r="AD121">
            <v>0.46887955446517754</v>
          </cell>
        </row>
        <row r="122">
          <cell r="AC122">
            <v>167.5</v>
          </cell>
          <cell r="AD122">
            <v>0.47159031081028091</v>
          </cell>
        </row>
        <row r="123">
          <cell r="AC123">
            <v>168.5</v>
          </cell>
          <cell r="AD123">
            <v>0.4770156484805122</v>
          </cell>
        </row>
        <row r="124">
          <cell r="AC124">
            <v>170.4</v>
          </cell>
          <cell r="AD124">
            <v>0.48733470508990229</v>
          </cell>
        </row>
        <row r="125">
          <cell r="AC125">
            <v>172.8</v>
          </cell>
          <cell r="AD125">
            <v>0.50038056630407035</v>
          </cell>
        </row>
        <row r="126">
          <cell r="AC126">
            <v>173.4</v>
          </cell>
          <cell r="AD126">
            <v>0.5036425131375839</v>
          </cell>
        </row>
        <row r="127">
          <cell r="AC127">
            <v>174.9</v>
          </cell>
          <cell r="AD127">
            <v>0.51179583793025674</v>
          </cell>
        </row>
        <row r="128">
          <cell r="AC128">
            <v>188.7</v>
          </cell>
          <cell r="AD128">
            <v>0.58614294507290243</v>
          </cell>
        </row>
        <row r="129">
          <cell r="AC129">
            <v>190.5</v>
          </cell>
          <cell r="AD129">
            <v>0.59567348560394617</v>
          </cell>
        </row>
        <row r="130">
          <cell r="AC130">
            <v>193.4</v>
          </cell>
          <cell r="AD130">
            <v>0.61090723469470132</v>
          </cell>
        </row>
        <row r="131">
          <cell r="AC131">
            <v>197.4</v>
          </cell>
          <cell r="AD131">
            <v>0.63163814444205713</v>
          </cell>
        </row>
        <row r="132">
          <cell r="AC132">
            <v>197.6</v>
          </cell>
          <cell r="AD132">
            <v>0.63266526002233203</v>
          </cell>
        </row>
        <row r="133">
          <cell r="AC133">
            <v>208.6</v>
          </cell>
          <cell r="AD133">
            <v>0.68751730516687426</v>
          </cell>
        </row>
        <row r="134">
          <cell r="AC134">
            <v>213.9</v>
          </cell>
          <cell r="AD134">
            <v>0.71261897528741769</v>
          </cell>
        </row>
        <row r="135">
          <cell r="AC135">
            <v>222.9</v>
          </cell>
          <cell r="AD135">
            <v>0.75291809279343913</v>
          </cell>
        </row>
        <row r="136">
          <cell r="AC136">
            <v>227.2</v>
          </cell>
          <cell r="AD136">
            <v>0.7710473114001013</v>
          </cell>
        </row>
        <row r="137">
          <cell r="AC137">
            <v>232.3</v>
          </cell>
          <cell r="AD137">
            <v>0.79154725257508385</v>
          </cell>
        </row>
        <row r="138">
          <cell r="AC138">
            <v>232.7</v>
          </cell>
          <cell r="AD138">
            <v>0.79310797212430839</v>
          </cell>
        </row>
        <row r="139">
          <cell r="AC139">
            <v>236</v>
          </cell>
          <cell r="AD139">
            <v>0.8057178781952884</v>
          </cell>
        </row>
        <row r="140">
          <cell r="AC140">
            <v>238</v>
          </cell>
          <cell r="AD140">
            <v>0.81312726120799095</v>
          </cell>
        </row>
        <row r="141">
          <cell r="AC141">
            <v>238.3</v>
          </cell>
          <cell r="AD141">
            <v>0.81422339059612969</v>
          </cell>
        </row>
        <row r="142">
          <cell r="AC142">
            <v>238.5</v>
          </cell>
          <cell r="AD142">
            <v>0.81495192316614007</v>
          </cell>
        </row>
        <row r="143">
          <cell r="AC143">
            <v>239</v>
          </cell>
          <cell r="AD143">
            <v>0.81676547554312262</v>
          </cell>
        </row>
        <row r="144">
          <cell r="AC144">
            <v>240.6</v>
          </cell>
          <cell r="AD144">
            <v>0.82249400710307929</v>
          </cell>
        </row>
        <row r="145">
          <cell r="AC145">
            <v>240.9</v>
          </cell>
          <cell r="AD145">
            <v>0.8235553862098991</v>
          </cell>
        </row>
        <row r="146">
          <cell r="AC146">
            <v>244.6</v>
          </cell>
          <cell r="AD146">
            <v>0.83631429028742976</v>
          </cell>
        </row>
        <row r="147">
          <cell r="AC147">
            <v>247.1</v>
          </cell>
          <cell r="AD147">
            <v>0.84458725254336042</v>
          </cell>
        </row>
        <row r="148">
          <cell r="AC148">
            <v>258.89999999999998</v>
          </cell>
          <cell r="AD148">
            <v>0.87986219275407362</v>
          </cell>
        </row>
        <row r="149">
          <cell r="AC149">
            <v>270.8</v>
          </cell>
          <cell r="AD149">
            <v>0.90930177484375441</v>
          </cell>
        </row>
        <row r="150">
          <cell r="AC150">
            <v>299</v>
          </cell>
          <cell r="AD150">
            <v>0.95735358894312961</v>
          </cell>
        </row>
        <row r="151">
          <cell r="AC151">
            <v>313.5</v>
          </cell>
          <cell r="AD151">
            <v>0.9724679520056182</v>
          </cell>
        </row>
        <row r="152">
          <cell r="AC152">
            <v>359</v>
          </cell>
          <cell r="AD152">
            <v>0.99443244762353211</v>
          </cell>
        </row>
        <row r="153">
          <cell r="AC153">
            <v>376</v>
          </cell>
          <cell r="AD153">
            <v>0.99719805303678322</v>
          </cell>
        </row>
        <row r="154">
          <cell r="AC154">
            <v>411.2</v>
          </cell>
          <cell r="AD154">
            <v>0.99942256005119234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85AB2-3EFF-4E2E-BEA4-4EA8AB5CA673}">
  <dimension ref="A1:AF149"/>
  <sheetViews>
    <sheetView tabSelected="1" topLeftCell="D55" workbookViewId="0">
      <selection activeCell="M2" sqref="M2"/>
    </sheetView>
  </sheetViews>
  <sheetFormatPr defaultColWidth="8.69921875" defaultRowHeight="13.8"/>
  <cols>
    <col min="1" max="1" width="16.5" style="1" customWidth="1"/>
    <col min="2" max="2" width="19.796875" style="1" customWidth="1"/>
    <col min="3" max="13" width="16.5" style="1" customWidth="1"/>
    <col min="14" max="14" width="16.5" style="4" customWidth="1"/>
    <col min="15" max="31" width="16.5" style="1" customWidth="1"/>
    <col min="32" max="32" width="29.5" style="1" customWidth="1"/>
    <col min="33" max="35" width="16.5" style="1" customWidth="1"/>
    <col min="36" max="16384" width="8.69921875" style="1"/>
  </cols>
  <sheetData>
    <row r="1" spans="1:32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9"/>
      <c r="N1" s="43" t="s">
        <v>1</v>
      </c>
      <c r="O1" s="43"/>
      <c r="P1" s="43"/>
      <c r="Q1" s="43"/>
      <c r="R1" s="43"/>
      <c r="S1" s="43"/>
      <c r="T1" s="44" t="s">
        <v>2</v>
      </c>
      <c r="U1" s="44"/>
      <c r="V1" s="44"/>
      <c r="W1" s="44"/>
      <c r="X1" s="44"/>
      <c r="Y1" s="44"/>
      <c r="Z1" s="40" t="s">
        <v>3</v>
      </c>
      <c r="AA1" s="41"/>
      <c r="AB1" s="41"/>
      <c r="AC1" s="41"/>
      <c r="AD1" s="41"/>
      <c r="AE1" s="42"/>
    </row>
    <row r="2" spans="1:32" s="2" customFormat="1" ht="55.2">
      <c r="A2" s="10" t="s">
        <v>4</v>
      </c>
      <c r="B2" s="10" t="s">
        <v>5</v>
      </c>
      <c r="C2" s="10" t="s">
        <v>6</v>
      </c>
      <c r="D2" s="10" t="s">
        <v>7</v>
      </c>
      <c r="E2" s="10" t="s">
        <v>8</v>
      </c>
      <c r="F2" s="10" t="s">
        <v>9</v>
      </c>
      <c r="G2" s="10" t="s">
        <v>10</v>
      </c>
      <c r="H2" s="10" t="s">
        <v>11</v>
      </c>
      <c r="I2" s="10" t="s">
        <v>12</v>
      </c>
      <c r="J2" s="9" t="s">
        <v>124</v>
      </c>
      <c r="K2" s="9" t="s">
        <v>125</v>
      </c>
      <c r="L2" s="9" t="s">
        <v>126</v>
      </c>
      <c r="M2" s="9" t="s">
        <v>127</v>
      </c>
      <c r="N2" s="24" t="s">
        <v>13</v>
      </c>
      <c r="O2" s="25" t="s">
        <v>14</v>
      </c>
      <c r="P2" s="25" t="s">
        <v>15</v>
      </c>
      <c r="Q2" s="25" t="s">
        <v>16</v>
      </c>
      <c r="R2" s="25" t="s">
        <v>17</v>
      </c>
      <c r="S2" s="25" t="s">
        <v>18</v>
      </c>
      <c r="T2" s="28" t="s">
        <v>19</v>
      </c>
      <c r="U2" s="28" t="s">
        <v>20</v>
      </c>
      <c r="V2" s="28" t="s">
        <v>21</v>
      </c>
      <c r="W2" s="28" t="s">
        <v>22</v>
      </c>
      <c r="X2" s="28" t="s">
        <v>23</v>
      </c>
      <c r="Y2" s="28" t="s">
        <v>24</v>
      </c>
      <c r="Z2" s="31" t="s">
        <v>25</v>
      </c>
      <c r="AA2" s="31" t="s">
        <v>26</v>
      </c>
      <c r="AB2" s="31" t="s">
        <v>27</v>
      </c>
      <c r="AC2" s="31" t="s">
        <v>28</v>
      </c>
      <c r="AD2" s="31" t="s">
        <v>29</v>
      </c>
      <c r="AE2" s="31" t="s">
        <v>30</v>
      </c>
      <c r="AF2" s="33" t="s">
        <v>31</v>
      </c>
    </row>
    <row r="3" spans="1:32">
      <c r="A3" s="11">
        <v>1</v>
      </c>
      <c r="B3" s="11" t="s">
        <v>32</v>
      </c>
      <c r="C3" s="11">
        <v>2</v>
      </c>
      <c r="D3" s="12">
        <v>44690</v>
      </c>
      <c r="E3" s="11" t="s">
        <v>33</v>
      </c>
      <c r="F3" s="11">
        <v>15</v>
      </c>
      <c r="G3" s="11" t="s">
        <v>34</v>
      </c>
      <c r="H3" s="11">
        <v>65</v>
      </c>
      <c r="I3" s="11" t="s">
        <v>35</v>
      </c>
      <c r="J3" s="11" t="s">
        <v>128</v>
      </c>
      <c r="K3" s="11">
        <v>46</v>
      </c>
      <c r="L3" s="11">
        <v>6.3</v>
      </c>
      <c r="M3" s="11">
        <v>81</v>
      </c>
      <c r="N3" s="26">
        <v>2.3719999999999999</v>
      </c>
      <c r="O3" s="27">
        <v>3.8</v>
      </c>
      <c r="P3" s="27">
        <v>17</v>
      </c>
      <c r="Q3" s="27">
        <v>0.81</v>
      </c>
      <c r="R3" s="27">
        <v>6.1</v>
      </c>
      <c r="S3" s="27">
        <v>5.87</v>
      </c>
      <c r="T3" s="29">
        <v>2.78</v>
      </c>
      <c r="U3" s="29">
        <v>20000</v>
      </c>
      <c r="V3" s="29" t="s">
        <v>36</v>
      </c>
      <c r="W3" s="29" t="s">
        <v>36</v>
      </c>
      <c r="X3" s="29" t="s">
        <v>36</v>
      </c>
      <c r="Y3" s="29" t="s">
        <v>36</v>
      </c>
      <c r="Z3" s="32">
        <v>6.1</v>
      </c>
      <c r="AA3" s="32">
        <v>2.1</v>
      </c>
      <c r="AB3" s="32">
        <v>7441.1</v>
      </c>
      <c r="AC3" s="32">
        <v>143.69999999999999</v>
      </c>
      <c r="AD3" s="32">
        <v>12.5</v>
      </c>
      <c r="AE3" s="32">
        <v>3</v>
      </c>
      <c r="AF3" s="34"/>
    </row>
    <row r="4" spans="1:32">
      <c r="A4" s="11">
        <v>2</v>
      </c>
      <c r="B4" s="11" t="s">
        <v>37</v>
      </c>
      <c r="C4" s="11">
        <v>3</v>
      </c>
      <c r="D4" s="12">
        <v>44691</v>
      </c>
      <c r="E4" s="11" t="s">
        <v>33</v>
      </c>
      <c r="F4" s="11">
        <v>15</v>
      </c>
      <c r="G4" s="11" t="s">
        <v>34</v>
      </c>
      <c r="H4" s="11">
        <v>65</v>
      </c>
      <c r="I4" s="11" t="s">
        <v>35</v>
      </c>
      <c r="J4" s="11" t="s">
        <v>128</v>
      </c>
      <c r="K4" s="11">
        <v>46</v>
      </c>
      <c r="L4" s="11">
        <v>6.3</v>
      </c>
      <c r="M4" s="11">
        <v>81</v>
      </c>
      <c r="N4" s="26">
        <v>2.375</v>
      </c>
      <c r="O4" s="27">
        <v>3.9</v>
      </c>
      <c r="P4" s="27">
        <v>16.2</v>
      </c>
      <c r="Q4" s="27">
        <v>0.89</v>
      </c>
      <c r="R4" s="27">
        <v>6.02</v>
      </c>
      <c r="S4" s="27">
        <v>5.88</v>
      </c>
      <c r="T4" s="29">
        <v>2.91</v>
      </c>
      <c r="U4" s="29">
        <v>20000</v>
      </c>
      <c r="V4" s="29" t="s">
        <v>36</v>
      </c>
      <c r="W4" s="29" t="s">
        <v>36</v>
      </c>
      <c r="X4" s="29" t="s">
        <v>36</v>
      </c>
      <c r="Y4" s="29" t="s">
        <v>36</v>
      </c>
      <c r="Z4" s="32">
        <v>5.7</v>
      </c>
      <c r="AA4" s="32">
        <v>2.4</v>
      </c>
      <c r="AB4" s="32">
        <v>6767.3</v>
      </c>
      <c r="AC4" s="32">
        <v>113.2</v>
      </c>
      <c r="AD4" s="32">
        <v>41.5</v>
      </c>
      <c r="AE4" s="32">
        <v>3</v>
      </c>
      <c r="AF4" s="34"/>
    </row>
    <row r="5" spans="1:32">
      <c r="A5" s="11">
        <v>3</v>
      </c>
      <c r="B5" s="11" t="s">
        <v>38</v>
      </c>
      <c r="C5" s="11">
        <v>3</v>
      </c>
      <c r="D5" s="12">
        <v>44692</v>
      </c>
      <c r="E5" s="11" t="s">
        <v>33</v>
      </c>
      <c r="F5" s="11">
        <v>20</v>
      </c>
      <c r="G5" s="11" t="s">
        <v>34</v>
      </c>
      <c r="H5" s="11">
        <v>65</v>
      </c>
      <c r="I5" s="11" t="s">
        <v>39</v>
      </c>
      <c r="J5" s="11" t="s">
        <v>128</v>
      </c>
      <c r="K5" s="11">
        <v>47</v>
      </c>
      <c r="L5" s="11">
        <v>1.4</v>
      </c>
      <c r="M5" s="11">
        <v>73</v>
      </c>
      <c r="N5" s="26">
        <v>2.36</v>
      </c>
      <c r="O5" s="27">
        <v>4.5</v>
      </c>
      <c r="P5" s="27">
        <v>16.5</v>
      </c>
      <c r="Q5" s="27">
        <v>0.8</v>
      </c>
      <c r="R5" s="27">
        <v>6</v>
      </c>
      <c r="S5" s="27">
        <v>5.8</v>
      </c>
      <c r="T5" s="29">
        <v>2.64</v>
      </c>
      <c r="U5" s="29">
        <v>20000</v>
      </c>
      <c r="V5" s="29" t="s">
        <v>36</v>
      </c>
      <c r="W5" s="29" t="s">
        <v>36</v>
      </c>
      <c r="X5" s="29" t="s">
        <v>36</v>
      </c>
      <c r="Y5" s="29" t="s">
        <v>36</v>
      </c>
      <c r="Z5" s="32">
        <v>6.7</v>
      </c>
      <c r="AA5" s="32">
        <v>1.6</v>
      </c>
      <c r="AB5" s="32">
        <v>8393.1</v>
      </c>
      <c r="AC5" s="32">
        <v>236</v>
      </c>
      <c r="AD5" s="32">
        <v>4.5999999999999996</v>
      </c>
      <c r="AE5" s="32">
        <v>3</v>
      </c>
      <c r="AF5" s="34"/>
    </row>
    <row r="6" spans="1:32">
      <c r="A6" s="11">
        <v>4</v>
      </c>
      <c r="B6" s="11" t="s">
        <v>40</v>
      </c>
      <c r="C6" s="11">
        <v>4</v>
      </c>
      <c r="D6" s="12">
        <v>44694</v>
      </c>
      <c r="E6" s="11" t="s">
        <v>33</v>
      </c>
      <c r="F6" s="11">
        <v>20</v>
      </c>
      <c r="G6" s="11" t="s">
        <v>34</v>
      </c>
      <c r="H6" s="11">
        <v>80</v>
      </c>
      <c r="I6" s="11" t="s">
        <v>36</v>
      </c>
      <c r="J6" s="11" t="s">
        <v>128</v>
      </c>
      <c r="K6" s="11">
        <v>46</v>
      </c>
      <c r="L6" s="11">
        <v>1.1000000000000001</v>
      </c>
      <c r="M6" s="11">
        <v>88</v>
      </c>
      <c r="N6" s="26">
        <v>2.4790000000000001</v>
      </c>
      <c r="O6" s="27">
        <v>4.0999999999999996</v>
      </c>
      <c r="P6" s="27">
        <v>17.100000000000001</v>
      </c>
      <c r="Q6" s="27">
        <v>0.54</v>
      </c>
      <c r="R6" s="27">
        <v>6.12</v>
      </c>
      <c r="S6" s="27">
        <v>5.6</v>
      </c>
      <c r="T6" s="29">
        <v>2.41</v>
      </c>
      <c r="U6" s="29">
        <v>20000</v>
      </c>
      <c r="V6" s="29" t="s">
        <v>36</v>
      </c>
      <c r="W6" s="29" t="s">
        <v>36</v>
      </c>
      <c r="X6" s="29" t="s">
        <v>36</v>
      </c>
      <c r="Y6" s="29" t="s">
        <v>36</v>
      </c>
      <c r="Z6" s="32">
        <v>5.7</v>
      </c>
      <c r="AA6" s="32">
        <v>2.2999999999999998</v>
      </c>
      <c r="AB6" s="32">
        <v>8886.1</v>
      </c>
      <c r="AC6" s="32">
        <v>150.5</v>
      </c>
      <c r="AD6" s="32">
        <v>13.3</v>
      </c>
      <c r="AE6" s="32">
        <v>3</v>
      </c>
      <c r="AF6" s="34"/>
    </row>
    <row r="7" spans="1:32">
      <c r="A7" s="11">
        <v>5</v>
      </c>
      <c r="B7" s="11" t="s">
        <v>37</v>
      </c>
      <c r="C7" s="11">
        <v>4</v>
      </c>
      <c r="D7" s="12">
        <v>44701</v>
      </c>
      <c r="E7" s="11" t="s">
        <v>33</v>
      </c>
      <c r="F7" s="11">
        <v>15</v>
      </c>
      <c r="G7" s="11" t="s">
        <v>34</v>
      </c>
      <c r="H7" s="11">
        <v>65</v>
      </c>
      <c r="I7" s="11" t="s">
        <v>41</v>
      </c>
      <c r="J7" s="11" t="s">
        <v>128</v>
      </c>
      <c r="K7" s="11">
        <v>47</v>
      </c>
      <c r="L7" s="11">
        <v>7.2</v>
      </c>
      <c r="M7" s="11">
        <v>90</v>
      </c>
      <c r="N7" s="26">
        <v>2.363</v>
      </c>
      <c r="O7" s="27">
        <v>5.2</v>
      </c>
      <c r="P7" s="27">
        <v>17.7</v>
      </c>
      <c r="Q7" s="27">
        <v>0.65</v>
      </c>
      <c r="R7" s="27">
        <v>6.06</v>
      </c>
      <c r="S7" s="27">
        <v>5.82</v>
      </c>
      <c r="T7" s="29">
        <v>2.76</v>
      </c>
      <c r="U7" s="29">
        <v>20000</v>
      </c>
      <c r="V7" s="29" t="s">
        <v>36</v>
      </c>
      <c r="W7" s="29" t="s">
        <v>36</v>
      </c>
      <c r="X7" s="29" t="s">
        <v>36</v>
      </c>
      <c r="Y7" s="29" t="s">
        <v>36</v>
      </c>
      <c r="Z7" s="32">
        <v>5.4</v>
      </c>
      <c r="AA7" s="32">
        <v>2.4</v>
      </c>
      <c r="AB7" s="32">
        <v>7453.1</v>
      </c>
      <c r="AC7" s="32">
        <v>111.1</v>
      </c>
      <c r="AD7" s="32">
        <v>8</v>
      </c>
      <c r="AE7" s="32">
        <v>3</v>
      </c>
      <c r="AF7" s="33" t="s">
        <v>42</v>
      </c>
    </row>
    <row r="8" spans="1:32">
      <c r="A8" s="11">
        <v>6</v>
      </c>
      <c r="B8" s="11" t="s">
        <v>43</v>
      </c>
      <c r="C8" s="11">
        <v>5</v>
      </c>
      <c r="D8" s="12">
        <v>44701</v>
      </c>
      <c r="E8" s="11" t="s">
        <v>33</v>
      </c>
      <c r="F8" s="11">
        <v>20</v>
      </c>
      <c r="G8" s="11" t="s">
        <v>34</v>
      </c>
      <c r="H8" s="11">
        <v>65</v>
      </c>
      <c r="I8" s="11" t="s">
        <v>36</v>
      </c>
      <c r="J8" s="11" t="s">
        <v>128</v>
      </c>
      <c r="K8" s="11">
        <v>47</v>
      </c>
      <c r="L8" s="11">
        <v>3.3</v>
      </c>
      <c r="M8" s="11">
        <v>88</v>
      </c>
      <c r="N8" s="26">
        <v>2.4590000000000001</v>
      </c>
      <c r="O8" s="27">
        <v>2.2999999999999998</v>
      </c>
      <c r="P8" s="27">
        <v>15.1</v>
      </c>
      <c r="Q8" s="27">
        <v>0.93</v>
      </c>
      <c r="R8" s="27">
        <v>6.3</v>
      </c>
      <c r="S8" s="27">
        <v>5.93</v>
      </c>
      <c r="T8" s="29">
        <v>4.05</v>
      </c>
      <c r="U8" s="29">
        <v>20000</v>
      </c>
      <c r="V8" s="29" t="s">
        <v>36</v>
      </c>
      <c r="W8" s="29" t="s">
        <v>36</v>
      </c>
      <c r="X8" s="29" t="s">
        <v>36</v>
      </c>
      <c r="Y8" s="29" t="s">
        <v>36</v>
      </c>
      <c r="Z8" s="32">
        <v>6.6</v>
      </c>
      <c r="AA8" s="32">
        <v>1.9</v>
      </c>
      <c r="AB8" s="32">
        <v>10153.200000000001</v>
      </c>
      <c r="AC8" s="32">
        <v>240.9</v>
      </c>
      <c r="AD8" s="32">
        <v>12.2</v>
      </c>
      <c r="AE8" s="32">
        <v>3</v>
      </c>
      <c r="AF8" s="33" t="s">
        <v>44</v>
      </c>
    </row>
    <row r="9" spans="1:32" s="5" customFormat="1" ht="27.6">
      <c r="A9" s="11">
        <v>7</v>
      </c>
      <c r="B9" s="11" t="s">
        <v>45</v>
      </c>
      <c r="C9" s="11" t="s">
        <v>36</v>
      </c>
      <c r="D9" s="12">
        <v>44712</v>
      </c>
      <c r="E9" s="11" t="s">
        <v>46</v>
      </c>
      <c r="F9" s="11">
        <v>0</v>
      </c>
      <c r="G9" s="11" t="s">
        <v>34</v>
      </c>
      <c r="H9" s="11">
        <v>65</v>
      </c>
      <c r="I9" s="11" t="s">
        <v>36</v>
      </c>
      <c r="J9" s="11" t="s">
        <v>128</v>
      </c>
      <c r="K9" s="11">
        <v>47</v>
      </c>
      <c r="L9" s="11">
        <v>2.8</v>
      </c>
      <c r="M9" s="11">
        <v>92</v>
      </c>
      <c r="N9" s="26">
        <v>2.4500000000000002</v>
      </c>
      <c r="O9" s="27">
        <v>2.8</v>
      </c>
      <c r="P9" s="27">
        <v>16.7</v>
      </c>
      <c r="Q9" s="27">
        <v>0.53</v>
      </c>
      <c r="R9" s="27">
        <v>6.67</v>
      </c>
      <c r="S9" s="27">
        <v>6.18</v>
      </c>
      <c r="T9" s="29">
        <v>12.33</v>
      </c>
      <c r="U9" s="29">
        <v>19210</v>
      </c>
      <c r="V9" s="29">
        <v>12769</v>
      </c>
      <c r="W9" s="29">
        <v>4.6399999999999997</v>
      </c>
      <c r="X9" s="29">
        <v>8.9999999999999998E-4</v>
      </c>
      <c r="Y9" s="29">
        <v>2.3800000000000001E-4</v>
      </c>
      <c r="Z9" s="32">
        <v>7.2</v>
      </c>
      <c r="AA9" s="32">
        <v>1.4</v>
      </c>
      <c r="AB9" s="32">
        <v>10714.2</v>
      </c>
      <c r="AC9" s="32">
        <v>376</v>
      </c>
      <c r="AD9" s="32">
        <v>2.9</v>
      </c>
      <c r="AE9" s="32">
        <v>3</v>
      </c>
      <c r="AF9" s="33" t="s">
        <v>47</v>
      </c>
    </row>
    <row r="10" spans="1:32">
      <c r="A10" s="11">
        <v>8</v>
      </c>
      <c r="B10" s="11" t="s">
        <v>48</v>
      </c>
      <c r="C10" s="11">
        <v>2</v>
      </c>
      <c r="D10" s="12">
        <v>44715</v>
      </c>
      <c r="E10" s="11" t="s">
        <v>33</v>
      </c>
      <c r="F10" s="11">
        <v>20</v>
      </c>
      <c r="G10" s="11" t="s">
        <v>34</v>
      </c>
      <c r="H10" s="11">
        <v>65</v>
      </c>
      <c r="I10" s="11" t="s">
        <v>39</v>
      </c>
      <c r="J10" s="11" t="s">
        <v>128</v>
      </c>
      <c r="K10" s="11">
        <v>47</v>
      </c>
      <c r="L10" s="11">
        <v>1.4</v>
      </c>
      <c r="M10" s="11">
        <v>73</v>
      </c>
      <c r="N10" s="26">
        <v>2.3620000000000001</v>
      </c>
      <c r="O10" s="27">
        <v>4.3</v>
      </c>
      <c r="P10" s="27">
        <v>16.399999999999999</v>
      </c>
      <c r="Q10" s="27">
        <v>0.71</v>
      </c>
      <c r="R10" s="27">
        <v>5.85</v>
      </c>
      <c r="S10" s="27">
        <v>5.8</v>
      </c>
      <c r="T10" s="29">
        <v>2.91</v>
      </c>
      <c r="U10" s="29">
        <v>20000</v>
      </c>
      <c r="V10" s="29" t="s">
        <v>36</v>
      </c>
      <c r="W10" s="29" t="s">
        <v>36</v>
      </c>
      <c r="X10" s="29" t="s">
        <v>36</v>
      </c>
      <c r="Y10" s="29" t="s">
        <v>36</v>
      </c>
      <c r="Z10" s="32">
        <v>6.8</v>
      </c>
      <c r="AA10" s="32">
        <v>1.2</v>
      </c>
      <c r="AB10" s="32">
        <v>8357</v>
      </c>
      <c r="AC10" s="32">
        <v>313.5</v>
      </c>
      <c r="AD10" s="32">
        <v>21.5</v>
      </c>
      <c r="AE10" s="32">
        <v>3</v>
      </c>
      <c r="AF10" s="34"/>
    </row>
    <row r="11" spans="1:32">
      <c r="A11" s="11">
        <v>9</v>
      </c>
      <c r="B11" s="13" t="s">
        <v>49</v>
      </c>
      <c r="C11" s="14">
        <v>5</v>
      </c>
      <c r="D11" s="12">
        <v>44718</v>
      </c>
      <c r="E11" s="11" t="s">
        <v>33</v>
      </c>
      <c r="F11" s="11">
        <v>20</v>
      </c>
      <c r="G11" s="11" t="s">
        <v>34</v>
      </c>
      <c r="H11" s="11">
        <v>80</v>
      </c>
      <c r="I11" s="11" t="s">
        <v>36</v>
      </c>
      <c r="J11" s="11" t="s">
        <v>128</v>
      </c>
      <c r="K11" s="11">
        <v>46</v>
      </c>
      <c r="L11" s="11">
        <v>1.1000000000000001</v>
      </c>
      <c r="M11" s="11">
        <v>88</v>
      </c>
      <c r="N11" s="26">
        <v>2.5139999999999998</v>
      </c>
      <c r="O11" s="27">
        <v>3.9</v>
      </c>
      <c r="P11" s="27">
        <v>15.8</v>
      </c>
      <c r="Q11" s="27">
        <v>0.64</v>
      </c>
      <c r="R11" s="27">
        <v>6.09</v>
      </c>
      <c r="S11" s="27">
        <v>5.5</v>
      </c>
      <c r="T11" s="29">
        <f>ROUND(AVERAGE(2.51,2.68),2)</f>
        <v>2.6</v>
      </c>
      <c r="U11" s="29">
        <v>20000</v>
      </c>
      <c r="V11" s="29" t="s">
        <v>36</v>
      </c>
      <c r="W11" s="29" t="s">
        <v>36</v>
      </c>
      <c r="X11" s="29" t="s">
        <v>36</v>
      </c>
      <c r="Y11" s="29" t="s">
        <v>36</v>
      </c>
      <c r="Z11" s="32">
        <v>5.5</v>
      </c>
      <c r="AA11" s="32">
        <v>2.5</v>
      </c>
      <c r="AB11" s="32">
        <v>9486.5</v>
      </c>
      <c r="AC11" s="32">
        <v>144.9</v>
      </c>
      <c r="AD11" s="32">
        <v>24.2</v>
      </c>
      <c r="AE11" s="32">
        <v>3</v>
      </c>
      <c r="AF11" s="34"/>
    </row>
    <row r="12" spans="1:32" s="3" customFormat="1">
      <c r="A12" s="10">
        <v>10</v>
      </c>
      <c r="B12" s="10" t="s">
        <v>50</v>
      </c>
      <c r="C12" s="10">
        <v>3</v>
      </c>
      <c r="D12" s="15">
        <v>44731</v>
      </c>
      <c r="E12" s="10" t="s">
        <v>33</v>
      </c>
      <c r="F12" s="10">
        <v>20</v>
      </c>
      <c r="G12" s="11" t="s">
        <v>34</v>
      </c>
      <c r="H12" s="10">
        <v>80</v>
      </c>
      <c r="I12" s="11" t="s">
        <v>39</v>
      </c>
      <c r="J12" s="11" t="s">
        <v>128</v>
      </c>
      <c r="K12" s="11">
        <v>47</v>
      </c>
      <c r="L12" s="11">
        <v>1.5</v>
      </c>
      <c r="M12" s="11">
        <v>73</v>
      </c>
      <c r="N12" s="24">
        <v>2.38</v>
      </c>
      <c r="O12" s="25">
        <v>3</v>
      </c>
      <c r="P12" s="25">
        <v>15.6</v>
      </c>
      <c r="Q12" s="25">
        <v>0.86</v>
      </c>
      <c r="R12" s="25">
        <v>6.01</v>
      </c>
      <c r="S12" s="25">
        <v>5.8</v>
      </c>
      <c r="T12" s="28">
        <f>ROUND(AVERAGE(2.91, 3.07),2)</f>
        <v>2.99</v>
      </c>
      <c r="U12" s="29">
        <v>20000</v>
      </c>
      <c r="V12" s="29" t="s">
        <v>36</v>
      </c>
      <c r="W12" s="29" t="s">
        <v>36</v>
      </c>
      <c r="X12" s="29" t="s">
        <v>36</v>
      </c>
      <c r="Y12" s="29" t="s">
        <v>36</v>
      </c>
      <c r="Z12" s="31">
        <v>7.2</v>
      </c>
      <c r="AA12" s="31">
        <v>1.2</v>
      </c>
      <c r="AB12" s="31">
        <v>8981.1</v>
      </c>
      <c r="AC12" s="31">
        <v>359</v>
      </c>
      <c r="AD12" s="31">
        <v>6.9</v>
      </c>
      <c r="AE12" s="31">
        <v>3</v>
      </c>
      <c r="AF12" s="33"/>
    </row>
    <row r="13" spans="1:32">
      <c r="A13" s="11">
        <v>11</v>
      </c>
      <c r="B13" s="11" t="s">
        <v>51</v>
      </c>
      <c r="C13" s="11">
        <v>3</v>
      </c>
      <c r="D13" s="12">
        <v>44742</v>
      </c>
      <c r="E13" s="11" t="s">
        <v>33</v>
      </c>
      <c r="F13" s="11">
        <v>20</v>
      </c>
      <c r="G13" s="11" t="s">
        <v>34</v>
      </c>
      <c r="H13" s="11">
        <v>65</v>
      </c>
      <c r="I13" s="11" t="s">
        <v>36</v>
      </c>
      <c r="J13" s="11" t="s">
        <v>128</v>
      </c>
      <c r="K13" s="11">
        <v>48</v>
      </c>
      <c r="L13" s="11">
        <v>5.5</v>
      </c>
      <c r="M13" s="11">
        <v>80</v>
      </c>
      <c r="N13" s="26">
        <v>2.4529999999999998</v>
      </c>
      <c r="O13" s="27">
        <v>3.5</v>
      </c>
      <c r="P13" s="27">
        <v>15.9</v>
      </c>
      <c r="Q13" s="27">
        <v>0.84</v>
      </c>
      <c r="R13" s="27">
        <v>6.56</v>
      </c>
      <c r="S13" s="27">
        <v>5.94</v>
      </c>
      <c r="T13" s="29">
        <f>ROUND(AVERAGE(3.31,3.16),2)</f>
        <v>3.24</v>
      </c>
      <c r="U13" s="29">
        <v>20000</v>
      </c>
      <c r="V13" s="29" t="s">
        <v>36</v>
      </c>
      <c r="W13" s="29" t="s">
        <v>36</v>
      </c>
      <c r="X13" s="29" t="s">
        <v>36</v>
      </c>
      <c r="Y13" s="29" t="s">
        <v>36</v>
      </c>
      <c r="Z13" s="32">
        <v>6.8</v>
      </c>
      <c r="AA13" s="32">
        <v>1.9</v>
      </c>
      <c r="AB13" s="32">
        <v>10035.700000000001</v>
      </c>
      <c r="AC13" s="32">
        <v>239</v>
      </c>
      <c r="AD13" s="32">
        <v>22.6</v>
      </c>
      <c r="AE13" s="32">
        <v>3</v>
      </c>
      <c r="AF13" s="34"/>
    </row>
    <row r="14" spans="1:32">
      <c r="A14" s="11">
        <v>12</v>
      </c>
      <c r="B14" s="11" t="s">
        <v>52</v>
      </c>
      <c r="C14" s="11">
        <v>8</v>
      </c>
      <c r="D14" s="12">
        <v>44742</v>
      </c>
      <c r="E14" s="11" t="s">
        <v>33</v>
      </c>
      <c r="F14" s="11">
        <v>20</v>
      </c>
      <c r="G14" s="11" t="s">
        <v>34</v>
      </c>
      <c r="H14" s="11">
        <v>65</v>
      </c>
      <c r="I14" s="11" t="s">
        <v>39</v>
      </c>
      <c r="J14" s="11" t="s">
        <v>128</v>
      </c>
      <c r="K14" s="11">
        <v>47</v>
      </c>
      <c r="L14" s="11">
        <v>1.4</v>
      </c>
      <c r="M14" s="11">
        <v>73</v>
      </c>
      <c r="N14" s="26">
        <v>2.36</v>
      </c>
      <c r="O14" s="27">
        <v>3.4</v>
      </c>
      <c r="P14" s="27">
        <v>16.600000000000001</v>
      </c>
      <c r="Q14" s="27">
        <v>0.79</v>
      </c>
      <c r="R14" s="27">
        <v>5.8</v>
      </c>
      <c r="S14" s="27">
        <v>6.3</v>
      </c>
      <c r="T14" s="29">
        <f>ROUND(AVERAGE(3.16,3.37),2)</f>
        <v>3.27</v>
      </c>
      <c r="U14" s="29">
        <v>20000</v>
      </c>
      <c r="V14" s="29" t="s">
        <v>36</v>
      </c>
      <c r="W14" s="29" t="s">
        <v>36</v>
      </c>
      <c r="X14" s="29" t="s">
        <v>36</v>
      </c>
      <c r="Y14" s="29" t="s">
        <v>36</v>
      </c>
      <c r="Z14" s="32">
        <v>7</v>
      </c>
      <c r="AA14" s="32">
        <v>1.3</v>
      </c>
      <c r="AB14" s="32">
        <v>8134.7</v>
      </c>
      <c r="AC14" s="32">
        <v>299</v>
      </c>
      <c r="AD14" s="32">
        <v>9.1999999999999993</v>
      </c>
      <c r="AE14" s="32">
        <v>6</v>
      </c>
      <c r="AF14" s="34"/>
    </row>
    <row r="15" spans="1:32">
      <c r="A15" s="11">
        <v>13</v>
      </c>
      <c r="B15" s="16" t="s">
        <v>53</v>
      </c>
      <c r="C15" s="17">
        <v>4</v>
      </c>
      <c r="D15" s="18">
        <v>44748</v>
      </c>
      <c r="E15" s="11" t="s">
        <v>54</v>
      </c>
      <c r="F15" s="11">
        <v>20</v>
      </c>
      <c r="G15" s="11" t="s">
        <v>34</v>
      </c>
      <c r="H15" s="11">
        <v>80</v>
      </c>
      <c r="I15" s="11" t="s">
        <v>36</v>
      </c>
      <c r="J15" s="11" t="s">
        <v>128</v>
      </c>
      <c r="K15" s="11">
        <v>47</v>
      </c>
      <c r="L15" s="11">
        <v>3.5</v>
      </c>
      <c r="M15" s="11">
        <v>93</v>
      </c>
      <c r="N15" s="26">
        <v>2.508</v>
      </c>
      <c r="O15" s="27">
        <v>3.2</v>
      </c>
      <c r="P15" s="27">
        <v>13.9</v>
      </c>
      <c r="Q15" s="27">
        <v>0.67</v>
      </c>
      <c r="R15" s="27">
        <v>5.36</v>
      </c>
      <c r="S15" s="27">
        <v>4.75</v>
      </c>
      <c r="T15" s="30"/>
      <c r="U15" s="30"/>
      <c r="V15" s="30"/>
      <c r="W15" s="30"/>
      <c r="X15" s="30"/>
      <c r="Y15" s="30"/>
      <c r="Z15" s="32">
        <v>5.6</v>
      </c>
      <c r="AA15" s="32">
        <v>1.9</v>
      </c>
      <c r="AB15" s="32">
        <v>8311.9</v>
      </c>
      <c r="AC15" s="32">
        <v>167.5</v>
      </c>
      <c r="AD15" s="32">
        <v>24.1</v>
      </c>
      <c r="AE15" s="32">
        <v>3</v>
      </c>
      <c r="AF15" s="34"/>
    </row>
    <row r="16" spans="1:32">
      <c r="A16" s="11">
        <v>14</v>
      </c>
      <c r="B16" s="19" t="s">
        <v>55</v>
      </c>
      <c r="C16" s="14">
        <v>2</v>
      </c>
      <c r="D16" s="20">
        <v>44749</v>
      </c>
      <c r="E16" s="11" t="s">
        <v>54</v>
      </c>
      <c r="F16" s="11">
        <v>20</v>
      </c>
      <c r="G16" s="11" t="s">
        <v>34</v>
      </c>
      <c r="H16" s="11">
        <v>80</v>
      </c>
      <c r="I16" s="11" t="s">
        <v>36</v>
      </c>
      <c r="J16" s="11" t="s">
        <v>128</v>
      </c>
      <c r="K16" s="11">
        <v>47</v>
      </c>
      <c r="L16" s="11">
        <v>3.5</v>
      </c>
      <c r="M16" s="11">
        <v>93</v>
      </c>
      <c r="N16" s="26">
        <v>2.4820000000000002</v>
      </c>
      <c r="O16" s="27">
        <v>3.8</v>
      </c>
      <c r="P16" s="27">
        <v>14.7</v>
      </c>
      <c r="Q16" s="27">
        <v>0.62</v>
      </c>
      <c r="R16" s="27">
        <v>5.37</v>
      </c>
      <c r="S16" s="27">
        <v>4.67</v>
      </c>
      <c r="T16" s="30"/>
      <c r="U16" s="30"/>
      <c r="V16" s="30"/>
      <c r="W16" s="30"/>
      <c r="X16" s="30"/>
      <c r="Y16" s="30"/>
      <c r="Z16" s="32">
        <v>5</v>
      </c>
      <c r="AA16" s="32">
        <v>2.2000000000000002</v>
      </c>
      <c r="AB16" s="32">
        <v>7837.4</v>
      </c>
      <c r="AC16" s="32">
        <v>116.4</v>
      </c>
      <c r="AD16" s="32">
        <v>11.3</v>
      </c>
      <c r="AE16" s="32">
        <v>8</v>
      </c>
      <c r="AF16" s="34"/>
    </row>
    <row r="17" spans="1:32">
      <c r="A17" s="11">
        <v>15</v>
      </c>
      <c r="B17" s="19" t="s">
        <v>56</v>
      </c>
      <c r="C17" s="14">
        <v>1</v>
      </c>
      <c r="D17" s="20">
        <v>44751</v>
      </c>
      <c r="E17" s="11" t="s">
        <v>33</v>
      </c>
      <c r="F17" s="11">
        <v>20</v>
      </c>
      <c r="G17" s="11" t="s">
        <v>34</v>
      </c>
      <c r="H17" s="11">
        <v>50</v>
      </c>
      <c r="I17" s="11" t="s">
        <v>36</v>
      </c>
      <c r="J17" s="11" t="s">
        <v>128</v>
      </c>
      <c r="K17" s="11">
        <v>45</v>
      </c>
      <c r="L17" s="11">
        <v>5.7</v>
      </c>
      <c r="M17" s="11">
        <v>97</v>
      </c>
      <c r="N17" s="26">
        <v>2.472</v>
      </c>
      <c r="O17" s="27">
        <v>4.4000000000000004</v>
      </c>
      <c r="P17" s="27">
        <v>16.8</v>
      </c>
      <c r="Q17" s="27">
        <v>0.9</v>
      </c>
      <c r="R17" s="27">
        <v>6.31</v>
      </c>
      <c r="S17" s="27">
        <v>6.04</v>
      </c>
      <c r="T17" s="29">
        <f>ROUND(AVERAGE(3.7, 4,3),2)</f>
        <v>3.57</v>
      </c>
      <c r="U17" s="29">
        <v>20000</v>
      </c>
      <c r="V17" s="29">
        <f>ROUND(AVERAGE(16556, 16223),0)</f>
        <v>16390</v>
      </c>
      <c r="W17" s="29">
        <f>ROUND(AVERAGE(3.28,3.7),2)</f>
        <v>3.49</v>
      </c>
      <c r="X17" s="29">
        <f>ROUND(AVERAGE(0.000114,0.000149),5)</f>
        <v>1.2999999999999999E-4</v>
      </c>
      <c r="Y17" s="29">
        <f>ROUND(AVERAGE(0.000092,0.000114),4)</f>
        <v>1E-4</v>
      </c>
      <c r="Z17" s="32">
        <v>6.6</v>
      </c>
      <c r="AA17" s="32">
        <v>2.2000000000000002</v>
      </c>
      <c r="AB17" s="32">
        <v>9909.6</v>
      </c>
      <c r="AC17" s="32">
        <v>197.4</v>
      </c>
      <c r="AD17" s="32">
        <v>6.7</v>
      </c>
      <c r="AE17" s="32">
        <v>5</v>
      </c>
      <c r="AF17" s="34"/>
    </row>
    <row r="18" spans="1:32">
      <c r="A18" s="11">
        <v>16</v>
      </c>
      <c r="B18" s="11" t="s">
        <v>57</v>
      </c>
      <c r="C18" s="11">
        <v>2</v>
      </c>
      <c r="D18" s="12">
        <v>44754</v>
      </c>
      <c r="E18" s="11" t="s">
        <v>54</v>
      </c>
      <c r="F18" s="11">
        <v>20</v>
      </c>
      <c r="G18" s="11" t="s">
        <v>34</v>
      </c>
      <c r="H18" s="11">
        <v>80</v>
      </c>
      <c r="I18" s="11" t="s">
        <v>36</v>
      </c>
      <c r="J18" s="11" t="s">
        <v>128</v>
      </c>
      <c r="K18" s="11">
        <v>47</v>
      </c>
      <c r="L18" s="11">
        <v>3.5</v>
      </c>
      <c r="M18" s="11">
        <v>93</v>
      </c>
      <c r="N18" s="26">
        <v>2.512</v>
      </c>
      <c r="O18" s="27">
        <v>3</v>
      </c>
      <c r="P18" s="27">
        <v>13.7</v>
      </c>
      <c r="Q18" s="27">
        <v>0.62</v>
      </c>
      <c r="R18" s="27">
        <v>5.47</v>
      </c>
      <c r="S18" s="27">
        <v>4.62</v>
      </c>
      <c r="T18" s="30"/>
      <c r="U18" s="30"/>
      <c r="V18" s="30"/>
      <c r="W18" s="30"/>
      <c r="X18" s="30"/>
      <c r="Y18" s="30"/>
      <c r="Z18" s="32">
        <v>4.8</v>
      </c>
      <c r="AA18" s="32">
        <v>2.4</v>
      </c>
      <c r="AB18" s="32">
        <v>7935.4</v>
      </c>
      <c r="AC18" s="32">
        <v>107.8</v>
      </c>
      <c r="AD18" s="32">
        <v>10</v>
      </c>
      <c r="AE18" s="32">
        <v>3</v>
      </c>
      <c r="AF18" s="34"/>
    </row>
    <row r="19" spans="1:32">
      <c r="A19" s="11">
        <v>17</v>
      </c>
      <c r="B19" s="19" t="s">
        <v>58</v>
      </c>
      <c r="C19" s="14">
        <v>3</v>
      </c>
      <c r="D19" s="20">
        <v>44754</v>
      </c>
      <c r="E19" s="11" t="s">
        <v>33</v>
      </c>
      <c r="F19" s="11">
        <v>20</v>
      </c>
      <c r="G19" s="11" t="s">
        <v>34</v>
      </c>
      <c r="H19" s="11">
        <v>80</v>
      </c>
      <c r="I19" s="11" t="s">
        <v>39</v>
      </c>
      <c r="J19" s="11" t="s">
        <v>128</v>
      </c>
      <c r="K19" s="11">
        <v>47</v>
      </c>
      <c r="L19" s="11">
        <v>1.5</v>
      </c>
      <c r="M19" s="11">
        <v>73</v>
      </c>
      <c r="N19" s="26">
        <v>2.3540000000000001</v>
      </c>
      <c r="O19" s="27">
        <v>4.3</v>
      </c>
      <c r="P19" s="27">
        <v>16.600000000000001</v>
      </c>
      <c r="Q19" s="27">
        <v>0.8</v>
      </c>
      <c r="R19" s="27">
        <v>6.15</v>
      </c>
      <c r="S19" s="27">
        <v>5.8</v>
      </c>
      <c r="T19" s="29">
        <f>ROUND(AVERAGE(2.66,2.37),2)</f>
        <v>2.52</v>
      </c>
      <c r="U19" s="29">
        <v>20000</v>
      </c>
      <c r="V19" s="29" t="s">
        <v>36</v>
      </c>
      <c r="W19" s="29" t="s">
        <v>36</v>
      </c>
      <c r="X19" s="29" t="s">
        <v>36</v>
      </c>
      <c r="Y19" s="29" t="s">
        <v>36</v>
      </c>
      <c r="Z19" s="32">
        <v>6.2</v>
      </c>
      <c r="AA19" s="32">
        <v>1.8</v>
      </c>
      <c r="AB19" s="32">
        <v>8149.4</v>
      </c>
      <c r="AC19" s="32">
        <v>193.4</v>
      </c>
      <c r="AD19" s="32">
        <v>13.9</v>
      </c>
      <c r="AE19" s="32">
        <v>6</v>
      </c>
      <c r="AF19" s="34"/>
    </row>
    <row r="20" spans="1:32">
      <c r="A20" s="11">
        <v>18</v>
      </c>
      <c r="B20" s="19" t="s">
        <v>59</v>
      </c>
      <c r="C20" s="14">
        <v>1</v>
      </c>
      <c r="D20" s="20">
        <v>44758</v>
      </c>
      <c r="E20" s="11" t="s">
        <v>33</v>
      </c>
      <c r="F20" s="11">
        <v>20</v>
      </c>
      <c r="G20" s="11" t="s">
        <v>34</v>
      </c>
      <c r="H20" s="11">
        <v>50</v>
      </c>
      <c r="I20" s="11" t="s">
        <v>36</v>
      </c>
      <c r="J20" s="11" t="s">
        <v>128</v>
      </c>
      <c r="K20" s="11">
        <v>45</v>
      </c>
      <c r="L20" s="11">
        <v>5.7</v>
      </c>
      <c r="M20" s="11">
        <v>97</v>
      </c>
      <c r="N20" s="26">
        <v>2.4860000000000002</v>
      </c>
      <c r="O20" s="27">
        <v>3.2</v>
      </c>
      <c r="P20" s="27">
        <v>16</v>
      </c>
      <c r="Q20" s="27">
        <v>0.91</v>
      </c>
      <c r="R20" s="27">
        <v>6.82</v>
      </c>
      <c r="S20" s="27">
        <v>6.18</v>
      </c>
      <c r="T20" s="29">
        <v>6.96</v>
      </c>
      <c r="U20" s="29">
        <v>20000</v>
      </c>
      <c r="V20" s="29">
        <v>14196</v>
      </c>
      <c r="W20" s="29">
        <v>4.09</v>
      </c>
      <c r="X20" s="29">
        <v>3.2000000000000003E-4</v>
      </c>
      <c r="Y20" s="29">
        <v>1.4999999999999999E-4</v>
      </c>
      <c r="Z20" s="32">
        <v>6.1</v>
      </c>
      <c r="AA20" s="32">
        <v>1.8</v>
      </c>
      <c r="AB20" s="32">
        <v>7772.7</v>
      </c>
      <c r="AC20" s="32">
        <v>174.9</v>
      </c>
      <c r="AD20" s="32">
        <v>18.2</v>
      </c>
      <c r="AE20" s="32">
        <v>5</v>
      </c>
      <c r="AF20" s="34"/>
    </row>
    <row r="21" spans="1:32">
      <c r="A21" s="11">
        <v>19</v>
      </c>
      <c r="B21" s="19" t="s">
        <v>60</v>
      </c>
      <c r="C21" s="14">
        <v>5</v>
      </c>
      <c r="D21" s="20">
        <v>44755</v>
      </c>
      <c r="E21" s="11" t="s">
        <v>33</v>
      </c>
      <c r="F21" s="11">
        <v>20</v>
      </c>
      <c r="G21" s="11" t="s">
        <v>34</v>
      </c>
      <c r="H21" s="11">
        <v>65</v>
      </c>
      <c r="I21" s="11" t="s">
        <v>36</v>
      </c>
      <c r="J21" s="11" t="s">
        <v>128</v>
      </c>
      <c r="K21" s="11">
        <v>48</v>
      </c>
      <c r="L21" s="11">
        <v>5.5</v>
      </c>
      <c r="M21" s="11">
        <v>80</v>
      </c>
      <c r="N21" s="26">
        <v>2.4500000000000002</v>
      </c>
      <c r="O21" s="27">
        <v>3.9</v>
      </c>
      <c r="P21" s="27">
        <v>16.2</v>
      </c>
      <c r="Q21" s="27">
        <v>0.83</v>
      </c>
      <c r="R21" s="27">
        <v>6.11</v>
      </c>
      <c r="S21" s="27">
        <v>6</v>
      </c>
      <c r="T21" s="29">
        <v>2.66</v>
      </c>
      <c r="U21" s="29">
        <v>20000</v>
      </c>
      <c r="V21" s="29" t="s">
        <v>36</v>
      </c>
      <c r="W21" s="29" t="s">
        <v>36</v>
      </c>
      <c r="X21" s="29" t="s">
        <v>36</v>
      </c>
      <c r="Y21" s="29" t="s">
        <v>36</v>
      </c>
      <c r="Z21" s="32">
        <v>6.7</v>
      </c>
      <c r="AA21" s="32">
        <v>1.8</v>
      </c>
      <c r="AB21" s="32">
        <v>9561.4</v>
      </c>
      <c r="AC21" s="32">
        <v>238</v>
      </c>
      <c r="AD21" s="32">
        <v>12.8</v>
      </c>
      <c r="AE21" s="32">
        <v>6</v>
      </c>
      <c r="AF21" s="34"/>
    </row>
    <row r="22" spans="1:32">
      <c r="A22" s="11">
        <v>20</v>
      </c>
      <c r="B22" s="19" t="s">
        <v>61</v>
      </c>
      <c r="C22" s="14">
        <v>5</v>
      </c>
      <c r="D22" s="20">
        <v>44757</v>
      </c>
      <c r="E22" s="11" t="s">
        <v>33</v>
      </c>
      <c r="F22" s="11">
        <v>20</v>
      </c>
      <c r="G22" s="11" t="s">
        <v>34</v>
      </c>
      <c r="H22" s="11">
        <v>65</v>
      </c>
      <c r="I22" s="11" t="s">
        <v>36</v>
      </c>
      <c r="J22" s="11" t="s">
        <v>128</v>
      </c>
      <c r="K22" s="11">
        <v>48</v>
      </c>
      <c r="L22" s="11">
        <v>5.5</v>
      </c>
      <c r="M22" s="11">
        <v>80</v>
      </c>
      <c r="N22" s="26">
        <v>2.4340000000000002</v>
      </c>
      <c r="O22" s="27">
        <v>4</v>
      </c>
      <c r="P22" s="27">
        <v>16.600000000000001</v>
      </c>
      <c r="Q22" s="27">
        <v>0.74</v>
      </c>
      <c r="R22" s="27">
        <v>6.07</v>
      </c>
      <c r="S22" s="27">
        <v>5.9</v>
      </c>
      <c r="T22" s="29">
        <f>ROUND(AVERAGE(2.34,2.61),2)</f>
        <v>2.48</v>
      </c>
      <c r="U22" s="29">
        <v>20000</v>
      </c>
      <c r="V22" s="29" t="s">
        <v>36</v>
      </c>
      <c r="W22" s="29" t="s">
        <v>36</v>
      </c>
      <c r="X22" s="29" t="s">
        <v>36</v>
      </c>
      <c r="Y22" s="29" t="s">
        <v>36</v>
      </c>
      <c r="Z22" s="32">
        <v>6.6</v>
      </c>
      <c r="AA22" s="32">
        <v>1.8</v>
      </c>
      <c r="AB22" s="32">
        <v>10102.5</v>
      </c>
      <c r="AC22" s="32">
        <v>240.6</v>
      </c>
      <c r="AD22" s="32">
        <v>13.7</v>
      </c>
      <c r="AE22" s="32">
        <v>6</v>
      </c>
      <c r="AF22" s="34"/>
    </row>
    <row r="23" spans="1:32">
      <c r="A23" s="11">
        <v>21</v>
      </c>
      <c r="B23" s="19" t="s">
        <v>62</v>
      </c>
      <c r="C23" s="14">
        <v>6</v>
      </c>
      <c r="D23" s="20">
        <v>44762</v>
      </c>
      <c r="E23" s="11" t="s">
        <v>54</v>
      </c>
      <c r="F23" s="11">
        <v>20</v>
      </c>
      <c r="G23" s="11" t="s">
        <v>34</v>
      </c>
      <c r="H23" s="11">
        <v>80</v>
      </c>
      <c r="I23" s="11" t="s">
        <v>36</v>
      </c>
      <c r="J23" s="11" t="s">
        <v>128</v>
      </c>
      <c r="K23" s="11">
        <v>47</v>
      </c>
      <c r="L23" s="11">
        <v>3.5</v>
      </c>
      <c r="M23" s="11">
        <v>93</v>
      </c>
      <c r="N23" s="26">
        <v>2.4870000000000001</v>
      </c>
      <c r="O23" s="27">
        <v>3.6</v>
      </c>
      <c r="P23" s="27">
        <v>14.8</v>
      </c>
      <c r="Q23" s="27">
        <v>0.63</v>
      </c>
      <c r="R23" s="27">
        <v>5.44</v>
      </c>
      <c r="S23" s="27">
        <v>4.6399999999999997</v>
      </c>
      <c r="T23" s="30"/>
      <c r="U23" s="30"/>
      <c r="V23" s="30"/>
      <c r="W23" s="30"/>
      <c r="X23" s="30"/>
      <c r="Y23" s="30"/>
      <c r="Z23" s="32">
        <v>5.5</v>
      </c>
      <c r="AA23" s="32">
        <v>1.8</v>
      </c>
      <c r="AB23" s="32">
        <v>8373.4</v>
      </c>
      <c r="AC23" s="32">
        <v>173.4</v>
      </c>
      <c r="AD23" s="32">
        <v>25.6</v>
      </c>
      <c r="AE23" s="32">
        <v>10</v>
      </c>
      <c r="AF23" s="34"/>
    </row>
    <row r="24" spans="1:32">
      <c r="A24" s="11">
        <v>22</v>
      </c>
      <c r="B24" s="19" t="s">
        <v>63</v>
      </c>
      <c r="C24" s="14">
        <v>1</v>
      </c>
      <c r="D24" s="20">
        <v>44761</v>
      </c>
      <c r="E24" s="11" t="s">
        <v>33</v>
      </c>
      <c r="F24" s="11">
        <v>15</v>
      </c>
      <c r="G24" s="11" t="s">
        <v>34</v>
      </c>
      <c r="H24" s="11">
        <v>65</v>
      </c>
      <c r="I24" s="11" t="s">
        <v>36</v>
      </c>
      <c r="J24" s="11" t="s">
        <v>128</v>
      </c>
      <c r="K24" s="11">
        <v>46.2</v>
      </c>
      <c r="L24" s="11">
        <v>1</v>
      </c>
      <c r="M24" s="11">
        <v>87</v>
      </c>
      <c r="N24" s="26">
        <v>2.468</v>
      </c>
      <c r="O24" s="27">
        <v>2.1</v>
      </c>
      <c r="P24" s="27">
        <v>15.1</v>
      </c>
      <c r="Q24" s="27">
        <v>0.83</v>
      </c>
      <c r="R24" s="27">
        <v>5.63</v>
      </c>
      <c r="S24" s="27">
        <v>5.63</v>
      </c>
      <c r="T24" s="29">
        <f>ROUND(AVERAGE(3.8,5.05),2)</f>
        <v>4.43</v>
      </c>
      <c r="U24" s="29">
        <v>20000</v>
      </c>
      <c r="V24" s="29">
        <f>ROUND(AVERAGE(17562,14471),0)</f>
        <v>16017</v>
      </c>
      <c r="W24" s="29">
        <f>ROUND(AVERAGE(3.43,3.45),2)</f>
        <v>3.44</v>
      </c>
      <c r="X24" s="29">
        <v>1.6799999999999999E-4</v>
      </c>
      <c r="Y24" s="29">
        <v>1.155E-4</v>
      </c>
      <c r="Z24" s="32">
        <v>6</v>
      </c>
      <c r="AA24" s="32">
        <v>2.2999999999999998</v>
      </c>
      <c r="AB24" s="32">
        <v>9706.2999999999993</v>
      </c>
      <c r="AC24" s="32">
        <v>172.8</v>
      </c>
      <c r="AD24" s="32">
        <v>11.3</v>
      </c>
      <c r="AE24" s="32">
        <v>6</v>
      </c>
      <c r="AF24" s="34"/>
    </row>
    <row r="25" spans="1:32">
      <c r="A25" s="11">
        <v>23</v>
      </c>
      <c r="B25" s="19" t="s">
        <v>64</v>
      </c>
      <c r="C25" s="14">
        <v>4</v>
      </c>
      <c r="D25" s="20">
        <v>44763</v>
      </c>
      <c r="E25" s="11" t="s">
        <v>33</v>
      </c>
      <c r="F25" s="11">
        <v>20</v>
      </c>
      <c r="G25" s="11" t="s">
        <v>34</v>
      </c>
      <c r="H25" s="11">
        <v>50</v>
      </c>
      <c r="I25" s="11" t="s">
        <v>36</v>
      </c>
      <c r="J25" s="11" t="s">
        <v>128</v>
      </c>
      <c r="K25" s="11">
        <v>45</v>
      </c>
      <c r="L25" s="11">
        <v>5.7</v>
      </c>
      <c r="M25" s="11">
        <v>97</v>
      </c>
      <c r="N25" s="26">
        <v>2.4950000000000001</v>
      </c>
      <c r="O25" s="27">
        <v>3</v>
      </c>
      <c r="P25" s="27">
        <v>16.3</v>
      </c>
      <c r="Q25" s="27">
        <v>0.88</v>
      </c>
      <c r="R25" s="27">
        <v>6.26</v>
      </c>
      <c r="S25" s="27">
        <v>6.05</v>
      </c>
      <c r="T25" s="29">
        <v>3.27</v>
      </c>
      <c r="U25" s="29">
        <v>20000</v>
      </c>
      <c r="V25" s="29" t="s">
        <v>36</v>
      </c>
      <c r="W25" s="29" t="s">
        <v>36</v>
      </c>
      <c r="X25" s="29" t="s">
        <v>36</v>
      </c>
      <c r="Y25" s="29" t="s">
        <v>36</v>
      </c>
      <c r="Z25" s="32">
        <v>6.3</v>
      </c>
      <c r="AA25" s="32">
        <v>2</v>
      </c>
      <c r="AB25" s="32">
        <v>9699</v>
      </c>
      <c r="AC25" s="32">
        <v>197.6</v>
      </c>
      <c r="AD25" s="32">
        <v>11.1</v>
      </c>
      <c r="AE25" s="32">
        <v>6</v>
      </c>
      <c r="AF25" s="34"/>
    </row>
    <row r="26" spans="1:32">
      <c r="A26" s="11">
        <v>24</v>
      </c>
      <c r="B26" s="19" t="s">
        <v>65</v>
      </c>
      <c r="C26" s="14">
        <v>4</v>
      </c>
      <c r="D26" s="20">
        <v>44764</v>
      </c>
      <c r="E26" s="11" t="s">
        <v>33</v>
      </c>
      <c r="F26" s="11">
        <v>20</v>
      </c>
      <c r="G26" s="11" t="s">
        <v>34</v>
      </c>
      <c r="H26" s="11">
        <v>65</v>
      </c>
      <c r="I26" s="11" t="s">
        <v>36</v>
      </c>
      <c r="J26" s="11" t="s">
        <v>128</v>
      </c>
      <c r="K26" s="11">
        <v>48</v>
      </c>
      <c r="L26" s="11">
        <v>5.5</v>
      </c>
      <c r="M26" s="11">
        <v>80</v>
      </c>
      <c r="N26" s="26">
        <v>2.4119999999999999</v>
      </c>
      <c r="O26" s="27">
        <v>4.5</v>
      </c>
      <c r="P26" s="27">
        <v>17.399999999999999</v>
      </c>
      <c r="Q26" s="27">
        <v>0.65</v>
      </c>
      <c r="R26" s="27">
        <v>5.87</v>
      </c>
      <c r="S26" s="27">
        <v>5.8</v>
      </c>
      <c r="T26" s="29">
        <v>2.37</v>
      </c>
      <c r="U26" s="29">
        <v>20000</v>
      </c>
      <c r="V26" s="29" t="s">
        <v>36</v>
      </c>
      <c r="W26" s="29" t="s">
        <v>36</v>
      </c>
      <c r="X26" s="29" t="s">
        <v>36</v>
      </c>
      <c r="Y26" s="29" t="s">
        <v>36</v>
      </c>
      <c r="Z26" s="32">
        <v>6.5</v>
      </c>
      <c r="AA26" s="32">
        <v>1.8</v>
      </c>
      <c r="AB26" s="32">
        <v>10015.4</v>
      </c>
      <c r="AC26" s="32">
        <v>238.3</v>
      </c>
      <c r="AD26" s="32">
        <v>8</v>
      </c>
      <c r="AE26" s="32">
        <v>6</v>
      </c>
      <c r="AF26" s="34"/>
    </row>
    <row r="27" spans="1:32">
      <c r="A27" s="11">
        <v>25</v>
      </c>
      <c r="B27" s="19" t="s">
        <v>66</v>
      </c>
      <c r="C27" s="14">
        <v>3</v>
      </c>
      <c r="D27" s="20">
        <v>44765</v>
      </c>
      <c r="E27" s="11" t="s">
        <v>33</v>
      </c>
      <c r="F27" s="11">
        <v>20</v>
      </c>
      <c r="G27" s="11" t="s">
        <v>34</v>
      </c>
      <c r="H27" s="11">
        <v>50</v>
      </c>
      <c r="I27" s="11" t="s">
        <v>36</v>
      </c>
      <c r="J27" s="11" t="s">
        <v>128</v>
      </c>
      <c r="K27" s="11">
        <v>45</v>
      </c>
      <c r="L27" s="11">
        <v>5.7</v>
      </c>
      <c r="M27" s="11">
        <v>97</v>
      </c>
      <c r="N27" s="26">
        <v>2.4929999999999999</v>
      </c>
      <c r="O27" s="27">
        <v>3.1</v>
      </c>
      <c r="P27" s="27">
        <v>16.399999999999999</v>
      </c>
      <c r="Q27" s="27">
        <v>0.77</v>
      </c>
      <c r="R27" s="27">
        <v>6.81</v>
      </c>
      <c r="S27" s="27">
        <v>6.07</v>
      </c>
      <c r="T27" s="29">
        <v>3.78</v>
      </c>
      <c r="U27" s="29">
        <v>20000</v>
      </c>
      <c r="V27" s="29" t="s">
        <v>36</v>
      </c>
      <c r="W27" s="29" t="s">
        <v>36</v>
      </c>
      <c r="X27" s="29" t="s">
        <v>36</v>
      </c>
      <c r="Y27" s="29" t="s">
        <v>36</v>
      </c>
      <c r="Z27" s="32">
        <v>6.9</v>
      </c>
      <c r="AA27" s="32">
        <v>1.7</v>
      </c>
      <c r="AB27" s="32">
        <v>9885.9</v>
      </c>
      <c r="AC27" s="32">
        <v>270.8</v>
      </c>
      <c r="AD27" s="32">
        <v>9.1999999999999993</v>
      </c>
      <c r="AE27" s="32">
        <v>6</v>
      </c>
      <c r="AF27" s="34"/>
    </row>
    <row r="28" spans="1:32">
      <c r="A28" s="11">
        <v>26</v>
      </c>
      <c r="B28" s="19" t="s">
        <v>67</v>
      </c>
      <c r="C28" s="11">
        <v>3</v>
      </c>
      <c r="D28" s="12">
        <v>44771</v>
      </c>
      <c r="E28" s="11" t="s">
        <v>33</v>
      </c>
      <c r="F28" s="11">
        <v>15</v>
      </c>
      <c r="G28" s="11" t="s">
        <v>34</v>
      </c>
      <c r="H28" s="11">
        <v>65</v>
      </c>
      <c r="I28" s="21" t="s">
        <v>36</v>
      </c>
      <c r="J28" s="11" t="s">
        <v>128</v>
      </c>
      <c r="K28" s="11">
        <v>46.2</v>
      </c>
      <c r="L28" s="11">
        <v>1</v>
      </c>
      <c r="M28" s="11">
        <v>87</v>
      </c>
      <c r="N28" s="27">
        <v>2.4409999999999998</v>
      </c>
      <c r="O28" s="27">
        <v>3.4</v>
      </c>
      <c r="P28" s="27">
        <v>16</v>
      </c>
      <c r="Q28" s="27">
        <v>0.78</v>
      </c>
      <c r="R28" s="27">
        <v>5.68</v>
      </c>
      <c r="S28" s="27">
        <v>5.54</v>
      </c>
      <c r="T28" s="29">
        <v>5.8</v>
      </c>
      <c r="U28" s="29">
        <v>20000</v>
      </c>
      <c r="V28" s="29">
        <v>15444</v>
      </c>
      <c r="W28" s="29">
        <v>3.74</v>
      </c>
      <c r="X28" s="29">
        <v>2.6499999999999999E-4</v>
      </c>
      <c r="Y28" s="29">
        <v>1.4899999999999999E-4</v>
      </c>
      <c r="Z28" s="32">
        <v>5.5</v>
      </c>
      <c r="AA28" s="32">
        <v>2.1</v>
      </c>
      <c r="AB28" s="32">
        <v>8276.2000000000007</v>
      </c>
      <c r="AC28" s="32">
        <v>146.5</v>
      </c>
      <c r="AD28" s="32">
        <v>8.6</v>
      </c>
      <c r="AE28" s="32">
        <v>6</v>
      </c>
      <c r="AF28" s="34"/>
    </row>
    <row r="29" spans="1:32">
      <c r="A29" s="11">
        <v>27</v>
      </c>
      <c r="B29" s="19" t="s">
        <v>68</v>
      </c>
      <c r="C29" s="11">
        <v>2</v>
      </c>
      <c r="D29" s="12">
        <v>44771</v>
      </c>
      <c r="E29" s="11" t="s">
        <v>33</v>
      </c>
      <c r="F29" s="11">
        <v>20</v>
      </c>
      <c r="G29" s="11" t="s">
        <v>34</v>
      </c>
      <c r="H29" s="11">
        <v>50</v>
      </c>
      <c r="I29" s="11" t="s">
        <v>36</v>
      </c>
      <c r="J29" s="11" t="s">
        <v>128</v>
      </c>
      <c r="K29" s="11">
        <v>45</v>
      </c>
      <c r="L29" s="11">
        <v>5.7</v>
      </c>
      <c r="M29" s="11">
        <v>97</v>
      </c>
      <c r="N29" s="26">
        <v>2.4340000000000002</v>
      </c>
      <c r="O29" s="27">
        <v>4.5</v>
      </c>
      <c r="P29" s="27">
        <v>18.3</v>
      </c>
      <c r="Q29" s="27">
        <v>0.72</v>
      </c>
      <c r="R29" s="27">
        <v>6.65</v>
      </c>
      <c r="S29" s="27">
        <v>6.04</v>
      </c>
      <c r="T29" s="29">
        <v>2.89</v>
      </c>
      <c r="U29" s="29">
        <v>20000</v>
      </c>
      <c r="V29" s="29" t="s">
        <v>36</v>
      </c>
      <c r="W29" s="29" t="s">
        <v>36</v>
      </c>
      <c r="X29" s="29" t="s">
        <v>36</v>
      </c>
      <c r="Y29" s="29" t="s">
        <v>36</v>
      </c>
      <c r="Z29" s="32">
        <v>6.4</v>
      </c>
      <c r="AA29" s="32">
        <v>1.9</v>
      </c>
      <c r="AB29" s="32">
        <v>9464.9</v>
      </c>
      <c r="AC29" s="32">
        <v>213.9</v>
      </c>
      <c r="AD29" s="32">
        <v>9</v>
      </c>
      <c r="AE29" s="32">
        <v>6</v>
      </c>
      <c r="AF29" s="34"/>
    </row>
    <row r="30" spans="1:32">
      <c r="A30" s="11">
        <v>28</v>
      </c>
      <c r="B30" s="19" t="s">
        <v>69</v>
      </c>
      <c r="C30" s="11">
        <v>5</v>
      </c>
      <c r="D30" s="12">
        <v>44771</v>
      </c>
      <c r="E30" s="11" t="s">
        <v>33</v>
      </c>
      <c r="F30" s="11">
        <v>20</v>
      </c>
      <c r="G30" s="11" t="s">
        <v>34</v>
      </c>
      <c r="H30" s="11">
        <v>65</v>
      </c>
      <c r="I30" s="11" t="s">
        <v>36</v>
      </c>
      <c r="J30" s="11" t="s">
        <v>128</v>
      </c>
      <c r="K30" s="11">
        <v>48</v>
      </c>
      <c r="L30" s="11">
        <v>5.5</v>
      </c>
      <c r="M30" s="11">
        <v>80</v>
      </c>
      <c r="N30" s="26">
        <v>2.4279999999999999</v>
      </c>
      <c r="O30" s="27">
        <v>3.9</v>
      </c>
      <c r="P30" s="27">
        <v>16.899999999999999</v>
      </c>
      <c r="Q30" s="27">
        <v>0.7</v>
      </c>
      <c r="R30" s="27">
        <v>6.62</v>
      </c>
      <c r="S30" s="27">
        <v>5.87</v>
      </c>
      <c r="T30" s="29">
        <v>2.33</v>
      </c>
      <c r="U30" s="29">
        <v>20000</v>
      </c>
      <c r="V30" s="29" t="s">
        <v>36</v>
      </c>
      <c r="W30" s="29" t="s">
        <v>36</v>
      </c>
      <c r="X30" s="29" t="s">
        <v>36</v>
      </c>
      <c r="Y30" s="29" t="s">
        <v>36</v>
      </c>
      <c r="Z30" s="32">
        <v>6.6</v>
      </c>
      <c r="AA30" s="32">
        <v>1.9</v>
      </c>
      <c r="AB30" s="32">
        <v>10349.700000000001</v>
      </c>
      <c r="AC30" s="32">
        <v>247.1</v>
      </c>
      <c r="AD30" s="32">
        <v>5.6</v>
      </c>
      <c r="AE30" s="32">
        <v>6</v>
      </c>
      <c r="AF30" s="34"/>
    </row>
    <row r="31" spans="1:32">
      <c r="A31" s="11">
        <v>29</v>
      </c>
      <c r="B31" s="19" t="s">
        <v>70</v>
      </c>
      <c r="C31" s="11">
        <v>4</v>
      </c>
      <c r="D31" s="12">
        <v>44776</v>
      </c>
      <c r="E31" s="11" t="s">
        <v>33</v>
      </c>
      <c r="F31" s="11">
        <v>20</v>
      </c>
      <c r="G31" s="11" t="s">
        <v>34</v>
      </c>
      <c r="H31" s="11">
        <v>65</v>
      </c>
      <c r="I31" s="11" t="s">
        <v>39</v>
      </c>
      <c r="J31" s="11" t="s">
        <v>128</v>
      </c>
      <c r="K31" s="11">
        <v>47</v>
      </c>
      <c r="L31" s="11">
        <v>1.4</v>
      </c>
      <c r="M31" s="11">
        <v>73</v>
      </c>
      <c r="N31" s="26">
        <v>2.3780000000000001</v>
      </c>
      <c r="O31" s="27">
        <v>3.8</v>
      </c>
      <c r="P31" s="27">
        <v>15.7</v>
      </c>
      <c r="Q31" s="27">
        <v>0.89</v>
      </c>
      <c r="R31" s="27">
        <v>5.96</v>
      </c>
      <c r="S31" s="27">
        <v>5.8</v>
      </c>
      <c r="T31" s="29">
        <v>2.61</v>
      </c>
      <c r="U31" s="29">
        <v>20000</v>
      </c>
      <c r="V31" s="29" t="s">
        <v>36</v>
      </c>
      <c r="W31" s="29" t="s">
        <v>36</v>
      </c>
      <c r="X31" s="29" t="s">
        <v>36</v>
      </c>
      <c r="Y31" s="29" t="s">
        <v>36</v>
      </c>
      <c r="Z31" s="32">
        <v>6.1</v>
      </c>
      <c r="AA31" s="32">
        <v>1.7</v>
      </c>
      <c r="AB31" s="32">
        <v>8016.6</v>
      </c>
      <c r="AC31" s="32">
        <v>190.5</v>
      </c>
      <c r="AD31" s="32">
        <v>11.5</v>
      </c>
      <c r="AE31" s="32">
        <v>6</v>
      </c>
      <c r="AF31" s="34"/>
    </row>
    <row r="32" spans="1:32">
      <c r="A32" s="11">
        <v>30</v>
      </c>
      <c r="B32" s="19" t="s">
        <v>71</v>
      </c>
      <c r="C32" s="11">
        <v>7</v>
      </c>
      <c r="D32" s="12">
        <v>44777</v>
      </c>
      <c r="E32" s="11" t="s">
        <v>33</v>
      </c>
      <c r="F32" s="11">
        <v>15</v>
      </c>
      <c r="G32" s="11" t="s">
        <v>34</v>
      </c>
      <c r="H32" s="11">
        <v>65</v>
      </c>
      <c r="I32" s="11" t="s">
        <v>41</v>
      </c>
      <c r="J32" s="11" t="s">
        <v>128</v>
      </c>
      <c r="K32" s="11">
        <v>47</v>
      </c>
      <c r="L32" s="11">
        <v>7.2</v>
      </c>
      <c r="M32" s="11">
        <v>90</v>
      </c>
      <c r="N32" s="26">
        <v>2.4020000000000001</v>
      </c>
      <c r="O32" s="27">
        <v>4.0999999999999996</v>
      </c>
      <c r="P32" s="27">
        <v>16.600000000000001</v>
      </c>
      <c r="Q32" s="27">
        <v>0.68</v>
      </c>
      <c r="R32" s="27">
        <v>6.02</v>
      </c>
      <c r="S32" s="27">
        <v>5.77</v>
      </c>
      <c r="T32" s="29">
        <f>ROUND(AVERAGE(2.6, 2.95),2)</f>
        <v>2.78</v>
      </c>
      <c r="U32" s="29">
        <v>20000</v>
      </c>
      <c r="V32" s="29" t="s">
        <v>36</v>
      </c>
      <c r="W32" s="29" t="s">
        <v>36</v>
      </c>
      <c r="X32" s="29" t="s">
        <v>36</v>
      </c>
      <c r="Y32" s="29" t="s">
        <v>36</v>
      </c>
      <c r="Z32" s="32">
        <v>5.9</v>
      </c>
      <c r="AA32" s="32">
        <v>2.1</v>
      </c>
      <c r="AB32" s="32">
        <v>8063.2</v>
      </c>
      <c r="AC32" s="32">
        <v>147.9</v>
      </c>
      <c r="AD32" s="32">
        <v>8.5</v>
      </c>
      <c r="AE32" s="32">
        <v>5</v>
      </c>
      <c r="AF32" s="34"/>
    </row>
    <row r="33" spans="1:32">
      <c r="A33" s="11">
        <v>31</v>
      </c>
      <c r="B33" s="19" t="s">
        <v>72</v>
      </c>
      <c r="C33" s="11">
        <v>5</v>
      </c>
      <c r="D33" s="12">
        <v>44777</v>
      </c>
      <c r="E33" s="11" t="s">
        <v>33</v>
      </c>
      <c r="F33" s="11">
        <v>20</v>
      </c>
      <c r="G33" s="11" t="s">
        <v>34</v>
      </c>
      <c r="H33" s="11">
        <v>65</v>
      </c>
      <c r="I33" s="11" t="s">
        <v>36</v>
      </c>
      <c r="J33" s="11" t="s">
        <v>128</v>
      </c>
      <c r="K33" s="11">
        <v>48</v>
      </c>
      <c r="L33" s="11">
        <v>5.5</v>
      </c>
      <c r="M33" s="11">
        <v>80</v>
      </c>
      <c r="N33" s="26">
        <v>2.4060000000000001</v>
      </c>
      <c r="O33" s="27">
        <v>4.5</v>
      </c>
      <c r="P33" s="27">
        <v>17.7</v>
      </c>
      <c r="Q33" s="27">
        <v>0.61</v>
      </c>
      <c r="R33" s="27">
        <v>6.31</v>
      </c>
      <c r="S33" s="27">
        <v>5.96</v>
      </c>
      <c r="T33" s="29">
        <v>2.5099999999999998</v>
      </c>
      <c r="U33" s="29">
        <v>20000</v>
      </c>
      <c r="V33" s="29" t="s">
        <v>36</v>
      </c>
      <c r="W33" s="29" t="s">
        <v>36</v>
      </c>
      <c r="X33" s="29" t="s">
        <v>36</v>
      </c>
      <c r="Y33" s="29" t="s">
        <v>36</v>
      </c>
      <c r="Z33" s="32">
        <v>6.6</v>
      </c>
      <c r="AA33" s="32">
        <v>1.8</v>
      </c>
      <c r="AB33" s="32">
        <v>9655.5</v>
      </c>
      <c r="AC33" s="32">
        <v>232.3</v>
      </c>
      <c r="AD33" s="32">
        <v>13.7</v>
      </c>
      <c r="AE33" s="32">
        <v>6</v>
      </c>
      <c r="AF33" s="34"/>
    </row>
    <row r="34" spans="1:32">
      <c r="A34" s="11">
        <v>32</v>
      </c>
      <c r="B34" s="19" t="s">
        <v>73</v>
      </c>
      <c r="C34" s="14">
        <v>2</v>
      </c>
      <c r="D34" s="20">
        <v>44783</v>
      </c>
      <c r="E34" s="11" t="s">
        <v>33</v>
      </c>
      <c r="F34" s="11">
        <v>20</v>
      </c>
      <c r="G34" s="11" t="s">
        <v>34</v>
      </c>
      <c r="H34" s="11">
        <v>50</v>
      </c>
      <c r="I34" s="11" t="s">
        <v>36</v>
      </c>
      <c r="J34" s="11" t="s">
        <v>128</v>
      </c>
      <c r="K34" s="11">
        <v>45</v>
      </c>
      <c r="L34" s="11">
        <v>5.7</v>
      </c>
      <c r="M34" s="11">
        <v>97</v>
      </c>
      <c r="N34" s="26">
        <v>2.46</v>
      </c>
      <c r="O34" s="27">
        <v>4.5</v>
      </c>
      <c r="P34" s="27">
        <v>18.7</v>
      </c>
      <c r="Q34" s="27">
        <v>0.68</v>
      </c>
      <c r="R34" s="27">
        <v>6.53</v>
      </c>
      <c r="S34" s="27">
        <v>5.99</v>
      </c>
      <c r="T34" s="29">
        <f>ROUND(AVERAGE(2.8,3.17),2)</f>
        <v>2.99</v>
      </c>
      <c r="U34" s="29">
        <v>20000</v>
      </c>
      <c r="V34" s="29" t="s">
        <v>36</v>
      </c>
      <c r="W34" s="29" t="s">
        <v>36</v>
      </c>
      <c r="X34" s="29" t="s">
        <v>36</v>
      </c>
      <c r="Y34" s="29" t="s">
        <v>36</v>
      </c>
      <c r="Z34" s="32">
        <v>6.6</v>
      </c>
      <c r="AA34" s="32">
        <v>1.8</v>
      </c>
      <c r="AB34" s="32">
        <v>9473.2000000000007</v>
      </c>
      <c r="AC34" s="32">
        <v>232.7</v>
      </c>
      <c r="AD34" s="32">
        <v>9.8000000000000007</v>
      </c>
      <c r="AE34" s="32">
        <v>6</v>
      </c>
      <c r="AF34" s="34"/>
    </row>
    <row r="35" spans="1:32">
      <c r="A35" s="11">
        <v>33</v>
      </c>
      <c r="B35" s="19" t="s">
        <v>74</v>
      </c>
      <c r="C35" s="14">
        <v>3</v>
      </c>
      <c r="D35" s="20">
        <v>44784</v>
      </c>
      <c r="E35" s="11" t="s">
        <v>33</v>
      </c>
      <c r="F35" s="11">
        <v>20</v>
      </c>
      <c r="G35" s="11" t="s">
        <v>34</v>
      </c>
      <c r="H35" s="11">
        <v>80</v>
      </c>
      <c r="I35" s="11" t="s">
        <v>36</v>
      </c>
      <c r="J35" s="11" t="s">
        <v>128</v>
      </c>
      <c r="K35" s="11">
        <v>46</v>
      </c>
      <c r="L35" s="11">
        <v>1.1000000000000001</v>
      </c>
      <c r="M35" s="11">
        <v>88</v>
      </c>
      <c r="N35" s="26">
        <v>2.52</v>
      </c>
      <c r="O35" s="27">
        <v>3.5</v>
      </c>
      <c r="P35" s="27">
        <v>16</v>
      </c>
      <c r="Q35" s="27">
        <v>0.65</v>
      </c>
      <c r="R35" s="27">
        <v>6.1</v>
      </c>
      <c r="S35" s="27">
        <v>5.5</v>
      </c>
      <c r="T35" s="29">
        <v>2.54</v>
      </c>
      <c r="U35" s="29">
        <v>20000</v>
      </c>
      <c r="V35" s="29" t="s">
        <v>36</v>
      </c>
      <c r="W35" s="29" t="s">
        <v>36</v>
      </c>
      <c r="X35" s="29" t="s">
        <v>36</v>
      </c>
      <c r="Y35" s="29" t="s">
        <v>36</v>
      </c>
      <c r="Z35" s="32">
        <v>5.5</v>
      </c>
      <c r="AA35" s="32">
        <v>2.2000000000000002</v>
      </c>
      <c r="AB35" s="32">
        <v>8344.5</v>
      </c>
      <c r="AC35" s="32">
        <v>138</v>
      </c>
      <c r="AD35" s="32">
        <v>10.9</v>
      </c>
      <c r="AE35" s="32">
        <v>6</v>
      </c>
      <c r="AF35" s="34"/>
    </row>
    <row r="36" spans="1:32" ht="51" customHeight="1">
      <c r="A36" s="11">
        <v>34</v>
      </c>
      <c r="B36" s="19" t="s">
        <v>75</v>
      </c>
      <c r="C36" s="14">
        <v>1</v>
      </c>
      <c r="D36" s="12">
        <v>44786</v>
      </c>
      <c r="E36" s="11" t="s">
        <v>33</v>
      </c>
      <c r="F36" s="11">
        <v>20</v>
      </c>
      <c r="G36" s="11" t="s">
        <v>34</v>
      </c>
      <c r="H36" s="11">
        <v>50</v>
      </c>
      <c r="I36" s="11" t="s">
        <v>36</v>
      </c>
      <c r="J36" s="11" t="s">
        <v>128</v>
      </c>
      <c r="K36" s="11">
        <v>45</v>
      </c>
      <c r="L36" s="11">
        <v>5.7</v>
      </c>
      <c r="M36" s="11">
        <v>97</v>
      </c>
      <c r="N36" s="26">
        <v>2.4900000000000002</v>
      </c>
      <c r="O36" s="27">
        <v>3.7</v>
      </c>
      <c r="P36" s="27">
        <v>17.7</v>
      </c>
      <c r="Q36" s="27">
        <v>0.69</v>
      </c>
      <c r="R36" s="27">
        <v>6.74</v>
      </c>
      <c r="S36" s="27">
        <v>5.99</v>
      </c>
      <c r="T36" s="29">
        <f>ROUND(AVERAGE(3.27, 3.88),2)</f>
        <v>3.58</v>
      </c>
      <c r="U36" s="29">
        <v>20000</v>
      </c>
      <c r="V36" s="29" t="s">
        <v>36</v>
      </c>
      <c r="W36" s="29" t="s">
        <v>36</v>
      </c>
      <c r="X36" s="29" t="s">
        <v>36</v>
      </c>
      <c r="Y36" s="29" t="s">
        <v>36</v>
      </c>
      <c r="Z36" s="32">
        <v>6.6</v>
      </c>
      <c r="AA36" s="32">
        <v>1.9</v>
      </c>
      <c r="AB36" s="32">
        <v>9283.6</v>
      </c>
      <c r="AC36" s="32">
        <v>222.9</v>
      </c>
      <c r="AD36" s="32">
        <v>14.1</v>
      </c>
      <c r="AE36" s="32">
        <v>6</v>
      </c>
      <c r="AF36" s="34"/>
    </row>
    <row r="37" spans="1:32">
      <c r="A37" s="11">
        <v>35</v>
      </c>
      <c r="B37" s="19" t="s">
        <v>76</v>
      </c>
      <c r="C37" s="14">
        <v>1</v>
      </c>
      <c r="D37" s="12">
        <v>44789</v>
      </c>
      <c r="E37" s="11" t="s">
        <v>33</v>
      </c>
      <c r="F37" s="11">
        <v>20</v>
      </c>
      <c r="G37" s="11" t="s">
        <v>34</v>
      </c>
      <c r="H37" s="11">
        <v>80</v>
      </c>
      <c r="I37" s="11" t="s">
        <v>36</v>
      </c>
      <c r="J37" s="11" t="s">
        <v>128</v>
      </c>
      <c r="K37" s="11">
        <v>46</v>
      </c>
      <c r="L37" s="11">
        <v>1.1000000000000001</v>
      </c>
      <c r="M37" s="11">
        <v>88</v>
      </c>
      <c r="N37" s="26">
        <v>2.5259999999999998</v>
      </c>
      <c r="O37" s="27">
        <v>3.1</v>
      </c>
      <c r="P37" s="27">
        <v>15.8</v>
      </c>
      <c r="Q37" s="27">
        <v>0.66</v>
      </c>
      <c r="R37" s="27">
        <v>5.91</v>
      </c>
      <c r="S37" s="27">
        <v>5.5</v>
      </c>
      <c r="T37" s="29">
        <v>2.59</v>
      </c>
      <c r="U37" s="29">
        <v>20000</v>
      </c>
      <c r="V37" s="29" t="s">
        <v>36</v>
      </c>
      <c r="W37" s="29" t="s">
        <v>36</v>
      </c>
      <c r="X37" s="29" t="s">
        <v>36</v>
      </c>
      <c r="Y37" s="29" t="s">
        <v>36</v>
      </c>
      <c r="Z37" s="32">
        <v>5.2</v>
      </c>
      <c r="AA37" s="32">
        <v>2.6</v>
      </c>
      <c r="AB37" s="32">
        <v>8601.1</v>
      </c>
      <c r="AC37" s="32">
        <v>112.4</v>
      </c>
      <c r="AD37" s="32">
        <v>11.4</v>
      </c>
      <c r="AE37" s="32">
        <v>6</v>
      </c>
      <c r="AF37" s="34"/>
    </row>
    <row r="38" spans="1:32" s="3" customFormat="1">
      <c r="A38" s="10">
        <v>36</v>
      </c>
      <c r="B38" s="22" t="s">
        <v>77</v>
      </c>
      <c r="C38" s="23">
        <v>2</v>
      </c>
      <c r="D38" s="15">
        <v>44788</v>
      </c>
      <c r="E38" s="10" t="s">
        <v>33</v>
      </c>
      <c r="F38" s="10">
        <v>20</v>
      </c>
      <c r="G38" s="10" t="s">
        <v>34</v>
      </c>
      <c r="H38" s="10">
        <v>80</v>
      </c>
      <c r="I38" s="10" t="s">
        <v>36</v>
      </c>
      <c r="J38" s="10" t="s">
        <v>128</v>
      </c>
      <c r="K38" s="10">
        <v>46</v>
      </c>
      <c r="L38" s="10">
        <v>1.9</v>
      </c>
      <c r="M38" s="10">
        <v>90</v>
      </c>
      <c r="N38" s="24">
        <v>2.3929999999999998</v>
      </c>
      <c r="O38" s="25">
        <v>3.8</v>
      </c>
      <c r="P38" s="25">
        <v>16.7</v>
      </c>
      <c r="Q38" s="25">
        <v>0.7</v>
      </c>
      <c r="R38" s="25">
        <v>5.78</v>
      </c>
      <c r="S38" s="25">
        <v>5.81</v>
      </c>
      <c r="T38" s="28">
        <v>3.3</v>
      </c>
      <c r="U38" s="29">
        <v>20000</v>
      </c>
      <c r="V38" s="29" t="s">
        <v>36</v>
      </c>
      <c r="W38" s="29" t="s">
        <v>36</v>
      </c>
      <c r="X38" s="29" t="s">
        <v>36</v>
      </c>
      <c r="Y38" s="29" t="s">
        <v>36</v>
      </c>
      <c r="Z38" s="31">
        <v>6.3</v>
      </c>
      <c r="AA38" s="31">
        <v>1.8</v>
      </c>
      <c r="AB38" s="31">
        <v>9605.2000000000007</v>
      </c>
      <c r="AC38" s="31">
        <v>227.2</v>
      </c>
      <c r="AD38" s="31">
        <v>11.4</v>
      </c>
      <c r="AE38" s="31">
        <v>6</v>
      </c>
      <c r="AF38" s="33"/>
    </row>
    <row r="39" spans="1:32" ht="57" customHeight="1">
      <c r="A39" s="11">
        <v>37</v>
      </c>
      <c r="B39" s="19" t="s">
        <v>78</v>
      </c>
      <c r="C39" s="14">
        <v>6</v>
      </c>
      <c r="D39" s="20">
        <v>44795</v>
      </c>
      <c r="E39" s="11" t="s">
        <v>33</v>
      </c>
      <c r="F39" s="11">
        <v>20</v>
      </c>
      <c r="G39" s="11" t="s">
        <v>34</v>
      </c>
      <c r="H39" s="11">
        <v>50</v>
      </c>
      <c r="I39" s="11" t="s">
        <v>36</v>
      </c>
      <c r="J39" s="11" t="s">
        <v>128</v>
      </c>
      <c r="K39" s="11">
        <v>45</v>
      </c>
      <c r="L39" s="11">
        <v>5.7</v>
      </c>
      <c r="M39" s="11">
        <v>97</v>
      </c>
      <c r="N39" s="26">
        <v>2.5049999999999999</v>
      </c>
      <c r="O39" s="27">
        <v>3.5</v>
      </c>
      <c r="P39" s="27">
        <v>17.3</v>
      </c>
      <c r="Q39" s="27">
        <v>0.73</v>
      </c>
      <c r="R39" s="27">
        <v>6.47</v>
      </c>
      <c r="S39" s="27">
        <v>6.06</v>
      </c>
      <c r="T39" s="30"/>
      <c r="U39" s="30"/>
      <c r="V39" s="30"/>
      <c r="W39" s="30"/>
      <c r="X39" s="30"/>
      <c r="Y39" s="30"/>
      <c r="Z39" s="32">
        <v>6.1</v>
      </c>
      <c r="AA39" s="32">
        <v>2.2999999999999998</v>
      </c>
      <c r="AB39" s="32">
        <v>9436.9</v>
      </c>
      <c r="AC39" s="32">
        <v>170.4</v>
      </c>
      <c r="AD39" s="32">
        <v>17</v>
      </c>
      <c r="AE39" s="32">
        <v>4</v>
      </c>
      <c r="AF39" s="34"/>
    </row>
    <row r="40" spans="1:32">
      <c r="A40" s="11">
        <v>38</v>
      </c>
      <c r="B40" s="19" t="s">
        <v>79</v>
      </c>
      <c r="C40" s="14">
        <v>3</v>
      </c>
      <c r="D40" s="20">
        <v>44790</v>
      </c>
      <c r="E40" s="10" t="s">
        <v>33</v>
      </c>
      <c r="F40" s="10">
        <v>20</v>
      </c>
      <c r="G40" s="10" t="s">
        <v>34</v>
      </c>
      <c r="H40" s="10">
        <v>80</v>
      </c>
      <c r="I40" s="10" t="s">
        <v>36</v>
      </c>
      <c r="J40" s="10" t="s">
        <v>128</v>
      </c>
      <c r="K40" s="10">
        <v>46</v>
      </c>
      <c r="L40" s="10">
        <v>1.8</v>
      </c>
      <c r="M40" s="10">
        <v>90</v>
      </c>
      <c r="N40" s="26">
        <v>2.3980000000000001</v>
      </c>
      <c r="O40" s="27">
        <v>3.8</v>
      </c>
      <c r="P40" s="27">
        <v>16.3</v>
      </c>
      <c r="Q40" s="27">
        <v>0.69</v>
      </c>
      <c r="R40" s="27">
        <v>5.7</v>
      </c>
      <c r="S40" s="27">
        <v>5.6</v>
      </c>
      <c r="T40" s="29">
        <v>2.9</v>
      </c>
      <c r="U40" s="29">
        <v>20000</v>
      </c>
      <c r="V40" s="29" t="s">
        <v>36</v>
      </c>
      <c r="W40" s="29" t="s">
        <v>36</v>
      </c>
      <c r="X40" s="29" t="s">
        <v>36</v>
      </c>
      <c r="Y40" s="29" t="s">
        <v>36</v>
      </c>
      <c r="Z40" s="32">
        <v>5.8</v>
      </c>
      <c r="AA40" s="32">
        <v>2.7</v>
      </c>
      <c r="AB40" s="32">
        <v>10526.3</v>
      </c>
      <c r="AC40" s="32">
        <v>150.6</v>
      </c>
      <c r="AD40" s="32">
        <v>17.7</v>
      </c>
      <c r="AE40" s="32">
        <v>6</v>
      </c>
      <c r="AF40" s="34"/>
    </row>
    <row r="41" spans="1:32">
      <c r="A41" s="11">
        <v>39</v>
      </c>
      <c r="B41" s="11" t="s">
        <v>80</v>
      </c>
      <c r="C41" s="11">
        <v>6</v>
      </c>
      <c r="D41" s="12">
        <v>44796</v>
      </c>
      <c r="E41" s="11" t="s">
        <v>54</v>
      </c>
      <c r="F41" s="11">
        <v>20</v>
      </c>
      <c r="G41" s="11" t="s">
        <v>34</v>
      </c>
      <c r="H41" s="11">
        <v>80</v>
      </c>
      <c r="I41" s="11" t="s">
        <v>36</v>
      </c>
      <c r="J41" s="11" t="s">
        <v>128</v>
      </c>
      <c r="K41" s="11">
        <v>47</v>
      </c>
      <c r="L41" s="11">
        <v>3.5</v>
      </c>
      <c r="M41" s="11">
        <v>93</v>
      </c>
      <c r="N41" s="26">
        <v>2.516</v>
      </c>
      <c r="O41" s="27">
        <v>4.3</v>
      </c>
      <c r="P41" s="27">
        <v>13.9</v>
      </c>
      <c r="Q41" s="27">
        <v>0.61</v>
      </c>
      <c r="R41" s="27">
        <v>4.95</v>
      </c>
      <c r="S41" s="27">
        <v>4.7</v>
      </c>
      <c r="T41" s="30"/>
      <c r="U41" s="30"/>
      <c r="V41" s="30"/>
      <c r="W41" s="30"/>
      <c r="X41" s="30"/>
      <c r="Y41" s="30"/>
      <c r="Z41" s="32">
        <v>4.2</v>
      </c>
      <c r="AA41" s="32">
        <v>3</v>
      </c>
      <c r="AB41" s="32">
        <v>8166</v>
      </c>
      <c r="AC41" s="32">
        <v>81.7</v>
      </c>
      <c r="AD41" s="32">
        <v>43</v>
      </c>
      <c r="AE41" s="32">
        <v>3</v>
      </c>
      <c r="AF41" s="34"/>
    </row>
    <row r="42" spans="1:32">
      <c r="A42" s="11">
        <v>41</v>
      </c>
      <c r="B42" s="19" t="s">
        <v>81</v>
      </c>
      <c r="C42" s="14">
        <v>5</v>
      </c>
      <c r="D42" s="20">
        <v>44795</v>
      </c>
      <c r="E42" s="11" t="s">
        <v>33</v>
      </c>
      <c r="F42" s="11">
        <v>20</v>
      </c>
      <c r="G42" s="11" t="s">
        <v>34</v>
      </c>
      <c r="H42" s="11">
        <v>80</v>
      </c>
      <c r="I42" s="11" t="s">
        <v>39</v>
      </c>
      <c r="J42" s="11" t="s">
        <v>128</v>
      </c>
      <c r="K42" s="11">
        <v>47</v>
      </c>
      <c r="L42" s="11">
        <v>1.5</v>
      </c>
      <c r="M42" s="11">
        <v>73</v>
      </c>
      <c r="N42" s="26">
        <v>2.351</v>
      </c>
      <c r="O42" s="27">
        <v>4.9000000000000004</v>
      </c>
      <c r="P42" s="27">
        <v>16.7</v>
      </c>
      <c r="Q42" s="27">
        <v>0.85</v>
      </c>
      <c r="R42" s="27">
        <v>5.86</v>
      </c>
      <c r="S42" s="27">
        <v>5.8</v>
      </c>
      <c r="T42" s="29">
        <f>ROUND(AVERAGE(1.86,2.05),2)</f>
        <v>1.96</v>
      </c>
      <c r="U42" s="29">
        <v>20000</v>
      </c>
      <c r="V42" s="29" t="s">
        <v>36</v>
      </c>
      <c r="W42" s="29" t="s">
        <v>36</v>
      </c>
      <c r="X42" s="29" t="s">
        <v>36</v>
      </c>
      <c r="Y42" s="29" t="s">
        <v>36</v>
      </c>
      <c r="Z42" s="32">
        <v>5.4</v>
      </c>
      <c r="AA42" s="32">
        <v>2.4</v>
      </c>
      <c r="AB42" s="32">
        <v>8022.5</v>
      </c>
      <c r="AC42" s="32">
        <v>118.9</v>
      </c>
      <c r="AD42" s="32">
        <v>9.3000000000000007</v>
      </c>
      <c r="AE42" s="32">
        <v>3</v>
      </c>
      <c r="AF42" s="34"/>
    </row>
    <row r="43" spans="1:32">
      <c r="A43" s="11">
        <v>42</v>
      </c>
      <c r="B43" s="19" t="s">
        <v>82</v>
      </c>
      <c r="C43" s="14">
        <v>2</v>
      </c>
      <c r="D43" s="20">
        <v>44800</v>
      </c>
      <c r="E43" s="11" t="s">
        <v>33</v>
      </c>
      <c r="F43" s="11">
        <v>15</v>
      </c>
      <c r="G43" s="11" t="s">
        <v>34</v>
      </c>
      <c r="H43" s="11">
        <v>65</v>
      </c>
      <c r="I43" s="11" t="s">
        <v>41</v>
      </c>
      <c r="J43" s="11" t="s">
        <v>128</v>
      </c>
      <c r="K43" s="11">
        <v>47</v>
      </c>
      <c r="L43" s="11">
        <v>7.2</v>
      </c>
      <c r="M43" s="11">
        <v>90</v>
      </c>
      <c r="N43" s="26">
        <v>2.4159999999999999</v>
      </c>
      <c r="O43" s="27">
        <v>3.4</v>
      </c>
      <c r="P43" s="27">
        <v>16.100000000000001</v>
      </c>
      <c r="Q43" s="27">
        <v>0.65</v>
      </c>
      <c r="R43" s="27">
        <v>6.34</v>
      </c>
      <c r="S43" s="27">
        <v>5.71</v>
      </c>
      <c r="T43" s="29">
        <v>2.5299999999999998</v>
      </c>
      <c r="U43" s="29">
        <v>20000</v>
      </c>
      <c r="V43" s="29" t="s">
        <v>36</v>
      </c>
      <c r="W43" s="29" t="s">
        <v>36</v>
      </c>
      <c r="X43" s="29" t="s">
        <v>36</v>
      </c>
      <c r="Y43" s="29" t="s">
        <v>36</v>
      </c>
      <c r="Z43" s="32">
        <v>5.4</v>
      </c>
      <c r="AA43" s="32">
        <v>3</v>
      </c>
      <c r="AB43" s="32">
        <v>7807.5</v>
      </c>
      <c r="AC43" s="32">
        <v>96.4</v>
      </c>
      <c r="AD43" s="32">
        <v>16.399999999999999</v>
      </c>
      <c r="AE43" s="32">
        <v>6</v>
      </c>
      <c r="AF43" s="34"/>
    </row>
    <row r="44" spans="1:32" ht="44.25" customHeight="1">
      <c r="A44" s="11">
        <v>43</v>
      </c>
      <c r="B44" s="19" t="s">
        <v>83</v>
      </c>
      <c r="C44" s="14">
        <v>3</v>
      </c>
      <c r="D44" s="20">
        <v>44802</v>
      </c>
      <c r="E44" s="11" t="s">
        <v>33</v>
      </c>
      <c r="F44" s="11">
        <v>20</v>
      </c>
      <c r="G44" s="11" t="s">
        <v>34</v>
      </c>
      <c r="H44" s="11">
        <v>50</v>
      </c>
      <c r="I44" s="11" t="s">
        <v>36</v>
      </c>
      <c r="J44" s="11" t="s">
        <v>128</v>
      </c>
      <c r="K44" s="11">
        <v>45</v>
      </c>
      <c r="L44" s="11">
        <v>5.7</v>
      </c>
      <c r="M44" s="11">
        <v>97</v>
      </c>
      <c r="N44" s="26">
        <v>2.4390000000000001</v>
      </c>
      <c r="O44" s="27">
        <v>4.5</v>
      </c>
      <c r="P44" s="27">
        <v>17.600000000000001</v>
      </c>
      <c r="Q44" s="27">
        <v>0.68</v>
      </c>
      <c r="R44" s="27">
        <v>6.49</v>
      </c>
      <c r="S44" s="27">
        <v>6</v>
      </c>
      <c r="T44" s="29">
        <v>2.4700000000000002</v>
      </c>
      <c r="U44" s="29">
        <v>20000</v>
      </c>
      <c r="V44" s="29" t="s">
        <v>36</v>
      </c>
      <c r="W44" s="29" t="s">
        <v>36</v>
      </c>
      <c r="X44" s="29" t="s">
        <v>36</v>
      </c>
      <c r="Y44" s="29" t="s">
        <v>36</v>
      </c>
      <c r="Z44" s="32">
        <v>6</v>
      </c>
      <c r="AA44" s="32">
        <v>2.5</v>
      </c>
      <c r="AB44" s="32">
        <v>9241.1</v>
      </c>
      <c r="AC44" s="32">
        <v>152.19999999999999</v>
      </c>
      <c r="AD44" s="32">
        <v>22.3</v>
      </c>
      <c r="AE44" s="32">
        <v>6</v>
      </c>
      <c r="AF44" s="34"/>
    </row>
    <row r="45" spans="1:32">
      <c r="A45" s="11">
        <v>44</v>
      </c>
      <c r="B45" s="19" t="s">
        <v>84</v>
      </c>
      <c r="C45" s="14">
        <v>3</v>
      </c>
      <c r="D45" s="20">
        <v>44802</v>
      </c>
      <c r="E45" s="11" t="s">
        <v>54</v>
      </c>
      <c r="F45" s="11">
        <v>20</v>
      </c>
      <c r="G45" s="11" t="s">
        <v>34</v>
      </c>
      <c r="H45" s="11">
        <v>80</v>
      </c>
      <c r="I45" s="11" t="s">
        <v>36</v>
      </c>
      <c r="J45" s="11" t="s">
        <v>128</v>
      </c>
      <c r="K45" s="11">
        <v>47</v>
      </c>
      <c r="L45" s="11">
        <v>3.5</v>
      </c>
      <c r="M45" s="11">
        <v>93</v>
      </c>
      <c r="N45" s="26">
        <v>2.5150000000000001</v>
      </c>
      <c r="O45" s="27">
        <v>4.3</v>
      </c>
      <c r="P45" s="27">
        <v>13.8</v>
      </c>
      <c r="Q45" s="27">
        <v>0.67</v>
      </c>
      <c r="R45" s="27">
        <v>5.08</v>
      </c>
      <c r="S45" s="27">
        <v>4.75</v>
      </c>
      <c r="T45" s="30"/>
      <c r="U45" s="30"/>
      <c r="V45" s="30"/>
      <c r="W45" s="30"/>
      <c r="X45" s="30"/>
      <c r="Y45" s="30"/>
      <c r="Z45" s="32">
        <v>4.5</v>
      </c>
      <c r="AA45" s="32">
        <v>3</v>
      </c>
      <c r="AB45" s="32">
        <v>8078.4</v>
      </c>
      <c r="AC45" s="32">
        <v>84.9</v>
      </c>
      <c r="AD45" s="32">
        <v>26.6</v>
      </c>
      <c r="AE45" s="32">
        <v>6</v>
      </c>
      <c r="AF45" s="34"/>
    </row>
    <row r="46" spans="1:32">
      <c r="A46" s="11">
        <v>45</v>
      </c>
      <c r="B46" s="19" t="s">
        <v>85</v>
      </c>
      <c r="C46" s="14">
        <v>1</v>
      </c>
      <c r="D46" s="20">
        <v>44805</v>
      </c>
      <c r="E46" s="11" t="s">
        <v>33</v>
      </c>
      <c r="F46" s="11">
        <v>20</v>
      </c>
      <c r="G46" s="11" t="s">
        <v>34</v>
      </c>
      <c r="H46" s="11">
        <v>80</v>
      </c>
      <c r="I46" s="11" t="s">
        <v>36</v>
      </c>
      <c r="J46" s="11" t="s">
        <v>128</v>
      </c>
      <c r="K46" s="11">
        <v>46</v>
      </c>
      <c r="L46" s="11">
        <v>2</v>
      </c>
      <c r="M46" s="11">
        <v>92</v>
      </c>
      <c r="N46" s="26">
        <v>2.411</v>
      </c>
      <c r="O46" s="27">
        <v>3.2</v>
      </c>
      <c r="P46" s="27">
        <v>15.7</v>
      </c>
      <c r="Q46" s="27">
        <v>0.82</v>
      </c>
      <c r="R46" s="27">
        <v>5.81</v>
      </c>
      <c r="S46" s="27">
        <v>5.49</v>
      </c>
      <c r="T46" s="29">
        <v>2.93</v>
      </c>
      <c r="U46" s="29">
        <v>20000</v>
      </c>
      <c r="V46" s="29" t="s">
        <v>36</v>
      </c>
      <c r="W46" s="29" t="s">
        <v>36</v>
      </c>
      <c r="X46" s="29" t="s">
        <v>36</v>
      </c>
      <c r="Y46" s="29" t="s">
        <v>36</v>
      </c>
      <c r="Z46" s="32">
        <v>5.9</v>
      </c>
      <c r="AA46" s="32">
        <v>2.6</v>
      </c>
      <c r="AB46" s="32">
        <v>10073</v>
      </c>
      <c r="AC46" s="32">
        <v>164.6</v>
      </c>
      <c r="AD46" s="32">
        <v>36.200000000000003</v>
      </c>
      <c r="AE46" s="32">
        <v>6</v>
      </c>
      <c r="AF46" s="34"/>
    </row>
    <row r="47" spans="1:32">
      <c r="A47" s="11">
        <v>46</v>
      </c>
      <c r="B47" s="19" t="s">
        <v>86</v>
      </c>
      <c r="C47" s="14">
        <v>3</v>
      </c>
      <c r="D47" s="20">
        <v>44812</v>
      </c>
      <c r="E47" s="11" t="s">
        <v>54</v>
      </c>
      <c r="F47" s="11">
        <v>20</v>
      </c>
      <c r="G47" s="11" t="s">
        <v>34</v>
      </c>
      <c r="H47" s="11">
        <v>80</v>
      </c>
      <c r="I47" s="11" t="s">
        <v>36</v>
      </c>
      <c r="J47" s="11" t="s">
        <v>128</v>
      </c>
      <c r="K47" s="11">
        <v>47</v>
      </c>
      <c r="L47" s="11">
        <v>3.5</v>
      </c>
      <c r="M47" s="11">
        <v>93</v>
      </c>
      <c r="N47" s="26">
        <v>2.504</v>
      </c>
      <c r="O47" s="27">
        <v>4.3</v>
      </c>
      <c r="P47" s="27">
        <v>14.4</v>
      </c>
      <c r="Q47" s="27">
        <v>0.65</v>
      </c>
      <c r="R47" s="27">
        <v>5.4</v>
      </c>
      <c r="S47" s="27">
        <v>4.5999999999999996</v>
      </c>
      <c r="T47" s="30"/>
      <c r="U47" s="30"/>
      <c r="V47" s="30"/>
      <c r="W47" s="30"/>
      <c r="X47" s="30"/>
      <c r="Y47" s="30"/>
      <c r="Z47" s="32">
        <v>4.4000000000000004</v>
      </c>
      <c r="AA47" s="32">
        <v>3</v>
      </c>
      <c r="AB47" s="32">
        <v>8132.8</v>
      </c>
      <c r="AC47" s="32">
        <v>81</v>
      </c>
      <c r="AD47" s="32">
        <v>23</v>
      </c>
      <c r="AE47" s="32">
        <v>5</v>
      </c>
      <c r="AF47" s="34"/>
    </row>
    <row r="48" spans="1:32">
      <c r="A48" s="11">
        <v>47</v>
      </c>
      <c r="B48" s="19" t="s">
        <v>87</v>
      </c>
      <c r="C48" s="14">
        <v>4</v>
      </c>
      <c r="D48" s="20">
        <v>44813</v>
      </c>
      <c r="E48" s="11" t="s">
        <v>33</v>
      </c>
      <c r="F48" s="11">
        <v>20</v>
      </c>
      <c r="G48" s="11" t="s">
        <v>34</v>
      </c>
      <c r="H48" s="11">
        <v>80</v>
      </c>
      <c r="I48" s="11" t="s">
        <v>39</v>
      </c>
      <c r="J48" s="11" t="s">
        <v>128</v>
      </c>
      <c r="K48" s="11">
        <v>47</v>
      </c>
      <c r="L48" s="11">
        <v>1.5</v>
      </c>
      <c r="M48" s="11">
        <v>73</v>
      </c>
      <c r="N48" s="26">
        <v>2.363</v>
      </c>
      <c r="O48" s="27">
        <v>5.2</v>
      </c>
      <c r="P48" s="27">
        <v>16.5</v>
      </c>
      <c r="Q48" s="27">
        <v>0.85</v>
      </c>
      <c r="R48" s="27">
        <v>5.77</v>
      </c>
      <c r="S48" s="27">
        <v>5.7</v>
      </c>
      <c r="T48" s="30"/>
      <c r="U48" s="30"/>
      <c r="V48" s="30"/>
      <c r="W48" s="30"/>
      <c r="X48" s="30"/>
      <c r="Y48" s="30"/>
      <c r="Z48" s="32">
        <v>5.6</v>
      </c>
      <c r="AA48" s="32">
        <v>2.4</v>
      </c>
      <c r="AB48" s="32">
        <v>8111.8</v>
      </c>
      <c r="AC48" s="32">
        <v>127.6</v>
      </c>
      <c r="AD48" s="32">
        <v>5.6</v>
      </c>
      <c r="AE48" s="32">
        <v>6</v>
      </c>
      <c r="AF48" s="34"/>
    </row>
    <row r="49" spans="1:32">
      <c r="A49" s="11">
        <v>48</v>
      </c>
      <c r="B49" s="19" t="s">
        <v>88</v>
      </c>
      <c r="C49" s="14">
        <v>2</v>
      </c>
      <c r="D49" s="20">
        <v>44816</v>
      </c>
      <c r="E49" s="11" t="s">
        <v>54</v>
      </c>
      <c r="F49" s="11">
        <v>20</v>
      </c>
      <c r="G49" s="11" t="s">
        <v>34</v>
      </c>
      <c r="H49" s="11">
        <v>80</v>
      </c>
      <c r="I49" s="11" t="s">
        <v>36</v>
      </c>
      <c r="J49" s="11" t="s">
        <v>128</v>
      </c>
      <c r="K49" s="11">
        <v>47</v>
      </c>
      <c r="L49" s="11">
        <v>3.5</v>
      </c>
      <c r="M49" s="11">
        <v>93</v>
      </c>
      <c r="N49" s="26">
        <v>2.5059999999999998</v>
      </c>
      <c r="O49" s="27">
        <v>3.5</v>
      </c>
      <c r="P49" s="27">
        <v>14.4</v>
      </c>
      <c r="Q49" s="27">
        <v>0.56000000000000005</v>
      </c>
      <c r="R49" s="27">
        <v>5.17</v>
      </c>
      <c r="S49" s="27">
        <v>4.6100000000000003</v>
      </c>
      <c r="T49" s="30"/>
      <c r="U49" s="30"/>
      <c r="V49" s="30"/>
      <c r="W49" s="30"/>
      <c r="X49" s="30"/>
      <c r="Y49" s="30"/>
      <c r="Z49" s="32">
        <v>4.2</v>
      </c>
      <c r="AA49" s="32">
        <v>2.9</v>
      </c>
      <c r="AB49" s="32">
        <v>7427.7</v>
      </c>
      <c r="AC49" s="32">
        <v>77.2</v>
      </c>
      <c r="AD49" s="32">
        <v>21.8</v>
      </c>
      <c r="AE49" s="32">
        <v>6</v>
      </c>
      <c r="AF49" s="34"/>
    </row>
    <row r="50" spans="1:32">
      <c r="A50" s="11">
        <v>49</v>
      </c>
      <c r="B50" s="19" t="s">
        <v>89</v>
      </c>
      <c r="C50" s="14">
        <v>4</v>
      </c>
      <c r="D50" s="20">
        <v>44814</v>
      </c>
      <c r="E50" s="11" t="s">
        <v>33</v>
      </c>
      <c r="F50" s="11">
        <v>20</v>
      </c>
      <c r="G50" s="11" t="s">
        <v>34</v>
      </c>
      <c r="H50" s="11">
        <v>80</v>
      </c>
      <c r="I50" s="11" t="s">
        <v>36</v>
      </c>
      <c r="J50" s="11" t="s">
        <v>128</v>
      </c>
      <c r="K50" s="11">
        <v>46</v>
      </c>
      <c r="L50" s="11">
        <v>2</v>
      </c>
      <c r="M50" s="11">
        <v>92</v>
      </c>
      <c r="N50" s="26">
        <v>2.3919999999999999</v>
      </c>
      <c r="O50" s="27">
        <v>4.3</v>
      </c>
      <c r="P50" s="27">
        <v>16.399999999999999</v>
      </c>
      <c r="Q50" s="27">
        <v>0.81</v>
      </c>
      <c r="R50" s="27">
        <v>5.69</v>
      </c>
      <c r="S50" s="27">
        <v>5.61</v>
      </c>
      <c r="T50" s="29">
        <v>2.85</v>
      </c>
      <c r="U50" s="29">
        <v>20000</v>
      </c>
      <c r="V50" s="29" t="s">
        <v>36</v>
      </c>
      <c r="W50" s="29" t="s">
        <v>36</v>
      </c>
      <c r="X50" s="29" t="s">
        <v>36</v>
      </c>
      <c r="Y50" s="29" t="s">
        <v>36</v>
      </c>
      <c r="Z50" s="32">
        <v>5.9</v>
      </c>
      <c r="AA50" s="32">
        <v>2.5</v>
      </c>
      <c r="AB50" s="32">
        <v>10081.200000000001</v>
      </c>
      <c r="AC50" s="32">
        <v>168.5</v>
      </c>
      <c r="AD50" s="32">
        <v>36.5</v>
      </c>
      <c r="AE50" s="32">
        <v>6</v>
      </c>
      <c r="AF50" s="34"/>
    </row>
    <row r="51" spans="1:32">
      <c r="A51" s="11">
        <v>50</v>
      </c>
      <c r="B51" s="19" t="s">
        <v>90</v>
      </c>
      <c r="C51" s="14">
        <v>2</v>
      </c>
      <c r="D51" s="20">
        <v>44816</v>
      </c>
      <c r="E51" s="11" t="s">
        <v>33</v>
      </c>
      <c r="F51" s="11">
        <v>20</v>
      </c>
      <c r="G51" s="11" t="s">
        <v>34</v>
      </c>
      <c r="H51" s="11">
        <v>80</v>
      </c>
      <c r="I51" s="11" t="s">
        <v>36</v>
      </c>
      <c r="J51" s="11" t="s">
        <v>128</v>
      </c>
      <c r="K51" s="11">
        <v>46</v>
      </c>
      <c r="L51" s="11">
        <v>1.1000000000000001</v>
      </c>
      <c r="M51" s="11">
        <v>88</v>
      </c>
      <c r="N51" s="26">
        <v>2.4860000000000002</v>
      </c>
      <c r="O51" s="27">
        <v>4.5</v>
      </c>
      <c r="P51" s="27">
        <v>16.899999999999999</v>
      </c>
      <c r="Q51" s="27">
        <v>0.67</v>
      </c>
      <c r="R51" s="27">
        <v>6.19</v>
      </c>
      <c r="S51" s="27">
        <v>5.5</v>
      </c>
      <c r="T51" s="30"/>
      <c r="U51" s="30"/>
      <c r="V51" s="30"/>
      <c r="W51" s="30"/>
      <c r="X51" s="30"/>
      <c r="Y51" s="30"/>
      <c r="Z51" s="32">
        <v>4.5</v>
      </c>
      <c r="AA51" s="32">
        <v>3.5</v>
      </c>
      <c r="AB51" s="32">
        <v>8179.8</v>
      </c>
      <c r="AC51" s="32">
        <v>72.7</v>
      </c>
      <c r="AD51" s="32">
        <v>30.7</v>
      </c>
      <c r="AE51" s="32">
        <v>6</v>
      </c>
      <c r="AF51" s="34"/>
    </row>
    <row r="52" spans="1:32">
      <c r="A52" s="11">
        <v>51</v>
      </c>
      <c r="B52" s="19" t="s">
        <v>91</v>
      </c>
      <c r="C52" s="14">
        <v>4</v>
      </c>
      <c r="D52" s="20">
        <v>44817</v>
      </c>
      <c r="E52" s="11" t="s">
        <v>33</v>
      </c>
      <c r="F52" s="11">
        <v>20</v>
      </c>
      <c r="G52" s="11" t="s">
        <v>34</v>
      </c>
      <c r="H52" s="11">
        <v>80</v>
      </c>
      <c r="I52" s="11" t="s">
        <v>39</v>
      </c>
      <c r="J52" s="11" t="s">
        <v>128</v>
      </c>
      <c r="K52" s="11">
        <v>47</v>
      </c>
      <c r="L52" s="11">
        <v>1.5</v>
      </c>
      <c r="M52" s="11">
        <v>73</v>
      </c>
      <c r="N52" s="26">
        <v>2.37</v>
      </c>
      <c r="O52" s="27">
        <v>5</v>
      </c>
      <c r="P52" s="27">
        <v>16.399999999999999</v>
      </c>
      <c r="Q52" s="27">
        <v>0.86</v>
      </c>
      <c r="R52" s="27">
        <v>5.73</v>
      </c>
      <c r="S52" s="27">
        <v>5.8</v>
      </c>
      <c r="T52" s="29">
        <f>ROUND(AVERAGE(1.84,2.38),2)</f>
        <v>2.11</v>
      </c>
      <c r="U52" s="29">
        <v>20000</v>
      </c>
      <c r="V52" s="29" t="s">
        <v>36</v>
      </c>
      <c r="W52" s="29" t="s">
        <v>36</v>
      </c>
      <c r="X52" s="29" t="s">
        <v>36</v>
      </c>
      <c r="Y52" s="29" t="s">
        <v>36</v>
      </c>
      <c r="Z52" s="32">
        <v>5.4</v>
      </c>
      <c r="AA52" s="32">
        <v>2.2999999999999998</v>
      </c>
      <c r="AB52" s="32">
        <v>8418.4</v>
      </c>
      <c r="AC52" s="32">
        <v>136.6</v>
      </c>
      <c r="AD52" s="32">
        <v>21.9</v>
      </c>
      <c r="AE52" s="32">
        <v>6</v>
      </c>
      <c r="AF52" s="34"/>
    </row>
    <row r="53" spans="1:32">
      <c r="A53" s="11">
        <v>52</v>
      </c>
      <c r="B53" s="19" t="s">
        <v>92</v>
      </c>
      <c r="C53" s="14">
        <v>3</v>
      </c>
      <c r="D53" s="20">
        <v>44819</v>
      </c>
      <c r="E53" s="11" t="s">
        <v>33</v>
      </c>
      <c r="F53" s="11">
        <v>20</v>
      </c>
      <c r="G53" s="11" t="s">
        <v>34</v>
      </c>
      <c r="H53" s="11">
        <v>80</v>
      </c>
      <c r="I53" s="11" t="s">
        <v>36</v>
      </c>
      <c r="J53" s="11" t="s">
        <v>128</v>
      </c>
      <c r="K53" s="11">
        <v>46</v>
      </c>
      <c r="L53" s="11">
        <v>2</v>
      </c>
      <c r="M53" s="11">
        <v>92</v>
      </c>
      <c r="N53" s="26">
        <v>2.399</v>
      </c>
      <c r="O53" s="27">
        <v>3.8</v>
      </c>
      <c r="P53" s="27">
        <v>16.2</v>
      </c>
      <c r="Q53" s="27">
        <v>0.79</v>
      </c>
      <c r="R53" s="27">
        <v>5.56</v>
      </c>
      <c r="S53" s="27">
        <v>5.51</v>
      </c>
      <c r="T53" s="29">
        <f>ROUND(AVERAGE(3.08,3.59),2)</f>
        <v>3.34</v>
      </c>
      <c r="U53" s="29">
        <v>20000</v>
      </c>
      <c r="V53" s="29" t="s">
        <v>36</v>
      </c>
      <c r="W53" s="29" t="s">
        <v>36</v>
      </c>
      <c r="X53" s="29" t="s">
        <v>36</v>
      </c>
      <c r="Y53" s="29" t="s">
        <v>36</v>
      </c>
      <c r="Z53" s="32">
        <v>5.8</v>
      </c>
      <c r="AA53" s="32">
        <v>2.2999999999999998</v>
      </c>
      <c r="AB53" s="32">
        <v>9738.9</v>
      </c>
      <c r="AC53" s="32">
        <v>161.5</v>
      </c>
      <c r="AD53" s="32">
        <v>11.9</v>
      </c>
      <c r="AE53" s="32">
        <v>3</v>
      </c>
      <c r="AF53" s="34"/>
    </row>
    <row r="54" spans="1:32">
      <c r="A54" s="11">
        <v>53</v>
      </c>
      <c r="B54" s="19" t="s">
        <v>93</v>
      </c>
      <c r="C54" s="14">
        <v>4</v>
      </c>
      <c r="D54" s="20">
        <v>44820</v>
      </c>
      <c r="E54" s="11" t="s">
        <v>54</v>
      </c>
      <c r="F54" s="11">
        <v>20</v>
      </c>
      <c r="G54" s="11" t="s">
        <v>34</v>
      </c>
      <c r="H54" s="11">
        <v>80</v>
      </c>
      <c r="I54" s="11" t="s">
        <v>36</v>
      </c>
      <c r="J54" s="11" t="s">
        <v>128</v>
      </c>
      <c r="K54" s="11">
        <v>47</v>
      </c>
      <c r="L54" s="11">
        <v>3.5</v>
      </c>
      <c r="M54" s="11">
        <v>93</v>
      </c>
      <c r="N54" s="26">
        <v>2.496</v>
      </c>
      <c r="O54" s="27">
        <v>3.6</v>
      </c>
      <c r="P54" s="27">
        <v>14.7</v>
      </c>
      <c r="Q54" s="27">
        <v>0.63</v>
      </c>
      <c r="R54" s="27">
        <v>5.47</v>
      </c>
      <c r="S54" s="27">
        <v>4.6399999999999997</v>
      </c>
      <c r="T54" s="30"/>
      <c r="U54" s="30"/>
      <c r="V54" s="30"/>
      <c r="W54" s="30"/>
      <c r="X54" s="30"/>
      <c r="Y54" s="30"/>
      <c r="Z54" s="32">
        <v>4.9000000000000004</v>
      </c>
      <c r="AA54" s="32">
        <v>2.4</v>
      </c>
      <c r="AB54" s="32">
        <v>8210.2999999999993</v>
      </c>
      <c r="AC54" s="32">
        <v>115.9</v>
      </c>
      <c r="AD54" s="32">
        <v>27.2</v>
      </c>
      <c r="AE54" s="32">
        <v>6</v>
      </c>
      <c r="AF54" s="34"/>
    </row>
    <row r="55" spans="1:32">
      <c r="A55" s="11">
        <v>54</v>
      </c>
      <c r="B55" s="19" t="s">
        <v>94</v>
      </c>
      <c r="C55" s="14">
        <v>3</v>
      </c>
      <c r="D55" s="20">
        <v>44812</v>
      </c>
      <c r="E55" s="11" t="s">
        <v>33</v>
      </c>
      <c r="F55" s="11">
        <v>20</v>
      </c>
      <c r="G55" s="11" t="s">
        <v>34</v>
      </c>
      <c r="H55" s="11">
        <v>80</v>
      </c>
      <c r="I55" s="11" t="s">
        <v>36</v>
      </c>
      <c r="J55" s="11" t="s">
        <v>128</v>
      </c>
      <c r="K55" s="11">
        <v>46</v>
      </c>
      <c r="L55" s="11">
        <v>1.1000000000000001</v>
      </c>
      <c r="M55" s="11">
        <v>88</v>
      </c>
      <c r="N55" s="26">
        <v>2.5139999999999998</v>
      </c>
      <c r="O55" s="27">
        <v>3.2</v>
      </c>
      <c r="P55" s="27">
        <v>16</v>
      </c>
      <c r="Q55" s="27">
        <v>0.73</v>
      </c>
      <c r="R55" s="27">
        <v>5.82</v>
      </c>
      <c r="S55" s="27">
        <v>5.5</v>
      </c>
      <c r="T55" s="29">
        <v>1.55</v>
      </c>
      <c r="U55" s="29">
        <v>20000</v>
      </c>
      <c r="V55" s="29" t="s">
        <v>36</v>
      </c>
      <c r="W55" s="29" t="s">
        <v>36</v>
      </c>
      <c r="X55" s="29" t="s">
        <v>36</v>
      </c>
      <c r="Y55" s="29" t="s">
        <v>36</v>
      </c>
      <c r="Z55" s="32">
        <v>5.4</v>
      </c>
      <c r="AA55" s="32">
        <v>2.6</v>
      </c>
      <c r="AB55" s="32">
        <v>8343.7000000000007</v>
      </c>
      <c r="AC55" s="32">
        <v>117.7</v>
      </c>
      <c r="AD55" s="32">
        <v>23.9</v>
      </c>
      <c r="AE55" s="32">
        <v>6</v>
      </c>
      <c r="AF55" s="34"/>
    </row>
    <row r="56" spans="1:32">
      <c r="A56" s="11">
        <v>55</v>
      </c>
      <c r="B56" s="19" t="s">
        <v>95</v>
      </c>
      <c r="C56" s="14">
        <v>3</v>
      </c>
      <c r="D56" s="20">
        <v>44818</v>
      </c>
      <c r="E56" s="11" t="s">
        <v>33</v>
      </c>
      <c r="F56" s="11">
        <v>15</v>
      </c>
      <c r="G56" s="11" t="s">
        <v>34</v>
      </c>
      <c r="H56" s="11">
        <v>65</v>
      </c>
      <c r="I56" s="11" t="s">
        <v>96</v>
      </c>
      <c r="J56" s="11" t="s">
        <v>128</v>
      </c>
      <c r="K56" s="11">
        <v>48</v>
      </c>
      <c r="L56" s="11">
        <v>6.5</v>
      </c>
      <c r="M56" s="11">
        <v>79</v>
      </c>
      <c r="N56" s="26">
        <v>2.4929999999999999</v>
      </c>
      <c r="O56" s="27">
        <v>2.8</v>
      </c>
      <c r="P56" s="27">
        <v>15.3</v>
      </c>
      <c r="Q56" s="27">
        <v>0.72</v>
      </c>
      <c r="R56" s="27">
        <v>6.45</v>
      </c>
      <c r="S56" s="27">
        <v>6.17</v>
      </c>
      <c r="T56" s="29">
        <v>1.83</v>
      </c>
      <c r="U56" s="29">
        <v>20000</v>
      </c>
      <c r="V56" s="29" t="s">
        <v>36</v>
      </c>
      <c r="W56" s="29" t="s">
        <v>36</v>
      </c>
      <c r="X56" s="29" t="s">
        <v>36</v>
      </c>
      <c r="Y56" s="29" t="s">
        <v>36</v>
      </c>
      <c r="Z56" s="32">
        <v>6.3</v>
      </c>
      <c r="AA56" s="32">
        <v>1.9</v>
      </c>
      <c r="AB56" s="32">
        <v>10428.700000000001</v>
      </c>
      <c r="AC56" s="32">
        <v>238.5</v>
      </c>
      <c r="AD56" s="32">
        <v>27</v>
      </c>
      <c r="AE56" s="32">
        <v>6</v>
      </c>
      <c r="AF56" s="34"/>
    </row>
    <row r="57" spans="1:32">
      <c r="A57" s="11">
        <v>57</v>
      </c>
      <c r="B57" s="19" t="s">
        <v>97</v>
      </c>
      <c r="C57" s="14">
        <v>3</v>
      </c>
      <c r="D57" s="20">
        <v>44827</v>
      </c>
      <c r="E57" s="11" t="s">
        <v>33</v>
      </c>
      <c r="F57" s="11">
        <v>20</v>
      </c>
      <c r="G57" s="11" t="s">
        <v>98</v>
      </c>
      <c r="H57" s="11">
        <v>65</v>
      </c>
      <c r="I57" s="11" t="s">
        <v>36</v>
      </c>
      <c r="J57" s="11" t="s">
        <v>128</v>
      </c>
      <c r="K57" s="11">
        <v>47</v>
      </c>
      <c r="L57" s="11">
        <v>4.4000000000000004</v>
      </c>
      <c r="M57" s="11">
        <v>88</v>
      </c>
      <c r="N57" s="26">
        <v>2.4449999999999998</v>
      </c>
      <c r="O57" s="27">
        <v>4.5</v>
      </c>
      <c r="P57" s="27">
        <v>18.5</v>
      </c>
      <c r="Q57" s="27">
        <v>0.63</v>
      </c>
      <c r="R57" s="27">
        <v>6.18</v>
      </c>
      <c r="S57" s="27">
        <v>5.77</v>
      </c>
      <c r="T57" s="30"/>
      <c r="U57" s="30"/>
      <c r="V57" s="30"/>
      <c r="W57" s="30"/>
      <c r="X57" s="30"/>
      <c r="Y57" s="30"/>
      <c r="Z57" s="32">
        <v>5.6</v>
      </c>
      <c r="AA57" s="32">
        <v>1.8</v>
      </c>
      <c r="AB57" s="32">
        <v>6176.3</v>
      </c>
      <c r="AC57" s="32">
        <v>131.19999999999999</v>
      </c>
      <c r="AD57" s="32">
        <v>16.7</v>
      </c>
      <c r="AE57" s="32">
        <v>6</v>
      </c>
      <c r="AF57" s="34"/>
    </row>
    <row r="58" spans="1:32">
      <c r="A58" s="11">
        <v>58</v>
      </c>
      <c r="B58" s="19" t="s">
        <v>99</v>
      </c>
      <c r="C58" s="14">
        <v>2</v>
      </c>
      <c r="D58" s="20">
        <v>44833</v>
      </c>
      <c r="E58" s="10" t="s">
        <v>33</v>
      </c>
      <c r="F58" s="10">
        <v>20</v>
      </c>
      <c r="G58" s="10" t="s">
        <v>34</v>
      </c>
      <c r="H58" s="10">
        <v>80</v>
      </c>
      <c r="I58" s="10" t="s">
        <v>36</v>
      </c>
      <c r="J58" s="10" t="s">
        <v>128</v>
      </c>
      <c r="K58" s="10">
        <v>46</v>
      </c>
      <c r="L58" s="10">
        <v>1.9</v>
      </c>
      <c r="M58" s="10">
        <v>90</v>
      </c>
      <c r="N58" s="26">
        <v>2.3780000000000001</v>
      </c>
      <c r="O58" s="27">
        <v>4.7</v>
      </c>
      <c r="P58" s="27">
        <v>17</v>
      </c>
      <c r="Q58" s="27">
        <v>0.73</v>
      </c>
      <c r="R58" s="27">
        <v>5.94</v>
      </c>
      <c r="S58" s="27">
        <v>5.81</v>
      </c>
      <c r="T58" s="29">
        <f>ROUND(AVERAGE(2.59,3.7),2)</f>
        <v>3.15</v>
      </c>
      <c r="U58" s="29">
        <v>20000</v>
      </c>
      <c r="V58" s="29" t="s">
        <v>36</v>
      </c>
      <c r="W58" s="29" t="s">
        <v>36</v>
      </c>
      <c r="X58" s="29" t="s">
        <v>36</v>
      </c>
      <c r="Y58" s="29" t="s">
        <v>36</v>
      </c>
      <c r="Z58" s="32">
        <v>6</v>
      </c>
      <c r="AA58" s="32">
        <v>2.2999999999999998</v>
      </c>
      <c r="AB58" s="32">
        <v>9402.7000000000007</v>
      </c>
      <c r="AC58" s="32">
        <v>167</v>
      </c>
      <c r="AD58" s="32">
        <v>21.1</v>
      </c>
      <c r="AE58" s="32">
        <v>6</v>
      </c>
      <c r="AF58" s="34"/>
    </row>
    <row r="59" spans="1:32">
      <c r="A59" s="11">
        <v>59</v>
      </c>
      <c r="B59" s="19" t="s">
        <v>100</v>
      </c>
      <c r="C59" s="14">
        <v>4</v>
      </c>
      <c r="D59" s="20">
        <v>44832</v>
      </c>
      <c r="E59" s="11" t="s">
        <v>54</v>
      </c>
      <c r="F59" s="11">
        <v>20</v>
      </c>
      <c r="G59" s="11" t="s">
        <v>34</v>
      </c>
      <c r="H59" s="11">
        <v>80</v>
      </c>
      <c r="I59" s="11" t="s">
        <v>36</v>
      </c>
      <c r="J59" s="11" t="s">
        <v>128</v>
      </c>
      <c r="K59" s="11">
        <v>47</v>
      </c>
      <c r="L59" s="11">
        <v>3.5</v>
      </c>
      <c r="M59" s="11">
        <v>93</v>
      </c>
      <c r="N59" s="26">
        <v>2.5099999999999998</v>
      </c>
      <c r="O59" s="27">
        <v>4</v>
      </c>
      <c r="P59" s="27">
        <v>14.3</v>
      </c>
      <c r="Q59" s="27">
        <v>0.67</v>
      </c>
      <c r="R59" s="27">
        <v>5.32</v>
      </c>
      <c r="S59" s="27">
        <v>4.62</v>
      </c>
      <c r="T59" s="30"/>
      <c r="U59" s="30"/>
      <c r="V59" s="30"/>
      <c r="W59" s="30"/>
      <c r="X59" s="30"/>
      <c r="Y59" s="30"/>
      <c r="Z59" s="32">
        <v>5</v>
      </c>
      <c r="AA59" s="32">
        <v>2.9</v>
      </c>
      <c r="AB59" s="32">
        <v>8503.9</v>
      </c>
      <c r="AC59" s="32">
        <v>104</v>
      </c>
      <c r="AD59" s="32">
        <v>38</v>
      </c>
      <c r="AE59" s="32">
        <v>3</v>
      </c>
      <c r="AF59" s="34"/>
    </row>
    <row r="60" spans="1:32">
      <c r="A60" s="11">
        <v>60</v>
      </c>
      <c r="B60" s="19" t="s">
        <v>101</v>
      </c>
      <c r="C60" s="14">
        <v>4</v>
      </c>
      <c r="D60" s="20">
        <v>44831</v>
      </c>
      <c r="E60" s="11" t="s">
        <v>33</v>
      </c>
      <c r="F60" s="11">
        <v>20</v>
      </c>
      <c r="G60" s="11" t="s">
        <v>34</v>
      </c>
      <c r="H60" s="11">
        <v>80</v>
      </c>
      <c r="I60" s="11" t="s">
        <v>39</v>
      </c>
      <c r="J60" s="11" t="s">
        <v>128</v>
      </c>
      <c r="K60" s="11">
        <v>47</v>
      </c>
      <c r="L60" s="11">
        <v>1.5</v>
      </c>
      <c r="M60" s="11">
        <v>73</v>
      </c>
      <c r="N60" s="26">
        <v>2.3769999999999998</v>
      </c>
      <c r="O60" s="27">
        <v>4.5</v>
      </c>
      <c r="P60" s="27">
        <v>16.600000000000001</v>
      </c>
      <c r="Q60" s="27">
        <v>0.8</v>
      </c>
      <c r="R60" s="27">
        <v>5.97</v>
      </c>
      <c r="S60" s="27">
        <v>5.7</v>
      </c>
      <c r="T60" s="30"/>
      <c r="U60" s="30"/>
      <c r="V60" s="30"/>
      <c r="W60" s="30"/>
      <c r="X60" s="30"/>
      <c r="Y60" s="30"/>
      <c r="Z60" s="32">
        <v>6.4</v>
      </c>
      <c r="AA60" s="32">
        <v>1.8</v>
      </c>
      <c r="AB60" s="32">
        <v>8736.9</v>
      </c>
      <c r="AC60" s="32">
        <v>208.6</v>
      </c>
      <c r="AD60" s="32">
        <v>23.6</v>
      </c>
      <c r="AE60" s="32">
        <v>3</v>
      </c>
      <c r="AF60" s="34"/>
    </row>
    <row r="61" spans="1:32">
      <c r="A61" s="11">
        <v>61</v>
      </c>
      <c r="B61" s="19" t="s">
        <v>102</v>
      </c>
      <c r="C61" s="14">
        <v>5</v>
      </c>
      <c r="D61" s="20">
        <v>44837</v>
      </c>
      <c r="E61" s="11" t="s">
        <v>33</v>
      </c>
      <c r="F61" s="11">
        <v>20</v>
      </c>
      <c r="G61" s="11" t="s">
        <v>98</v>
      </c>
      <c r="H61" s="11">
        <v>65</v>
      </c>
      <c r="I61" s="11" t="s">
        <v>36</v>
      </c>
      <c r="J61" s="11" t="s">
        <v>128</v>
      </c>
      <c r="K61" s="11">
        <v>47</v>
      </c>
      <c r="L61" s="11">
        <v>4.4000000000000004</v>
      </c>
      <c r="M61" s="11">
        <v>88</v>
      </c>
      <c r="N61" s="26">
        <v>2.4820000000000002</v>
      </c>
      <c r="O61" s="27">
        <v>3.6</v>
      </c>
      <c r="P61" s="27">
        <v>17.3</v>
      </c>
      <c r="Q61" s="27">
        <v>0.62</v>
      </c>
      <c r="R61" s="27">
        <v>6.34</v>
      </c>
      <c r="S61" s="27">
        <v>5.88</v>
      </c>
      <c r="T61" s="29">
        <f>ROUND(AVERAGE(2.91, 3.57),2)</f>
        <v>3.24</v>
      </c>
      <c r="U61" s="29">
        <v>20000</v>
      </c>
      <c r="V61" s="29" t="s">
        <v>36</v>
      </c>
      <c r="W61" s="29" t="s">
        <v>36</v>
      </c>
      <c r="X61" s="29" t="s">
        <v>36</v>
      </c>
      <c r="Y61" s="29" t="s">
        <v>36</v>
      </c>
      <c r="Z61" s="32">
        <v>5.7</v>
      </c>
      <c r="AA61" s="32">
        <v>1.6</v>
      </c>
      <c r="AB61" s="32">
        <v>6014.2</v>
      </c>
      <c r="AC61" s="32">
        <v>138.6</v>
      </c>
      <c r="AD61" s="32">
        <v>11.8</v>
      </c>
      <c r="AE61" s="32">
        <v>3</v>
      </c>
      <c r="AF61" s="34"/>
    </row>
    <row r="62" spans="1:32">
      <c r="A62" s="11">
        <v>62</v>
      </c>
      <c r="B62" s="19" t="s">
        <v>103</v>
      </c>
      <c r="C62" s="14">
        <v>3</v>
      </c>
      <c r="D62" s="20">
        <v>44834</v>
      </c>
      <c r="E62" s="11" t="s">
        <v>33</v>
      </c>
      <c r="F62" s="11">
        <v>20</v>
      </c>
      <c r="G62" s="11" t="s">
        <v>34</v>
      </c>
      <c r="H62" s="11">
        <v>80</v>
      </c>
      <c r="I62" s="11" t="s">
        <v>36</v>
      </c>
      <c r="J62" s="11" t="s">
        <v>128</v>
      </c>
      <c r="K62" s="11">
        <v>46</v>
      </c>
      <c r="L62" s="11">
        <v>1.1000000000000001</v>
      </c>
      <c r="M62" s="11">
        <v>88</v>
      </c>
      <c r="N62" s="26">
        <v>2.5139999999999998</v>
      </c>
      <c r="O62" s="27">
        <v>3.6</v>
      </c>
      <c r="P62" s="27">
        <v>16</v>
      </c>
      <c r="Q62" s="27">
        <v>0.73</v>
      </c>
      <c r="R62" s="27">
        <v>6</v>
      </c>
      <c r="S62" s="27">
        <v>5.5</v>
      </c>
      <c r="T62" s="30"/>
      <c r="U62" s="30"/>
      <c r="V62" s="30"/>
      <c r="W62" s="30"/>
      <c r="X62" s="30"/>
      <c r="Y62" s="30"/>
      <c r="Z62" s="32">
        <v>4.5999999999999996</v>
      </c>
      <c r="AA62" s="32">
        <v>4.0999999999999996</v>
      </c>
      <c r="AB62" s="32">
        <v>8875.7000000000007</v>
      </c>
      <c r="AC62" s="32">
        <v>67.8</v>
      </c>
      <c r="AD62" s="32">
        <v>13.9</v>
      </c>
      <c r="AE62" s="32">
        <v>3</v>
      </c>
      <c r="AF62" s="34"/>
    </row>
    <row r="63" spans="1:32">
      <c r="A63" s="11">
        <v>63</v>
      </c>
      <c r="B63" s="19" t="s">
        <v>104</v>
      </c>
      <c r="C63" s="14">
        <v>4</v>
      </c>
      <c r="D63" s="20">
        <v>44838</v>
      </c>
      <c r="E63" s="11" t="s">
        <v>54</v>
      </c>
      <c r="F63" s="11">
        <v>20</v>
      </c>
      <c r="G63" s="11" t="s">
        <v>34</v>
      </c>
      <c r="H63" s="11">
        <v>80</v>
      </c>
      <c r="I63" s="11" t="s">
        <v>36</v>
      </c>
      <c r="J63" s="11" t="s">
        <v>128</v>
      </c>
      <c r="K63" s="11">
        <v>47</v>
      </c>
      <c r="L63" s="11">
        <v>3.5</v>
      </c>
      <c r="M63" s="11">
        <v>93</v>
      </c>
      <c r="N63" s="26">
        <v>2.4940000000000002</v>
      </c>
      <c r="O63" s="27">
        <v>4</v>
      </c>
      <c r="P63" s="27">
        <v>14.6</v>
      </c>
      <c r="Q63" s="27">
        <v>0.62</v>
      </c>
      <c r="R63" s="27">
        <v>5.13</v>
      </c>
      <c r="S63" s="27">
        <v>4.5999999999999996</v>
      </c>
      <c r="T63" s="30"/>
      <c r="U63" s="30"/>
      <c r="V63" s="30"/>
      <c r="W63" s="30"/>
      <c r="X63" s="30"/>
      <c r="Y63" s="30"/>
      <c r="Z63" s="32">
        <v>4.4000000000000004</v>
      </c>
      <c r="AA63" s="32">
        <v>3.2</v>
      </c>
      <c r="AB63" s="32">
        <v>8144</v>
      </c>
      <c r="AC63" s="32">
        <v>75.400000000000006</v>
      </c>
      <c r="AD63" s="32">
        <v>5</v>
      </c>
      <c r="AE63" s="32">
        <v>3</v>
      </c>
      <c r="AF63" s="34"/>
    </row>
    <row r="64" spans="1:32">
      <c r="A64" s="11">
        <v>64</v>
      </c>
      <c r="B64" s="19" t="s">
        <v>105</v>
      </c>
      <c r="C64" s="14">
        <v>3</v>
      </c>
      <c r="D64" s="20">
        <v>44839</v>
      </c>
      <c r="E64" s="11" t="s">
        <v>33</v>
      </c>
      <c r="F64" s="11">
        <v>20</v>
      </c>
      <c r="G64" s="11" t="s">
        <v>34</v>
      </c>
      <c r="H64" s="11">
        <v>80</v>
      </c>
      <c r="I64" s="11" t="s">
        <v>39</v>
      </c>
      <c r="J64" s="11" t="s">
        <v>128</v>
      </c>
      <c r="K64" s="11">
        <v>47</v>
      </c>
      <c r="L64" s="11">
        <v>1.5</v>
      </c>
      <c r="M64" s="11">
        <v>73</v>
      </c>
      <c r="N64" s="26">
        <v>2.3849999999999998</v>
      </c>
      <c r="O64" s="27">
        <v>3.5</v>
      </c>
      <c r="P64" s="27">
        <v>16.399999999999999</v>
      </c>
      <c r="Q64" s="27">
        <v>0.79</v>
      </c>
      <c r="R64" s="27">
        <v>6.18</v>
      </c>
      <c r="S64" s="27">
        <v>5.9</v>
      </c>
      <c r="T64" s="30"/>
      <c r="U64" s="30"/>
      <c r="V64" s="30"/>
      <c r="W64" s="30"/>
      <c r="X64" s="30"/>
      <c r="Y64" s="30"/>
      <c r="Z64" s="32">
        <v>5.9</v>
      </c>
      <c r="AA64" s="32">
        <v>2.5</v>
      </c>
      <c r="AB64" s="32">
        <v>9299</v>
      </c>
      <c r="AC64" s="32">
        <v>150.19999999999999</v>
      </c>
      <c r="AD64" s="32">
        <v>19.899999999999999</v>
      </c>
      <c r="AE64" s="32">
        <v>3</v>
      </c>
      <c r="AF64" s="34"/>
    </row>
    <row r="65" spans="1:32">
      <c r="A65" s="11">
        <v>65</v>
      </c>
      <c r="B65" s="19" t="s">
        <v>106</v>
      </c>
      <c r="C65" s="14">
        <v>4</v>
      </c>
      <c r="D65" s="20">
        <v>44836</v>
      </c>
      <c r="E65" s="11" t="s">
        <v>33</v>
      </c>
      <c r="F65" s="11">
        <v>20</v>
      </c>
      <c r="G65" s="11" t="s">
        <v>34</v>
      </c>
      <c r="H65" s="11">
        <v>80</v>
      </c>
      <c r="I65" s="11" t="s">
        <v>39</v>
      </c>
      <c r="J65" s="11" t="s">
        <v>128</v>
      </c>
      <c r="K65" s="11">
        <v>47</v>
      </c>
      <c r="L65" s="11">
        <v>1.5</v>
      </c>
      <c r="M65" s="11">
        <v>73</v>
      </c>
      <c r="N65" s="26">
        <v>2.391</v>
      </c>
      <c r="O65" s="27">
        <v>3</v>
      </c>
      <c r="P65" s="27">
        <v>16.100000000000001</v>
      </c>
      <c r="Q65" s="27">
        <v>0.74</v>
      </c>
      <c r="R65" s="27">
        <v>6.62</v>
      </c>
      <c r="S65" s="27">
        <v>5.9</v>
      </c>
      <c r="T65" s="30"/>
      <c r="U65" s="30"/>
      <c r="V65" s="30"/>
      <c r="W65" s="30"/>
      <c r="X65" s="30"/>
      <c r="Y65" s="30"/>
      <c r="Z65" s="32">
        <v>7</v>
      </c>
      <c r="AA65" s="32">
        <v>1.7</v>
      </c>
      <c r="AB65" s="32">
        <v>8993.2999999999993</v>
      </c>
      <c r="AC65" s="32">
        <v>258.89999999999998</v>
      </c>
      <c r="AD65" s="32">
        <v>25.8</v>
      </c>
      <c r="AE65" s="32">
        <v>3</v>
      </c>
      <c r="AF65" s="34"/>
    </row>
    <row r="66" spans="1:32">
      <c r="A66" s="11">
        <v>66</v>
      </c>
      <c r="B66" s="19" t="s">
        <v>107</v>
      </c>
      <c r="C66" s="14">
        <v>1</v>
      </c>
      <c r="D66" s="20">
        <v>44846</v>
      </c>
      <c r="E66" s="11" t="s">
        <v>33</v>
      </c>
      <c r="F66" s="11">
        <v>20</v>
      </c>
      <c r="G66" s="11" t="s">
        <v>34</v>
      </c>
      <c r="H66" s="11">
        <v>65</v>
      </c>
      <c r="I66" s="11" t="s">
        <v>108</v>
      </c>
      <c r="J66" s="11" t="s">
        <v>128</v>
      </c>
      <c r="K66" s="11">
        <v>46</v>
      </c>
      <c r="L66" s="11">
        <v>0.8</v>
      </c>
      <c r="M66" s="11">
        <v>90</v>
      </c>
      <c r="N66" s="26">
        <v>2.5049999999999999</v>
      </c>
      <c r="O66" s="27">
        <v>3.2</v>
      </c>
      <c r="P66" s="27">
        <v>15.9</v>
      </c>
      <c r="Q66" s="27">
        <v>0.77</v>
      </c>
      <c r="R66" s="27">
        <v>6.26</v>
      </c>
      <c r="S66" s="27">
        <v>5.78</v>
      </c>
      <c r="T66" s="29">
        <f>ROUND(AVERAGE(3.27, 4.1),2)</f>
        <v>3.69</v>
      </c>
      <c r="U66" s="29">
        <v>20000</v>
      </c>
      <c r="V66" s="29" t="s">
        <v>36</v>
      </c>
      <c r="W66" s="29" t="s">
        <v>36</v>
      </c>
      <c r="X66" s="29" t="s">
        <v>36</v>
      </c>
      <c r="Y66" s="29" t="s">
        <v>36</v>
      </c>
      <c r="Z66" s="32">
        <v>6.2</v>
      </c>
      <c r="AA66" s="32">
        <v>1.8</v>
      </c>
      <c r="AB66" s="32">
        <v>8286</v>
      </c>
      <c r="AC66" s="32">
        <v>188.7</v>
      </c>
      <c r="AD66" s="32">
        <v>12.6</v>
      </c>
      <c r="AE66" s="32">
        <v>3</v>
      </c>
      <c r="AF66" s="34"/>
    </row>
    <row r="67" spans="1:32">
      <c r="A67" s="11">
        <v>67</v>
      </c>
      <c r="B67" s="19" t="s">
        <v>109</v>
      </c>
      <c r="C67" s="14">
        <v>1</v>
      </c>
      <c r="D67" s="20">
        <v>44846</v>
      </c>
      <c r="E67" s="11" t="s">
        <v>33</v>
      </c>
      <c r="F67" s="11">
        <v>20</v>
      </c>
      <c r="G67" s="11" t="s">
        <v>98</v>
      </c>
      <c r="H67" s="11">
        <v>65</v>
      </c>
      <c r="I67" s="11" t="s">
        <v>36</v>
      </c>
      <c r="J67" s="11" t="s">
        <v>128</v>
      </c>
      <c r="K67" s="11">
        <v>47</v>
      </c>
      <c r="L67" s="11">
        <v>4.4000000000000004</v>
      </c>
      <c r="M67" s="11">
        <v>88</v>
      </c>
      <c r="N67" s="26">
        <v>2.5169999999999999</v>
      </c>
      <c r="O67" s="27">
        <v>3</v>
      </c>
      <c r="P67" s="27">
        <v>16.2</v>
      </c>
      <c r="Q67" s="27">
        <v>0.79</v>
      </c>
      <c r="R67" s="27">
        <v>6.26</v>
      </c>
      <c r="S67" s="27">
        <v>5.91</v>
      </c>
      <c r="T67" s="29">
        <f>ROUND(AVERAGE(3, 3.77),2)</f>
        <v>3.39</v>
      </c>
      <c r="U67" s="29">
        <v>20000</v>
      </c>
      <c r="V67" s="29" t="s">
        <v>36</v>
      </c>
      <c r="W67" s="29" t="s">
        <v>36</v>
      </c>
      <c r="X67" s="29" t="s">
        <v>36</v>
      </c>
      <c r="Y67" s="29" t="s">
        <v>36</v>
      </c>
      <c r="Z67" s="32">
        <v>5.6</v>
      </c>
      <c r="AA67" s="32">
        <v>1.8</v>
      </c>
      <c r="AB67" s="32">
        <v>6150.7</v>
      </c>
      <c r="AC67" s="32">
        <v>135.1</v>
      </c>
      <c r="AD67" s="32">
        <v>31.9</v>
      </c>
      <c r="AE67" s="32">
        <v>3</v>
      </c>
      <c r="AF67" s="34"/>
    </row>
    <row r="68" spans="1:32">
      <c r="A68" s="11">
        <v>68</v>
      </c>
      <c r="B68" s="19" t="s">
        <v>110</v>
      </c>
      <c r="C68" s="14">
        <v>3</v>
      </c>
      <c r="D68" s="20">
        <v>44847</v>
      </c>
      <c r="E68" s="11" t="s">
        <v>54</v>
      </c>
      <c r="F68" s="11">
        <v>20</v>
      </c>
      <c r="G68" s="11" t="s">
        <v>34</v>
      </c>
      <c r="H68" s="11">
        <v>80</v>
      </c>
      <c r="I68" s="11" t="s">
        <v>36</v>
      </c>
      <c r="J68" s="11" t="s">
        <v>128</v>
      </c>
      <c r="K68" s="11">
        <v>47</v>
      </c>
      <c r="L68" s="11">
        <v>3.5</v>
      </c>
      <c r="M68" s="11">
        <v>93</v>
      </c>
      <c r="N68" s="26">
        <v>2.5009999999999999</v>
      </c>
      <c r="O68" s="27">
        <v>4.2</v>
      </c>
      <c r="P68" s="27">
        <v>14.5</v>
      </c>
      <c r="Q68" s="27">
        <v>0.64</v>
      </c>
      <c r="R68" s="27">
        <v>5.33</v>
      </c>
      <c r="S68" s="27">
        <v>4.76</v>
      </c>
      <c r="T68" s="30"/>
      <c r="U68" s="30"/>
      <c r="V68" s="30"/>
      <c r="W68" s="30"/>
      <c r="X68" s="30"/>
      <c r="Y68" s="30"/>
      <c r="Z68" s="32">
        <v>4.4000000000000004</v>
      </c>
      <c r="AA68" s="32">
        <v>2.6</v>
      </c>
      <c r="AB68" s="32">
        <v>7942.2</v>
      </c>
      <c r="AC68" s="32">
        <v>90.2</v>
      </c>
      <c r="AD68" s="32">
        <v>11.2</v>
      </c>
      <c r="AE68" s="32">
        <v>3</v>
      </c>
      <c r="AF68" s="34"/>
    </row>
    <row r="69" spans="1:32">
      <c r="A69" s="11">
        <v>69</v>
      </c>
      <c r="B69" s="19" t="s">
        <v>111</v>
      </c>
      <c r="C69" s="14">
        <v>5</v>
      </c>
      <c r="D69" s="20">
        <v>44846</v>
      </c>
      <c r="E69" s="11" t="s">
        <v>33</v>
      </c>
      <c r="F69" s="11">
        <v>20</v>
      </c>
      <c r="G69" s="11" t="s">
        <v>34</v>
      </c>
      <c r="H69" s="11">
        <v>80</v>
      </c>
      <c r="I69" s="11" t="s">
        <v>39</v>
      </c>
      <c r="J69" s="11" t="s">
        <v>128</v>
      </c>
      <c r="K69" s="11">
        <v>47</v>
      </c>
      <c r="L69" s="11">
        <v>1.5</v>
      </c>
      <c r="M69" s="11">
        <v>73</v>
      </c>
      <c r="N69" s="26">
        <v>2.3559999999999999</v>
      </c>
      <c r="O69" s="27">
        <v>3.7</v>
      </c>
      <c r="P69" s="27">
        <v>17.2</v>
      </c>
      <c r="Q69" s="27">
        <v>0.68</v>
      </c>
      <c r="R69" s="27">
        <v>6.78</v>
      </c>
      <c r="S69" s="27">
        <v>5.9</v>
      </c>
      <c r="T69" s="30"/>
      <c r="U69" s="30"/>
      <c r="V69" s="30"/>
      <c r="W69" s="30"/>
      <c r="X69" s="30"/>
      <c r="Y69" s="30"/>
      <c r="Z69" s="32">
        <v>5.6</v>
      </c>
      <c r="AA69" s="32">
        <v>1.5</v>
      </c>
      <c r="AB69" s="32">
        <v>8200.2999999999993</v>
      </c>
      <c r="AC69" s="32">
        <v>244.6</v>
      </c>
      <c r="AD69" s="32">
        <v>22.1</v>
      </c>
      <c r="AE69" s="32">
        <v>3</v>
      </c>
      <c r="AF69" s="34"/>
    </row>
    <row r="70" spans="1:32" ht="41.4">
      <c r="A70" s="11">
        <v>70</v>
      </c>
      <c r="B70" s="19" t="s">
        <v>112</v>
      </c>
      <c r="C70" s="14">
        <v>1</v>
      </c>
      <c r="D70" s="20">
        <v>44854</v>
      </c>
      <c r="E70" s="11" t="s">
        <v>33</v>
      </c>
      <c r="F70" s="11">
        <v>20</v>
      </c>
      <c r="G70" s="11" t="s">
        <v>34</v>
      </c>
      <c r="H70" s="11">
        <v>80</v>
      </c>
      <c r="I70" s="10" t="s">
        <v>113</v>
      </c>
      <c r="J70" s="10" t="s">
        <v>128</v>
      </c>
      <c r="K70" s="10">
        <v>46</v>
      </c>
      <c r="L70" s="10">
        <v>1.1000000000000001</v>
      </c>
      <c r="M70" s="10">
        <v>88</v>
      </c>
      <c r="N70" s="26">
        <v>2.4940000000000002</v>
      </c>
      <c r="O70" s="27">
        <v>3.8</v>
      </c>
      <c r="P70" s="27">
        <v>16.5</v>
      </c>
      <c r="Q70" s="27">
        <v>0.65</v>
      </c>
      <c r="R70" s="27">
        <v>6.36</v>
      </c>
      <c r="S70" s="27">
        <v>5.5</v>
      </c>
      <c r="T70" s="29">
        <v>1.8</v>
      </c>
      <c r="U70" s="29">
        <v>20000</v>
      </c>
      <c r="V70" s="29" t="s">
        <v>36</v>
      </c>
      <c r="W70" s="29" t="s">
        <v>36</v>
      </c>
      <c r="X70" s="29" t="s">
        <v>36</v>
      </c>
      <c r="Y70" s="29" t="s">
        <v>36</v>
      </c>
      <c r="Z70" s="32">
        <v>5.2</v>
      </c>
      <c r="AA70" s="32">
        <v>2.8</v>
      </c>
      <c r="AB70" s="32">
        <v>9431.9</v>
      </c>
      <c r="AC70" s="32">
        <v>118.7</v>
      </c>
      <c r="AD70" s="32">
        <v>20.8</v>
      </c>
      <c r="AE70" s="32">
        <v>3</v>
      </c>
      <c r="AF70" s="34"/>
    </row>
    <row r="71" spans="1:32">
      <c r="A71" s="11">
        <v>71</v>
      </c>
      <c r="B71" s="19" t="s">
        <v>114</v>
      </c>
      <c r="C71" s="14">
        <v>5</v>
      </c>
      <c r="D71" s="20">
        <v>44855</v>
      </c>
      <c r="E71" s="11" t="s">
        <v>33</v>
      </c>
      <c r="F71" s="11">
        <v>20</v>
      </c>
      <c r="G71" s="11" t="s">
        <v>34</v>
      </c>
      <c r="H71" s="11">
        <v>80</v>
      </c>
      <c r="I71" s="11" t="s">
        <v>39</v>
      </c>
      <c r="J71" s="11" t="s">
        <v>128</v>
      </c>
      <c r="K71" s="11">
        <v>47</v>
      </c>
      <c r="L71" s="11">
        <v>1.5</v>
      </c>
      <c r="M71" s="11">
        <v>73</v>
      </c>
      <c r="N71" s="26">
        <v>2.363</v>
      </c>
      <c r="O71" s="27">
        <v>3.2</v>
      </c>
      <c r="P71" s="27">
        <v>16.899999999999999</v>
      </c>
      <c r="Q71" s="27">
        <v>0.63</v>
      </c>
      <c r="R71" s="27">
        <v>7.22</v>
      </c>
      <c r="S71" s="27">
        <v>5.8</v>
      </c>
      <c r="T71" s="30"/>
      <c r="U71" s="30"/>
      <c r="V71" s="30"/>
      <c r="W71" s="30"/>
      <c r="X71" s="30"/>
      <c r="Y71" s="30"/>
      <c r="Z71" s="32">
        <v>7.9</v>
      </c>
      <c r="AA71" s="32">
        <v>1.2</v>
      </c>
      <c r="AB71" s="32">
        <v>9304.7000000000007</v>
      </c>
      <c r="AC71" s="32">
        <v>411.2</v>
      </c>
      <c r="AD71" s="32">
        <v>7.3</v>
      </c>
      <c r="AE71" s="32">
        <v>3</v>
      </c>
      <c r="AF71" s="34"/>
    </row>
    <row r="72" spans="1:32" ht="41.4">
      <c r="A72" s="11">
        <v>72</v>
      </c>
      <c r="B72" s="19" t="s">
        <v>115</v>
      </c>
      <c r="C72" s="14">
        <v>5</v>
      </c>
      <c r="D72" s="20">
        <v>44846</v>
      </c>
      <c r="E72" s="11" t="s">
        <v>33</v>
      </c>
      <c r="F72" s="11">
        <v>20</v>
      </c>
      <c r="G72" s="11" t="s">
        <v>34</v>
      </c>
      <c r="H72" s="11">
        <v>80</v>
      </c>
      <c r="I72" s="10" t="s">
        <v>113</v>
      </c>
      <c r="J72" s="10" t="s">
        <v>128</v>
      </c>
      <c r="K72" s="10">
        <v>46</v>
      </c>
      <c r="L72" s="10">
        <v>1.1000000000000001</v>
      </c>
      <c r="M72" s="10">
        <v>88</v>
      </c>
      <c r="N72" s="26">
        <v>2.5150000000000001</v>
      </c>
      <c r="O72" s="27">
        <v>3.2</v>
      </c>
      <c r="P72" s="27">
        <v>15.8</v>
      </c>
      <c r="Q72" s="27">
        <v>0.7</v>
      </c>
      <c r="R72" s="27">
        <v>5.88</v>
      </c>
      <c r="S72" s="27">
        <v>5.5</v>
      </c>
      <c r="T72" s="30"/>
      <c r="U72" s="30"/>
      <c r="V72" s="30"/>
      <c r="W72" s="30"/>
      <c r="X72" s="30"/>
      <c r="Y72" s="30"/>
      <c r="Z72" s="32">
        <v>4.9000000000000004</v>
      </c>
      <c r="AA72" s="32">
        <v>3.5</v>
      </c>
      <c r="AB72" s="32">
        <v>8996.6</v>
      </c>
      <c r="AC72" s="32">
        <v>88.5</v>
      </c>
      <c r="AD72" s="32">
        <v>28.2</v>
      </c>
      <c r="AE72" s="32">
        <v>3</v>
      </c>
      <c r="AF72" s="34"/>
    </row>
    <row r="73" spans="1:32" ht="41.4">
      <c r="A73" s="11">
        <v>73</v>
      </c>
      <c r="B73" s="19" t="s">
        <v>116</v>
      </c>
      <c r="C73" s="14">
        <v>1</v>
      </c>
      <c r="D73" s="20">
        <v>44865</v>
      </c>
      <c r="E73" s="11" t="s">
        <v>33</v>
      </c>
      <c r="F73" s="11">
        <v>20</v>
      </c>
      <c r="G73" s="11" t="s">
        <v>34</v>
      </c>
      <c r="H73" s="11">
        <v>80</v>
      </c>
      <c r="I73" s="10" t="s">
        <v>113</v>
      </c>
      <c r="J73" s="10" t="s">
        <v>128</v>
      </c>
      <c r="K73" s="10">
        <v>46</v>
      </c>
      <c r="L73" s="10">
        <v>1.1000000000000001</v>
      </c>
      <c r="M73" s="10">
        <v>88</v>
      </c>
      <c r="N73" s="26">
        <v>2.5230000000000001</v>
      </c>
      <c r="O73" s="27">
        <v>3.5</v>
      </c>
      <c r="P73" s="27">
        <v>15.5</v>
      </c>
      <c r="Q73" s="27">
        <v>0.72</v>
      </c>
      <c r="R73" s="27">
        <v>5.83</v>
      </c>
      <c r="S73" s="27">
        <v>5.5</v>
      </c>
      <c r="T73" s="30"/>
      <c r="U73" s="30"/>
      <c r="V73" s="30"/>
      <c r="W73" s="30"/>
      <c r="X73" s="30"/>
      <c r="Y73" s="30"/>
      <c r="Z73" s="32">
        <v>5.3</v>
      </c>
      <c r="AA73" s="32">
        <v>3.1</v>
      </c>
      <c r="AB73" s="32">
        <v>9191.2999999999993</v>
      </c>
      <c r="AC73" s="32">
        <v>104.3</v>
      </c>
      <c r="AD73" s="32">
        <v>7.1</v>
      </c>
      <c r="AE73" s="32">
        <v>3</v>
      </c>
      <c r="AF73" s="34"/>
    </row>
    <row r="77" spans="1:32">
      <c r="AC77" s="35" t="s">
        <v>117</v>
      </c>
      <c r="AD77" s="45"/>
      <c r="AE77" s="45"/>
      <c r="AF77" s="36"/>
    </row>
    <row r="78" spans="1:32">
      <c r="AC78" s="1" t="s">
        <v>118</v>
      </c>
      <c r="AD78" s="1" t="s">
        <v>119</v>
      </c>
      <c r="AE78" s="35" t="s">
        <v>120</v>
      </c>
      <c r="AF78" s="36"/>
    </row>
    <row r="79" spans="1:32">
      <c r="AC79" s="1">
        <v>67.8</v>
      </c>
      <c r="AD79" s="7" t="e">
        <f>_xlfn.NORM.DIST(AC79,#REF!,#REF!,TRUE)</f>
        <v>#REF!</v>
      </c>
      <c r="AE79" s="8" t="s">
        <v>121</v>
      </c>
      <c r="AF79" s="6">
        <f>PERCENTILE(AC3:AC73,0.25)</f>
        <v>117.05000000000001</v>
      </c>
    </row>
    <row r="80" spans="1:32">
      <c r="AC80" s="1">
        <v>72.7</v>
      </c>
      <c r="AD80" s="7" t="e">
        <f>_xlfn.NORM.DIST(AC80,#REF!,#REF!,TRUE)</f>
        <v>#REF!</v>
      </c>
      <c r="AE80" s="8" t="s">
        <v>122</v>
      </c>
      <c r="AF80" s="6">
        <f>PERCENTILE(AC3:AC73,0.5)</f>
        <v>161.5</v>
      </c>
    </row>
    <row r="81" spans="29:32">
      <c r="AC81" s="1">
        <v>75.400000000000006</v>
      </c>
      <c r="AD81" s="7" t="e">
        <f>_xlfn.NORM.DIST(AC81,#REF!,#REF!,TRUE)</f>
        <v>#REF!</v>
      </c>
      <c r="AE81" s="8" t="s">
        <v>123</v>
      </c>
      <c r="AF81" s="6">
        <f>PERCENTILE(AC3:AC73,0.75)</f>
        <v>229.75</v>
      </c>
    </row>
    <row r="82" spans="29:32">
      <c r="AC82" s="1">
        <v>77.2</v>
      </c>
      <c r="AD82" s="7" t="e">
        <f>_xlfn.NORM.DIST(AC82,#REF!,#REF!,TRUE)</f>
        <v>#REF!</v>
      </c>
    </row>
    <row r="83" spans="29:32">
      <c r="AC83" s="1">
        <v>81</v>
      </c>
      <c r="AD83" s="7" t="e">
        <f>_xlfn.NORM.DIST(AC83,#REF!,#REF!,TRUE)</f>
        <v>#REF!</v>
      </c>
    </row>
    <row r="84" spans="29:32">
      <c r="AC84" s="1">
        <v>81.7</v>
      </c>
      <c r="AD84" s="7" t="e">
        <f>_xlfn.NORM.DIST(AC84,#REF!,#REF!,TRUE)</f>
        <v>#REF!</v>
      </c>
    </row>
    <row r="85" spans="29:32">
      <c r="AC85" s="1">
        <v>84.9</v>
      </c>
      <c r="AD85" s="7" t="e">
        <f>_xlfn.NORM.DIST(AC85,#REF!,#REF!,TRUE)</f>
        <v>#REF!</v>
      </c>
    </row>
    <row r="86" spans="29:32">
      <c r="AC86" s="1">
        <v>88.5</v>
      </c>
      <c r="AD86" s="7" t="e">
        <f>_xlfn.NORM.DIST(AC86,#REF!,#REF!,TRUE)</f>
        <v>#REF!</v>
      </c>
    </row>
    <row r="87" spans="29:32">
      <c r="AC87" s="1">
        <v>90.2</v>
      </c>
      <c r="AD87" s="7" t="e">
        <f>_xlfn.NORM.DIST(AC87,#REF!,#REF!,TRUE)</f>
        <v>#REF!</v>
      </c>
    </row>
    <row r="88" spans="29:32">
      <c r="AC88" s="1">
        <v>95.7</v>
      </c>
      <c r="AD88" s="7" t="e">
        <f>_xlfn.NORM.DIST(AC88,#REF!,#REF!,TRUE)</f>
        <v>#REF!</v>
      </c>
    </row>
    <row r="89" spans="29:32">
      <c r="AC89" s="1">
        <v>104</v>
      </c>
      <c r="AD89" s="7" t="e">
        <f>_xlfn.NORM.DIST(AC89,#REF!,#REF!,TRUE)</f>
        <v>#REF!</v>
      </c>
    </row>
    <row r="90" spans="29:32">
      <c r="AC90" s="1">
        <v>104.3</v>
      </c>
      <c r="AD90" s="7" t="e">
        <f>_xlfn.NORM.DIST(AC90,#REF!,#REF!,TRUE)</f>
        <v>#REF!</v>
      </c>
    </row>
    <row r="91" spans="29:32">
      <c r="AC91" s="1">
        <v>107.8</v>
      </c>
      <c r="AD91" s="7" t="e">
        <f>_xlfn.NORM.DIST(AC91,#REF!,#REF!,TRUE)</f>
        <v>#REF!</v>
      </c>
    </row>
    <row r="92" spans="29:32">
      <c r="AC92" s="1">
        <v>111.1</v>
      </c>
      <c r="AD92" s="7" t="e">
        <f>_xlfn.NORM.DIST(AC92,#REF!,#REF!,TRUE)</f>
        <v>#REF!</v>
      </c>
    </row>
    <row r="93" spans="29:32">
      <c r="AC93" s="1">
        <v>112.4</v>
      </c>
      <c r="AD93" s="7" t="e">
        <f>_xlfn.NORM.DIST(AC93,#REF!,#REF!,TRUE)</f>
        <v>#REF!</v>
      </c>
    </row>
    <row r="94" spans="29:32">
      <c r="AC94" s="1">
        <v>113.2</v>
      </c>
      <c r="AD94" s="7" t="e">
        <f>_xlfn.NORM.DIST(AC94,#REF!,#REF!,TRUE)</f>
        <v>#REF!</v>
      </c>
    </row>
    <row r="95" spans="29:32">
      <c r="AC95" s="1">
        <v>115.9</v>
      </c>
      <c r="AD95" s="7" t="e">
        <f>_xlfn.NORM.DIST(AC95,#REF!,#REF!,TRUE)</f>
        <v>#REF!</v>
      </c>
    </row>
    <row r="96" spans="29:32">
      <c r="AC96" s="1">
        <v>116.4</v>
      </c>
      <c r="AD96" s="7" t="e">
        <f>_xlfn.NORM.DIST(AC96,#REF!,#REF!,TRUE)</f>
        <v>#REF!</v>
      </c>
    </row>
    <row r="97" spans="29:30">
      <c r="AC97" s="1">
        <v>117.7</v>
      </c>
      <c r="AD97" s="7" t="e">
        <f>_xlfn.NORM.DIST(AC97,#REF!,#REF!,TRUE)</f>
        <v>#REF!</v>
      </c>
    </row>
    <row r="98" spans="29:30">
      <c r="AC98" s="1">
        <v>118.7</v>
      </c>
      <c r="AD98" s="7" t="e">
        <f>_xlfn.NORM.DIST(AC98,#REF!,#REF!,TRUE)</f>
        <v>#REF!</v>
      </c>
    </row>
    <row r="99" spans="29:30">
      <c r="AC99" s="1">
        <v>118.9</v>
      </c>
      <c r="AD99" s="7" t="e">
        <f>_xlfn.NORM.DIST(AC99,#REF!,#REF!,TRUE)</f>
        <v>#REF!</v>
      </c>
    </row>
    <row r="100" spans="29:30">
      <c r="AC100" s="1">
        <v>127.6</v>
      </c>
      <c r="AD100" s="7" t="e">
        <f>_xlfn.NORM.DIST(AC100,#REF!,#REF!,TRUE)</f>
        <v>#REF!</v>
      </c>
    </row>
    <row r="101" spans="29:30">
      <c r="AC101" s="1">
        <v>131.19999999999999</v>
      </c>
      <c r="AD101" s="7" t="e">
        <f>_xlfn.NORM.DIST(AC101,#REF!,#REF!,TRUE)</f>
        <v>#REF!</v>
      </c>
    </row>
    <row r="102" spans="29:30">
      <c r="AC102" s="1">
        <v>135.1</v>
      </c>
      <c r="AD102" s="7" t="e">
        <f>_xlfn.NORM.DIST(AC102,#REF!,#REF!,TRUE)</f>
        <v>#REF!</v>
      </c>
    </row>
    <row r="103" spans="29:30">
      <c r="AC103" s="1">
        <v>136.6</v>
      </c>
      <c r="AD103" s="7" t="e">
        <f>_xlfn.NORM.DIST(AC103,#REF!,#REF!,TRUE)</f>
        <v>#REF!</v>
      </c>
    </row>
    <row r="104" spans="29:30">
      <c r="AC104" s="1">
        <v>138</v>
      </c>
      <c r="AD104" s="7" t="e">
        <f>_xlfn.NORM.DIST(AC104,#REF!,#REF!,TRUE)</f>
        <v>#REF!</v>
      </c>
    </row>
    <row r="105" spans="29:30">
      <c r="AC105" s="1">
        <v>138.6</v>
      </c>
      <c r="AD105" s="7" t="e">
        <f>_xlfn.NORM.DIST(AC105,#REF!,#REF!,TRUE)</f>
        <v>#REF!</v>
      </c>
    </row>
    <row r="106" spans="29:30">
      <c r="AC106" s="1">
        <v>143.69999999999999</v>
      </c>
      <c r="AD106" s="7" t="e">
        <f>_xlfn.NORM.DIST(AC106,#REF!,#REF!,TRUE)</f>
        <v>#REF!</v>
      </c>
    </row>
    <row r="107" spans="29:30">
      <c r="AC107" s="1">
        <v>144.9</v>
      </c>
      <c r="AD107" s="7" t="e">
        <f>_xlfn.NORM.DIST(AC107,#REF!,#REF!,TRUE)</f>
        <v>#REF!</v>
      </c>
    </row>
    <row r="108" spans="29:30">
      <c r="AC108" s="1">
        <v>146.5</v>
      </c>
      <c r="AD108" s="7" t="e">
        <f>_xlfn.NORM.DIST(AC108,#REF!,#REF!,TRUE)</f>
        <v>#REF!</v>
      </c>
    </row>
    <row r="109" spans="29:30">
      <c r="AC109" s="1">
        <v>147.9</v>
      </c>
      <c r="AD109" s="7" t="e">
        <f>_xlfn.NORM.DIST(AC109,#REF!,#REF!,TRUE)</f>
        <v>#REF!</v>
      </c>
    </row>
    <row r="110" spans="29:30">
      <c r="AC110" s="1">
        <v>150.19999999999999</v>
      </c>
      <c r="AD110" s="7" t="e">
        <f>_xlfn.NORM.DIST(AC110,#REF!,#REF!,TRUE)</f>
        <v>#REF!</v>
      </c>
    </row>
    <row r="111" spans="29:30">
      <c r="AC111" s="1">
        <v>150.5</v>
      </c>
      <c r="AD111" s="7" t="e">
        <f>_xlfn.NORM.DIST(AC111,#REF!,#REF!,TRUE)</f>
        <v>#REF!</v>
      </c>
    </row>
    <row r="112" spans="29:30">
      <c r="AC112" s="1">
        <v>150.6</v>
      </c>
      <c r="AD112" s="7" t="e">
        <f>_xlfn.NORM.DIST(AC112,#REF!,#REF!,TRUE)</f>
        <v>#REF!</v>
      </c>
    </row>
    <row r="113" spans="29:30">
      <c r="AC113" s="1">
        <v>152.19999999999999</v>
      </c>
      <c r="AD113" s="7" t="e">
        <f>_xlfn.NORM.DIST(AC113,#REF!,#REF!,TRUE)</f>
        <v>#REF!</v>
      </c>
    </row>
    <row r="114" spans="29:30">
      <c r="AC114" s="1">
        <v>161.5</v>
      </c>
      <c r="AD114" s="7" t="e">
        <f>_xlfn.NORM.DIST(AC114,#REF!,#REF!,TRUE)</f>
        <v>#REF!</v>
      </c>
    </row>
    <row r="115" spans="29:30">
      <c r="AC115" s="1">
        <v>164.6</v>
      </c>
      <c r="AD115" s="7" t="e">
        <f>_xlfn.NORM.DIST(AC115,#REF!,#REF!,TRUE)</f>
        <v>#REF!</v>
      </c>
    </row>
    <row r="116" spans="29:30">
      <c r="AC116" s="1">
        <v>167</v>
      </c>
      <c r="AD116" s="7" t="e">
        <f>_xlfn.NORM.DIST(AC116,#REF!,#REF!,TRUE)</f>
        <v>#REF!</v>
      </c>
    </row>
    <row r="117" spans="29:30">
      <c r="AC117" s="1">
        <v>167.5</v>
      </c>
      <c r="AD117" s="7" t="e">
        <f>_xlfn.NORM.DIST(AC117,#REF!,#REF!,TRUE)</f>
        <v>#REF!</v>
      </c>
    </row>
    <row r="118" spans="29:30">
      <c r="AC118" s="1">
        <v>168.5</v>
      </c>
      <c r="AD118" s="7" t="e">
        <f>_xlfn.NORM.DIST(AC118,#REF!,#REF!,TRUE)</f>
        <v>#REF!</v>
      </c>
    </row>
    <row r="119" spans="29:30">
      <c r="AC119" s="1">
        <v>170.4</v>
      </c>
      <c r="AD119" s="7" t="e">
        <f>_xlfn.NORM.DIST(AC119,#REF!,#REF!,TRUE)</f>
        <v>#REF!</v>
      </c>
    </row>
    <row r="120" spans="29:30">
      <c r="AC120" s="1">
        <v>172.8</v>
      </c>
      <c r="AD120" s="7" t="e">
        <f>_xlfn.NORM.DIST(AC120,#REF!,#REF!,TRUE)</f>
        <v>#REF!</v>
      </c>
    </row>
    <row r="121" spans="29:30">
      <c r="AC121" s="1">
        <v>173.4</v>
      </c>
      <c r="AD121" s="7" t="e">
        <f>_xlfn.NORM.DIST(AC121,#REF!,#REF!,TRUE)</f>
        <v>#REF!</v>
      </c>
    </row>
    <row r="122" spans="29:30">
      <c r="AC122" s="1">
        <v>174.9</v>
      </c>
      <c r="AD122" s="7" t="e">
        <f>_xlfn.NORM.DIST(AC122,#REF!,#REF!,TRUE)</f>
        <v>#REF!</v>
      </c>
    </row>
    <row r="123" spans="29:30">
      <c r="AC123" s="1">
        <v>188.7</v>
      </c>
      <c r="AD123" s="7" t="e">
        <f>_xlfn.NORM.DIST(AC123,#REF!,#REF!,TRUE)</f>
        <v>#REF!</v>
      </c>
    </row>
    <row r="124" spans="29:30">
      <c r="AC124" s="1">
        <v>190.5</v>
      </c>
      <c r="AD124" s="7" t="e">
        <f>_xlfn.NORM.DIST(AC124,#REF!,#REF!,TRUE)</f>
        <v>#REF!</v>
      </c>
    </row>
    <row r="125" spans="29:30">
      <c r="AC125" s="1">
        <v>193.4</v>
      </c>
      <c r="AD125" s="7" t="e">
        <f>_xlfn.NORM.DIST(AC125,#REF!,#REF!,TRUE)</f>
        <v>#REF!</v>
      </c>
    </row>
    <row r="126" spans="29:30">
      <c r="AC126" s="1">
        <v>197.4</v>
      </c>
      <c r="AD126" s="7" t="e">
        <f>_xlfn.NORM.DIST(AC126,#REF!,#REF!,TRUE)</f>
        <v>#REF!</v>
      </c>
    </row>
    <row r="127" spans="29:30">
      <c r="AC127" s="1">
        <v>197.6</v>
      </c>
      <c r="AD127" s="7" t="e">
        <f>_xlfn.NORM.DIST(AC127,#REF!,#REF!,TRUE)</f>
        <v>#REF!</v>
      </c>
    </row>
    <row r="128" spans="29:30">
      <c r="AC128" s="1">
        <v>208.6</v>
      </c>
      <c r="AD128" s="7" t="e">
        <f>_xlfn.NORM.DIST(AC128,#REF!,#REF!,TRUE)</f>
        <v>#REF!</v>
      </c>
    </row>
    <row r="129" spans="29:30">
      <c r="AC129" s="1">
        <v>213.9</v>
      </c>
      <c r="AD129" s="7" t="e">
        <f>_xlfn.NORM.DIST(AC129,#REF!,#REF!,TRUE)</f>
        <v>#REF!</v>
      </c>
    </row>
    <row r="130" spans="29:30">
      <c r="AC130" s="1">
        <v>222.9</v>
      </c>
      <c r="AD130" s="7" t="e">
        <f>_xlfn.NORM.DIST(AC130,#REF!,#REF!,TRUE)</f>
        <v>#REF!</v>
      </c>
    </row>
    <row r="131" spans="29:30">
      <c r="AC131" s="3">
        <v>227.2</v>
      </c>
      <c r="AD131" s="7" t="e">
        <f>_xlfn.NORM.DIST(AC131,#REF!,#REF!,TRUE)</f>
        <v>#REF!</v>
      </c>
    </row>
    <row r="132" spans="29:30">
      <c r="AC132" s="1">
        <v>232.3</v>
      </c>
      <c r="AD132" s="7" t="e">
        <f>_xlfn.NORM.DIST(AC132,#REF!,#REF!,TRUE)</f>
        <v>#REF!</v>
      </c>
    </row>
    <row r="133" spans="29:30">
      <c r="AC133" s="1">
        <v>232.7</v>
      </c>
      <c r="AD133" s="7" t="e">
        <f>_xlfn.NORM.DIST(AC133,#REF!,#REF!,TRUE)</f>
        <v>#REF!</v>
      </c>
    </row>
    <row r="134" spans="29:30">
      <c r="AC134" s="1">
        <v>236</v>
      </c>
      <c r="AD134" s="7" t="e">
        <f>_xlfn.NORM.DIST(AC134,#REF!,#REF!,TRUE)</f>
        <v>#REF!</v>
      </c>
    </row>
    <row r="135" spans="29:30">
      <c r="AC135" s="1">
        <v>238</v>
      </c>
      <c r="AD135" s="7" t="e">
        <f>_xlfn.NORM.DIST(AC135,#REF!,#REF!,TRUE)</f>
        <v>#REF!</v>
      </c>
    </row>
    <row r="136" spans="29:30">
      <c r="AC136" s="1">
        <v>238.3</v>
      </c>
      <c r="AD136" s="7" t="e">
        <f>_xlfn.NORM.DIST(AC136,#REF!,#REF!,TRUE)</f>
        <v>#REF!</v>
      </c>
    </row>
    <row r="137" spans="29:30">
      <c r="AC137" s="1">
        <v>238.5</v>
      </c>
      <c r="AD137" s="7" t="e">
        <f>_xlfn.NORM.DIST(AC137,#REF!,#REF!,TRUE)</f>
        <v>#REF!</v>
      </c>
    </row>
    <row r="138" spans="29:30">
      <c r="AC138" s="1">
        <v>239</v>
      </c>
      <c r="AD138" s="7" t="e">
        <f>_xlfn.NORM.DIST(AC138,#REF!,#REF!,TRUE)</f>
        <v>#REF!</v>
      </c>
    </row>
    <row r="139" spans="29:30">
      <c r="AC139" s="1">
        <v>240.6</v>
      </c>
      <c r="AD139" s="7" t="e">
        <f>_xlfn.NORM.DIST(AC139,#REF!,#REF!,TRUE)</f>
        <v>#REF!</v>
      </c>
    </row>
    <row r="140" spans="29:30">
      <c r="AC140" s="1">
        <v>240.9</v>
      </c>
      <c r="AD140" s="7" t="e">
        <f>_xlfn.NORM.DIST(AC140,#REF!,#REF!,TRUE)</f>
        <v>#REF!</v>
      </c>
    </row>
    <row r="141" spans="29:30">
      <c r="AC141" s="1">
        <v>244.6</v>
      </c>
      <c r="AD141" s="7" t="e">
        <f>_xlfn.NORM.DIST(AC141,#REF!,#REF!,TRUE)</f>
        <v>#REF!</v>
      </c>
    </row>
    <row r="142" spans="29:30">
      <c r="AC142" s="1">
        <v>247.1</v>
      </c>
      <c r="AD142" s="7" t="e">
        <f>_xlfn.NORM.DIST(AC142,#REF!,#REF!,TRUE)</f>
        <v>#REF!</v>
      </c>
    </row>
    <row r="143" spans="29:30">
      <c r="AC143" s="1">
        <v>258.89999999999998</v>
      </c>
      <c r="AD143" s="7" t="e">
        <f>_xlfn.NORM.DIST(AC143,#REF!,#REF!,TRUE)</f>
        <v>#REF!</v>
      </c>
    </row>
    <row r="144" spans="29:30">
      <c r="AC144" s="1">
        <v>270.8</v>
      </c>
      <c r="AD144" s="7" t="e">
        <f>_xlfn.NORM.DIST(AC144,#REF!,#REF!,TRUE)</f>
        <v>#REF!</v>
      </c>
    </row>
    <row r="145" spans="29:30">
      <c r="AC145" s="1">
        <v>299</v>
      </c>
      <c r="AD145" s="7" t="e">
        <f>_xlfn.NORM.DIST(AC145,#REF!,#REF!,TRUE)</f>
        <v>#REF!</v>
      </c>
    </row>
    <row r="146" spans="29:30">
      <c r="AC146" s="1">
        <v>313.5</v>
      </c>
      <c r="AD146" s="7" t="e">
        <f>_xlfn.NORM.DIST(AC146,#REF!,#REF!,TRUE)</f>
        <v>#REF!</v>
      </c>
    </row>
    <row r="147" spans="29:30">
      <c r="AC147" s="3">
        <v>359</v>
      </c>
      <c r="AD147" s="7" t="e">
        <f>_xlfn.NORM.DIST(AC147,#REF!,#REF!,TRUE)</f>
        <v>#REF!</v>
      </c>
    </row>
    <row r="148" spans="29:30">
      <c r="AC148" s="5">
        <v>376</v>
      </c>
      <c r="AD148" s="7" t="e">
        <f>_xlfn.NORM.DIST(AC148,#REF!,#REF!,TRUE)</f>
        <v>#REF!</v>
      </c>
    </row>
    <row r="149" spans="29:30">
      <c r="AC149" s="1">
        <v>411.2</v>
      </c>
      <c r="AD149" s="7" t="e">
        <f>_xlfn.NORM.DIST(AC149,#REF!,#REF!,TRUE)</f>
        <v>#REF!</v>
      </c>
    </row>
  </sheetData>
  <autoFilter ref="A2:AI73" xr:uid="{CF585AB2-3EFF-4E2E-BEA4-4EA8AB5CA673}"/>
  <mergeCells count="6">
    <mergeCell ref="AE78:AF78"/>
    <mergeCell ref="A1:M1"/>
    <mergeCell ref="Z1:AE1"/>
    <mergeCell ref="N1:S1"/>
    <mergeCell ref="T1:Y1"/>
    <mergeCell ref="AC77:AF7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Schwartz, Aaron</dc:creator>
  <cp:lastModifiedBy>Yan, Tianhao CTR (FHWA)</cp:lastModifiedBy>
  <dcterms:created xsi:type="dcterms:W3CDTF">2024-04-23T17:23:20Z</dcterms:created>
  <dcterms:modified xsi:type="dcterms:W3CDTF">2025-07-21T22:07:40Z</dcterms:modified>
</cp:coreProperties>
</file>