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lumbia\Courses\5100\"/>
    </mc:Choice>
  </mc:AlternateContent>
  <xr:revisionPtr revIDLastSave="0" documentId="13_ncr:1_{003721E8-6417-4E77-9AD7-272D2FA8B3E8}" xr6:coauthVersionLast="47" xr6:coauthVersionMax="47" xr10:uidLastSave="{00000000-0000-0000-0000-000000000000}"/>
  <bookViews>
    <workbookView xWindow="-98" yWindow="-98" windowWidth="21795" windowHeight="12975" firstSheet="1" activeTab="3" xr2:uid="{ABC532A6-CA8F-4B8A-847E-52D8AD049C72}"/>
  </bookViews>
  <sheets>
    <sheet name="Option 1" sheetId="2" r:id="rId1"/>
    <sheet name="Option 2" sheetId="4" r:id="rId2"/>
    <sheet name="Option 3" sheetId="5" r:id="rId3"/>
    <sheet name="Option 1_Delay(year_quarter)" sheetId="7" r:id="rId4"/>
    <sheet name="Option 1_extra contractor cost" sheetId="9" r:id="rId5"/>
  </sheets>
  <externalReferences>
    <externalReference r:id="rId6"/>
  </externalReferences>
  <definedNames>
    <definedName name="Discount_rate">[1]Product!$C$15</definedName>
    <definedName name="Discount_rate_risky" localSheetId="3">'Option 1_Delay(year_quarter)'!$C$26</definedName>
    <definedName name="Discount_rate_risky" localSheetId="4">'Option 1_extra contractor cost'!$C$15</definedName>
    <definedName name="Discount_rate_risky" localSheetId="1">'[1]Opportunity 1'!$C$15</definedName>
    <definedName name="Discount_rate_risky" localSheetId="2">'Option 3'!$D$15</definedName>
    <definedName name="Discount_rate_risky">'Option 1'!$C$15</definedName>
    <definedName name="Expense_ratio">[1]Product!$C$14</definedName>
    <definedName name="Revenue_growth">[1]Product!$C$13</definedName>
    <definedName name="Revenue_growth_fast">'[1]Opportunity 2'!$C$17</definedName>
    <definedName name="yyy">'[1]Opportunity 1'!$C$15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9" l="1"/>
  <c r="C9" i="9" s="1"/>
  <c r="C10" i="9" s="1"/>
  <c r="D8" i="9"/>
  <c r="D9" i="9" s="1"/>
  <c r="E6" i="9"/>
  <c r="F6" i="9" s="1"/>
  <c r="D15" i="7"/>
  <c r="C27" i="7"/>
  <c r="H5" i="7"/>
  <c r="J7" i="7" s="1"/>
  <c r="G7" i="7"/>
  <c r="F7" i="7"/>
  <c r="E7" i="7"/>
  <c r="D7" i="7"/>
  <c r="D17" i="7" s="1"/>
  <c r="D18" i="7" s="1"/>
  <c r="D19" i="7" s="1"/>
  <c r="C18" i="7"/>
  <c r="C19" i="7" s="1"/>
  <c r="D25" i="4"/>
  <c r="D24" i="4"/>
  <c r="C19" i="2"/>
  <c r="C18" i="2"/>
  <c r="G6" i="9" l="1"/>
  <c r="F8" i="9"/>
  <c r="F9" i="9" s="1"/>
  <c r="F10" i="9" s="1"/>
  <c r="D10" i="9"/>
  <c r="E8" i="9"/>
  <c r="E9" i="9" s="1"/>
  <c r="I7" i="7"/>
  <c r="K7" i="7"/>
  <c r="H7" i="7"/>
  <c r="E15" i="7" s="1"/>
  <c r="L5" i="7"/>
  <c r="E10" i="9" l="1"/>
  <c r="G8" i="9"/>
  <c r="G9" i="9" s="1"/>
  <c r="H6" i="9"/>
  <c r="E17" i="7"/>
  <c r="E18" i="7" s="1"/>
  <c r="P5" i="7"/>
  <c r="O7" i="7"/>
  <c r="N7" i="7"/>
  <c r="M7" i="7"/>
  <c r="L7" i="7"/>
  <c r="I15" i="7" s="1"/>
  <c r="G10" i="9" l="1"/>
  <c r="E19" i="7"/>
  <c r="H8" i="9"/>
  <c r="H9" i="9" s="1"/>
  <c r="I6" i="9"/>
  <c r="I17" i="7"/>
  <c r="I18" i="7" s="1"/>
  <c r="I19" i="7" s="1"/>
  <c r="P7" i="7"/>
  <c r="M15" i="7" s="1"/>
  <c r="Q7" i="7"/>
  <c r="R7" i="7"/>
  <c r="T5" i="7"/>
  <c r="S7" i="7"/>
  <c r="H10" i="9" l="1"/>
  <c r="C18" i="9"/>
  <c r="C19" i="9"/>
  <c r="I9" i="9"/>
  <c r="I10" i="9" s="1"/>
  <c r="I8" i="9"/>
  <c r="M17" i="7"/>
  <c r="M18" i="7" s="1"/>
  <c r="W7" i="7"/>
  <c r="V7" i="7"/>
  <c r="U7" i="7"/>
  <c r="X5" i="7"/>
  <c r="T7" i="7"/>
  <c r="Q15" i="7" s="1"/>
  <c r="M19" i="7" l="1"/>
  <c r="C17" i="9"/>
  <c r="Q18" i="7"/>
  <c r="Q19" i="7" s="1"/>
  <c r="Q17" i="7"/>
  <c r="AA15" i="7"/>
  <c r="Z15" i="7"/>
  <c r="Y15" i="7"/>
  <c r="AA7" i="7"/>
  <c r="Y7" i="7"/>
  <c r="Z7" i="7"/>
  <c r="X7" i="7"/>
  <c r="U15" i="7" s="1"/>
  <c r="C31" i="7" l="1"/>
  <c r="C30" i="7"/>
  <c r="U17" i="7"/>
  <c r="U18" i="7" s="1"/>
  <c r="U19" i="7" s="1"/>
  <c r="Y17" i="7"/>
  <c r="Y18" i="7" s="1"/>
  <c r="Y19" i="7" s="1"/>
  <c r="Z17" i="7"/>
  <c r="Z18" i="7" s="1"/>
  <c r="Z19" i="7" s="1"/>
  <c r="C29" i="7" s="1"/>
  <c r="AA17" i="7"/>
  <c r="AA18" i="7" s="1"/>
  <c r="AA19" i="7" s="1"/>
  <c r="D10" i="2" l="1"/>
  <c r="D9" i="5"/>
  <c r="E8" i="5"/>
  <c r="E9" i="5" s="1"/>
  <c r="E10" i="5" s="1"/>
  <c r="F6" i="5"/>
  <c r="G6" i="5" s="1"/>
  <c r="J8" i="4"/>
  <c r="I8" i="4"/>
  <c r="H8" i="4"/>
  <c r="G8" i="4"/>
  <c r="F8" i="4"/>
  <c r="E8" i="4"/>
  <c r="J6" i="4"/>
  <c r="I6" i="4"/>
  <c r="H6" i="4"/>
  <c r="G6" i="4"/>
  <c r="F6" i="4"/>
  <c r="D19" i="4"/>
  <c r="H10" i="4" s="1"/>
  <c r="D13" i="4"/>
  <c r="E12" i="4"/>
  <c r="D12" i="4"/>
  <c r="D14" i="4" s="1"/>
  <c r="D9" i="4"/>
  <c r="D10" i="4" s="1"/>
  <c r="E9" i="4"/>
  <c r="I8" i="2"/>
  <c r="H8" i="2"/>
  <c r="G8" i="2"/>
  <c r="F8" i="2"/>
  <c r="E8" i="2"/>
  <c r="D8" i="2"/>
  <c r="I6" i="2"/>
  <c r="H6" i="2"/>
  <c r="G6" i="2"/>
  <c r="F6" i="2"/>
  <c r="E6" i="2"/>
  <c r="C9" i="2"/>
  <c r="C10" i="2" s="1"/>
  <c r="D9" i="2"/>
  <c r="E10" i="4" l="1"/>
  <c r="F10" i="4"/>
  <c r="G10" i="4"/>
  <c r="I10" i="4"/>
  <c r="J10" i="4"/>
  <c r="D10" i="5"/>
  <c r="G8" i="5"/>
  <c r="G9" i="5" s="1"/>
  <c r="G10" i="5" s="1"/>
  <c r="H6" i="5"/>
  <c r="F8" i="5"/>
  <c r="F9" i="5" s="1"/>
  <c r="F10" i="5" s="1"/>
  <c r="E13" i="4"/>
  <c r="E14" i="4" s="1"/>
  <c r="E15" i="4" s="1"/>
  <c r="F13" i="4"/>
  <c r="F12" i="4"/>
  <c r="G13" i="4"/>
  <c r="G12" i="4"/>
  <c r="D15" i="4"/>
  <c r="F9" i="2"/>
  <c r="F10" i="2" s="1"/>
  <c r="E9" i="2"/>
  <c r="E10" i="2" s="1"/>
  <c r="H8" i="5" l="1"/>
  <c r="I6" i="5"/>
  <c r="H9" i="5"/>
  <c r="F14" i="4"/>
  <c r="F15" i="4" s="1"/>
  <c r="F9" i="4"/>
  <c r="G14" i="4"/>
  <c r="G15" i="4" s="1"/>
  <c r="G9" i="4"/>
  <c r="H13" i="4"/>
  <c r="H12" i="4"/>
  <c r="G9" i="2"/>
  <c r="G10" i="2" s="1"/>
  <c r="H9" i="2"/>
  <c r="H10" i="5" l="1"/>
  <c r="I8" i="5"/>
  <c r="I9" i="5" s="1"/>
  <c r="J6" i="5"/>
  <c r="H14" i="4"/>
  <c r="H15" i="4" s="1"/>
  <c r="H9" i="4"/>
  <c r="I12" i="4"/>
  <c r="I13" i="4"/>
  <c r="H10" i="2"/>
  <c r="I9" i="2"/>
  <c r="I10" i="2" s="1"/>
  <c r="I10" i="5" l="1"/>
  <c r="D18" i="5"/>
  <c r="D19" i="5"/>
  <c r="J8" i="5"/>
  <c r="J9" i="5" s="1"/>
  <c r="I14" i="4"/>
  <c r="I9" i="4"/>
  <c r="J12" i="4"/>
  <c r="J13" i="4"/>
  <c r="C17" i="2"/>
  <c r="J10" i="5" l="1"/>
  <c r="D17" i="5" s="1"/>
  <c r="I15" i="4"/>
  <c r="J14" i="4"/>
  <c r="J15" i="4" s="1"/>
  <c r="J9" i="4"/>
  <c r="D23" i="4" l="1"/>
</calcChain>
</file>

<file path=xl/sharedStrings.xml><?xml version="1.0" encoding="utf-8"?>
<sst xmlns="http://schemas.openxmlformats.org/spreadsheetml/2006/main" count="79" uniqueCount="29">
  <si>
    <t>Discount rate</t>
  </si>
  <si>
    <t>NPV</t>
  </si>
  <si>
    <t>IRR</t>
  </si>
  <si>
    <t>ROI</t>
  </si>
  <si>
    <t>Year</t>
  </si>
  <si>
    <t>Revenue</t>
  </si>
  <si>
    <t>Investment</t>
  </si>
  <si>
    <t>Expenses</t>
  </si>
  <si>
    <t>Operating income</t>
  </si>
  <si>
    <t>Present Value of OI</t>
  </si>
  <si>
    <t>Revenue growth</t>
  </si>
  <si>
    <t>Expense ratio</t>
  </si>
  <si>
    <t>Discount rate risky</t>
  </si>
  <si>
    <t>Unit: million</t>
    <phoneticPr fontId="2" type="noConversion"/>
  </si>
  <si>
    <t>Company share of revenue</t>
  </si>
  <si>
    <t>Company share of expenses</t>
  </si>
  <si>
    <t>Company operating income</t>
  </si>
  <si>
    <t>Company PV of OI</t>
  </si>
  <si>
    <t>Co share of revenue</t>
  </si>
  <si>
    <t>Co share of operating expenses</t>
  </si>
  <si>
    <t>Revenue growth</t>
    <phoneticPr fontId="2" type="noConversion"/>
  </si>
  <si>
    <t>Quarter</t>
    <phoneticPr fontId="2" type="noConversion"/>
  </si>
  <si>
    <t>Revenue by Quarter</t>
    <phoneticPr fontId="2" type="noConversion"/>
  </si>
  <si>
    <t>Discount rate quarterly</t>
    <phoneticPr fontId="2" type="noConversion"/>
  </si>
  <si>
    <t>Revenue by Year(original)</t>
    <phoneticPr fontId="2" type="noConversion"/>
  </si>
  <si>
    <t>Revenue by Year(quarter)</t>
    <phoneticPr fontId="2" type="noConversion"/>
  </si>
  <si>
    <t xml:space="preserve">For the second through sixth years, I apply the annual discount rate for PV calculations. </t>
    <phoneticPr fontId="2" type="noConversion"/>
  </si>
  <si>
    <t>For the seventh year's first three quarters, I revert to the quarterly discount rate for PV.</t>
    <phoneticPr fontId="2" type="noConversion"/>
  </si>
  <si>
    <t xml:space="preserve">For the first year's fourth quarter, I use the quarterly discount rate to calculate the present value (PV), because the revenue starts at that time(delay 9 months).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</si>
</sst>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7" formatCode="&quot;$&quot;#,##0.00_);[Red]\(&quot;$&quot;#,##0.00\)"/>
    <numFmt numFmtId="178" formatCode="_(&quot;$&quot;* #,##0.00_);_(&quot;$&quot;* \(#,##0.00\);_(&quot;$&quot;* &quot;-&quot;??_);_(@_)"/>
    <numFmt numFmtId="182" formatCode="&quot;$&quot;#,##0.000_);[Red]\(&quot;$&quot;#,##0.000\)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178" fontId="3" fillId="0" borderId="0" applyFont="0" applyFill="0" applyBorder="0" applyAlignment="0" applyProtection="0"/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0" fontId="3" fillId="0" borderId="0" xfId="3"/>
    <xf numFmtId="177" fontId="3" fillId="0" borderId="0" xfId="3" applyNumberFormat="1"/>
    <xf numFmtId="9" fontId="3" fillId="0" borderId="0" xfId="3" applyNumberFormat="1"/>
    <xf numFmtId="177" fontId="0" fillId="0" borderId="0" xfId="4" applyNumberFormat="1" applyFont="1"/>
    <xf numFmtId="0" fontId="3" fillId="0" borderId="0" xfId="2" applyNumberFormat="1" applyFont="1" applyAlignment="1"/>
    <xf numFmtId="182" fontId="3" fillId="0" borderId="0" xfId="3" applyNumberFormat="1"/>
    <xf numFmtId="182" fontId="0" fillId="0" borderId="0" xfId="4" applyNumberFormat="1" applyFont="1"/>
    <xf numFmtId="0" fontId="3" fillId="0" borderId="1" xfId="3" applyBorder="1"/>
    <xf numFmtId="0" fontId="3" fillId="0" borderId="1" xfId="3" applyBorder="1"/>
    <xf numFmtId="177" fontId="3" fillId="0" borderId="1" xfId="3" applyNumberFormat="1" applyBorder="1"/>
    <xf numFmtId="0" fontId="3" fillId="0" borderId="2" xfId="3" applyBorder="1"/>
    <xf numFmtId="0" fontId="3" fillId="0" borderId="3" xfId="3" applyBorder="1"/>
    <xf numFmtId="0" fontId="3" fillId="0" borderId="4" xfId="3" applyBorder="1"/>
    <xf numFmtId="44" fontId="3" fillId="0" borderId="1" xfId="1" applyFont="1" applyBorder="1" applyAlignment="1"/>
    <xf numFmtId="44" fontId="3" fillId="0" borderId="0" xfId="1" applyFont="1" applyAlignment="1"/>
    <xf numFmtId="0" fontId="3" fillId="0" borderId="0" xfId="3" applyBorder="1"/>
    <xf numFmtId="0" fontId="3" fillId="0" borderId="3" xfId="3" applyBorder="1"/>
    <xf numFmtId="0" fontId="3" fillId="0" borderId="4" xfId="3" applyBorder="1"/>
    <xf numFmtId="177" fontId="3" fillId="0" borderId="2" xfId="3" applyNumberFormat="1" applyBorder="1"/>
    <xf numFmtId="177" fontId="3" fillId="0" borderId="3" xfId="3" applyNumberFormat="1" applyBorder="1"/>
    <xf numFmtId="177" fontId="3" fillId="0" borderId="4" xfId="3" applyNumberFormat="1" applyBorder="1"/>
    <xf numFmtId="177" fontId="3" fillId="0" borderId="2" xfId="3" applyNumberFormat="1" applyBorder="1"/>
    <xf numFmtId="177" fontId="3" fillId="0" borderId="3" xfId="3" applyNumberFormat="1" applyBorder="1"/>
    <xf numFmtId="44" fontId="3" fillId="0" borderId="9" xfId="3" applyNumberFormat="1" applyBorder="1"/>
    <xf numFmtId="44" fontId="3" fillId="0" borderId="10" xfId="3" applyNumberFormat="1" applyBorder="1"/>
    <xf numFmtId="0" fontId="3" fillId="0" borderId="11" xfId="3" applyBorder="1"/>
    <xf numFmtId="0" fontId="3" fillId="0" borderId="12" xfId="3" applyBorder="1"/>
    <xf numFmtId="177" fontId="3" fillId="0" borderId="5" xfId="3" applyNumberFormat="1" applyBorder="1"/>
    <xf numFmtId="177" fontId="3" fillId="0" borderId="6" xfId="3" applyNumberFormat="1" applyBorder="1"/>
    <xf numFmtId="177" fontId="3" fillId="0" borderId="7" xfId="3" applyNumberFormat="1" applyBorder="1"/>
    <xf numFmtId="177" fontId="3" fillId="0" borderId="8" xfId="3" applyNumberFormat="1" applyBorder="1"/>
    <xf numFmtId="0" fontId="4" fillId="0" borderId="0" xfId="3" applyFont="1"/>
  </cellXfs>
  <cellStyles count="8">
    <cellStyle name="一般" xfId="0" builtinId="0"/>
    <cellStyle name="一般 2" xfId="3" xr:uid="{9E07F4A1-1DC0-4DCA-A921-D80D3E4029D1}"/>
    <cellStyle name="百分比" xfId="2" builtinId="5"/>
    <cellStyle name="百分比 2" xfId="6" xr:uid="{E908AA52-4D01-4446-9829-305DDDA3027D}"/>
    <cellStyle name="貨幣" xfId="1" builtinId="4"/>
    <cellStyle name="貨幣 2" xfId="4" xr:uid="{E83FD243-2989-4E97-BED5-5A81FE7A58C1}"/>
    <cellStyle name="貨幣 2 2" xfId="5" xr:uid="{491B5FF6-4AAD-48B0-91F7-C9B27580C7FF}"/>
    <cellStyle name="貨幣 2 2 2" xfId="7" xr:uid="{3302CAE5-FD54-4E58-AF80-8EB122D01E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5.%20Class%20exercises.xlsx" TargetMode="External"/><Relationship Id="rId1" Type="http://schemas.openxmlformats.org/officeDocument/2006/relationships/externalLinkPath" Target="/Users/User/Downloads/5.%20Class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ion 1_Delay(quarter) (2)"/>
      <sheetName val="Option 1_Delay(year)"/>
      <sheetName val="Option 1_Delay(quarter)"/>
      <sheetName val="Simple example"/>
      <sheetName val="Product"/>
      <sheetName val="Opportunity 1"/>
      <sheetName val="Opportunity 2"/>
      <sheetName val="工作表2"/>
      <sheetName val="工作表1"/>
      <sheetName val="Delay example"/>
      <sheetName val="Product (2)"/>
      <sheetName val="Opportunity 2 (2)"/>
    </sheetNames>
    <sheetDataSet>
      <sheetData sheetId="0"/>
      <sheetData sheetId="1"/>
      <sheetData sheetId="2"/>
      <sheetData sheetId="3"/>
      <sheetData sheetId="4">
        <row r="13">
          <cell r="C13">
            <v>0.2</v>
          </cell>
        </row>
        <row r="14">
          <cell r="C14">
            <v>0.65</v>
          </cell>
        </row>
        <row r="15">
          <cell r="C15">
            <v>0.08</v>
          </cell>
        </row>
      </sheetData>
      <sheetData sheetId="5">
        <row r="15">
          <cell r="C15">
            <v>0.12</v>
          </cell>
        </row>
      </sheetData>
      <sheetData sheetId="6">
        <row r="17">
          <cell r="C17">
            <v>0.3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57F7-415C-459E-8D9A-84678C645263}">
  <dimension ref="B3:I19"/>
  <sheetViews>
    <sheetView showGridLines="0" workbookViewId="0">
      <selection activeCell="C21" sqref="C21"/>
    </sheetView>
  </sheetViews>
  <sheetFormatPr defaultRowHeight="15" x14ac:dyDescent="0.45"/>
  <cols>
    <col min="1" max="1" width="9.06640625" style="1"/>
    <col min="2" max="2" width="23.06640625" style="1" customWidth="1"/>
    <col min="3" max="16384" width="9.06640625" style="1"/>
  </cols>
  <sheetData>
    <row r="3" spans="2:9" x14ac:dyDescent="0.45">
      <c r="B3" s="1" t="s">
        <v>13</v>
      </c>
    </row>
    <row r="4" spans="2:9" x14ac:dyDescent="0.45">
      <c r="B4" s="1" t="s">
        <v>4</v>
      </c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</row>
    <row r="6" spans="2:9" x14ac:dyDescent="0.45">
      <c r="B6" s="1" t="s">
        <v>5</v>
      </c>
      <c r="C6" s="2"/>
      <c r="D6" s="2">
        <v>1.25</v>
      </c>
      <c r="E6" s="2">
        <f>D6+C13</f>
        <v>1.41</v>
      </c>
      <c r="F6" s="2">
        <f>E6+C13</f>
        <v>1.5699999999999998</v>
      </c>
      <c r="G6" s="2">
        <f>F6+C13</f>
        <v>1.7299999999999998</v>
      </c>
      <c r="H6" s="2">
        <f>G6+C13</f>
        <v>1.8899999999999997</v>
      </c>
      <c r="I6" s="2">
        <f>H6+C13</f>
        <v>2.0499999999999998</v>
      </c>
    </row>
    <row r="7" spans="2:9" x14ac:dyDescent="0.45">
      <c r="B7" s="1" t="s">
        <v>6</v>
      </c>
      <c r="C7" s="2">
        <v>2.5</v>
      </c>
      <c r="D7" s="2"/>
      <c r="E7" s="2"/>
      <c r="F7" s="2"/>
      <c r="G7" s="2"/>
      <c r="H7" s="2"/>
      <c r="I7" s="2"/>
    </row>
    <row r="8" spans="2:9" x14ac:dyDescent="0.45">
      <c r="B8" s="1" t="s">
        <v>7</v>
      </c>
      <c r="C8" s="2"/>
      <c r="D8" s="2">
        <f>D6*C14</f>
        <v>0.5</v>
      </c>
      <c r="E8" s="2">
        <f>E6*C14</f>
        <v>0.56399999999999995</v>
      </c>
      <c r="F8" s="2">
        <f>F6*C14</f>
        <v>0.628</v>
      </c>
      <c r="G8" s="2">
        <f>G6*C14</f>
        <v>0.69199999999999995</v>
      </c>
      <c r="H8" s="2">
        <f>H6*C14</f>
        <v>0.75599999999999989</v>
      </c>
      <c r="I8" s="2">
        <f>I6*C14</f>
        <v>0.82</v>
      </c>
    </row>
    <row r="9" spans="2:9" x14ac:dyDescent="0.45">
      <c r="B9" s="1" t="s">
        <v>8</v>
      </c>
      <c r="C9" s="2">
        <f t="shared" ref="C9:I9" si="0">C6-C7-C8</f>
        <v>-2.5</v>
      </c>
      <c r="D9" s="2">
        <f t="shared" si="0"/>
        <v>0.75</v>
      </c>
      <c r="E9" s="2">
        <f t="shared" si="0"/>
        <v>0.84599999999999997</v>
      </c>
      <c r="F9" s="2">
        <f t="shared" si="0"/>
        <v>0.94199999999999984</v>
      </c>
      <c r="G9" s="2">
        <f t="shared" si="0"/>
        <v>1.0379999999999998</v>
      </c>
      <c r="H9" s="2">
        <f t="shared" si="0"/>
        <v>1.1339999999999999</v>
      </c>
      <c r="I9" s="2">
        <f t="shared" si="0"/>
        <v>1.23</v>
      </c>
    </row>
    <row r="10" spans="2:9" x14ac:dyDescent="0.45">
      <c r="B10" s="1" t="s">
        <v>9</v>
      </c>
      <c r="C10" s="2">
        <f>C9*(1/((1+Discount_rate)^C4))</f>
        <v>-2.5</v>
      </c>
      <c r="D10" s="2">
        <f>D9*(1/((1+Discount_rate_risky)^D4))</f>
        <v>0.69444444444444442</v>
      </c>
      <c r="E10" s="2">
        <f t="shared" ref="D10:I10" si="1">E9*(1/((1+Discount_rate_risky)^E4))</f>
        <v>0.72530864197530853</v>
      </c>
      <c r="F10" s="2">
        <f t="shared" si="1"/>
        <v>0.74778997104099965</v>
      </c>
      <c r="G10" s="2">
        <f t="shared" si="1"/>
        <v>0.76296098720271832</v>
      </c>
      <c r="H10" s="2">
        <f t="shared" si="1"/>
        <v>0.77178134543627586</v>
      </c>
      <c r="I10" s="2">
        <f t="shared" si="1"/>
        <v>0.77510864106621857</v>
      </c>
    </row>
    <row r="11" spans="2:9" x14ac:dyDescent="0.45">
      <c r="C11" s="2"/>
      <c r="D11" s="2"/>
      <c r="E11" s="2"/>
      <c r="F11" s="2"/>
      <c r="G11" s="2"/>
      <c r="H11" s="2"/>
      <c r="I11" s="2"/>
    </row>
    <row r="13" spans="2:9" x14ac:dyDescent="0.45">
      <c r="B13" s="1" t="s">
        <v>10</v>
      </c>
      <c r="C13" s="5">
        <v>0.16</v>
      </c>
    </row>
    <row r="14" spans="2:9" x14ac:dyDescent="0.45">
      <c r="B14" s="1" t="s">
        <v>11</v>
      </c>
      <c r="C14" s="3">
        <v>0.4</v>
      </c>
    </row>
    <row r="15" spans="2:9" x14ac:dyDescent="0.45">
      <c r="B15" s="1" t="s">
        <v>12</v>
      </c>
      <c r="C15" s="3">
        <v>0.08</v>
      </c>
    </row>
    <row r="16" spans="2:9" x14ac:dyDescent="0.45">
      <c r="C16" s="3"/>
    </row>
    <row r="17" spans="2:3" ht="16.149999999999999" x14ac:dyDescent="0.45">
      <c r="B17" s="1" t="s">
        <v>1</v>
      </c>
      <c r="C17" s="4">
        <f>SUM(C10:I10)</f>
        <v>1.9773940311659652</v>
      </c>
    </row>
    <row r="18" spans="2:3" x14ac:dyDescent="0.45">
      <c r="B18" s="1" t="s">
        <v>3</v>
      </c>
      <c r="C18" s="3">
        <f>SUM(C9:H9)/C7</f>
        <v>0.88399999999999979</v>
      </c>
    </row>
    <row r="19" spans="2:3" x14ac:dyDescent="0.45">
      <c r="B19" s="1" t="s">
        <v>2</v>
      </c>
      <c r="C19" s="3">
        <f>IRR(C9:H9, 0.1)</f>
        <v>0.23552492346801324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6AD4-CCA3-47B7-A51B-503544652BAD}">
  <dimension ref="B3:J25"/>
  <sheetViews>
    <sheetView showGridLines="0" zoomScale="80" zoomScaleNormal="80" workbookViewId="0">
      <selection activeCell="G24" sqref="G24"/>
    </sheetView>
  </sheetViews>
  <sheetFormatPr defaultRowHeight="15" x14ac:dyDescent="0.45"/>
  <cols>
    <col min="1" max="1" width="9.06640625" style="1"/>
    <col min="2" max="2" width="25.46484375" style="1" customWidth="1"/>
    <col min="3" max="3" width="9.796875" style="1" customWidth="1"/>
    <col min="4" max="16384" width="9.06640625" style="1"/>
  </cols>
  <sheetData>
    <row r="3" spans="2:10" x14ac:dyDescent="0.45">
      <c r="B3" s="1" t="s">
        <v>13</v>
      </c>
    </row>
    <row r="4" spans="2:10" x14ac:dyDescent="0.45">
      <c r="B4" s="1" t="s">
        <v>4</v>
      </c>
      <c r="C4" s="1">
        <v>0</v>
      </c>
      <c r="D4" s="1">
        <v>1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</row>
    <row r="6" spans="2:10" x14ac:dyDescent="0.45">
      <c r="B6" s="1" t="s">
        <v>5</v>
      </c>
      <c r="D6" s="2"/>
      <c r="E6" s="2">
        <v>2.75</v>
      </c>
      <c r="F6" s="2">
        <f>E6+D17</f>
        <v>2.95</v>
      </c>
      <c r="G6" s="2">
        <f>F6+D17</f>
        <v>3.1500000000000004</v>
      </c>
      <c r="H6" s="2">
        <f>G6+D17</f>
        <v>3.3500000000000005</v>
      </c>
      <c r="I6" s="2">
        <f>H6+D17</f>
        <v>3.5500000000000007</v>
      </c>
      <c r="J6" s="2">
        <f>I6+D17</f>
        <v>3.7500000000000009</v>
      </c>
    </row>
    <row r="7" spans="2:10" x14ac:dyDescent="0.45">
      <c r="B7" s="1" t="s">
        <v>6</v>
      </c>
      <c r="D7" s="2">
        <v>3</v>
      </c>
      <c r="E7" s="2"/>
      <c r="F7" s="2"/>
      <c r="G7" s="2"/>
      <c r="H7" s="2"/>
      <c r="I7" s="2"/>
      <c r="J7" s="2"/>
    </row>
    <row r="8" spans="2:10" x14ac:dyDescent="0.45">
      <c r="B8" s="1" t="s">
        <v>7</v>
      </c>
      <c r="D8" s="2"/>
      <c r="E8" s="2">
        <f>E6*D18</f>
        <v>1.375</v>
      </c>
      <c r="F8" s="2">
        <f>F6*D18</f>
        <v>1.4750000000000001</v>
      </c>
      <c r="G8" s="2">
        <f>G6*D18</f>
        <v>1.5750000000000002</v>
      </c>
      <c r="H8" s="2">
        <f>H6*D18</f>
        <v>1.6750000000000003</v>
      </c>
      <c r="I8" s="2">
        <f>I6*D18</f>
        <v>1.7750000000000004</v>
      </c>
      <c r="J8" s="2">
        <f>J6*D18</f>
        <v>1.8750000000000004</v>
      </c>
    </row>
    <row r="9" spans="2:10" x14ac:dyDescent="0.45">
      <c r="B9" s="1" t="s">
        <v>8</v>
      </c>
      <c r="D9" s="2">
        <f t="shared" ref="D9:J9" si="0">D6-D7-D8</f>
        <v>-3</v>
      </c>
      <c r="E9" s="2">
        <f t="shared" si="0"/>
        <v>1.375</v>
      </c>
      <c r="F9" s="2">
        <f t="shared" si="0"/>
        <v>1.4750000000000001</v>
      </c>
      <c r="G9" s="2">
        <f t="shared" si="0"/>
        <v>1.5750000000000002</v>
      </c>
      <c r="H9" s="2">
        <f t="shared" si="0"/>
        <v>1.6750000000000003</v>
      </c>
      <c r="I9" s="2">
        <f t="shared" si="0"/>
        <v>1.7750000000000004</v>
      </c>
      <c r="J9" s="2">
        <f t="shared" si="0"/>
        <v>1.8750000000000004</v>
      </c>
    </row>
    <row r="10" spans="2:10" x14ac:dyDescent="0.45">
      <c r="B10" s="1" t="s">
        <v>9</v>
      </c>
      <c r="D10" s="2">
        <f>D9*(1/((1+Discount_rate)^D4))</f>
        <v>-2.7777777777777777</v>
      </c>
      <c r="E10" s="2">
        <f>E9*(1/((1+D19)^E4))</f>
        <v>1.2731481481481479</v>
      </c>
      <c r="F10" s="2">
        <f>F9*(1/((1+D19)^F4))</f>
        <v>1.2645747599451302</v>
      </c>
      <c r="G10" s="2">
        <f>G9*(1/((1+D19)^G4))</f>
        <v>1.2502857796067672</v>
      </c>
      <c r="H10" s="2">
        <f>H9*(1/((1+D19)^H4))</f>
        <v>1.2311750034340594</v>
      </c>
      <c r="I10" s="2">
        <f>I9*(1/((1+D19)^I4))</f>
        <v>1.2080351747349118</v>
      </c>
      <c r="J10" s="2">
        <f>J9*(1/((1+D19)^J4))</f>
        <v>1.1815680504058212</v>
      </c>
    </row>
    <row r="11" spans="2:10" x14ac:dyDescent="0.45">
      <c r="D11" s="2"/>
      <c r="E11" s="2"/>
      <c r="F11" s="2"/>
      <c r="G11" s="2"/>
      <c r="H11" s="2"/>
      <c r="I11" s="2"/>
      <c r="J11" s="2"/>
    </row>
    <row r="12" spans="2:10" x14ac:dyDescent="0.45">
      <c r="B12" s="1" t="s">
        <v>14</v>
      </c>
      <c r="D12" s="2">
        <f>D6*$D$20</f>
        <v>0</v>
      </c>
      <c r="E12" s="2">
        <f t="shared" ref="E12:J12" si="1">E6*$D$20</f>
        <v>1.65</v>
      </c>
      <c r="F12" s="2">
        <f t="shared" si="1"/>
        <v>1.77</v>
      </c>
      <c r="G12" s="2">
        <f t="shared" si="1"/>
        <v>1.8900000000000001</v>
      </c>
      <c r="H12" s="2">
        <f t="shared" si="1"/>
        <v>2.0100000000000002</v>
      </c>
      <c r="I12" s="2">
        <f t="shared" si="1"/>
        <v>2.1300000000000003</v>
      </c>
      <c r="J12" s="2">
        <f t="shared" si="1"/>
        <v>2.2500000000000004</v>
      </c>
    </row>
    <row r="13" spans="2:10" x14ac:dyDescent="0.45">
      <c r="B13" s="1" t="s">
        <v>15</v>
      </c>
      <c r="D13" s="2">
        <f>D8*$D$21</f>
        <v>0</v>
      </c>
      <c r="E13" s="2">
        <f t="shared" ref="E13:J13" si="2">E8*$D$21</f>
        <v>0.6875</v>
      </c>
      <c r="F13" s="2">
        <f t="shared" si="2"/>
        <v>0.73750000000000004</v>
      </c>
      <c r="G13" s="2">
        <f t="shared" si="2"/>
        <v>0.78750000000000009</v>
      </c>
      <c r="H13" s="2">
        <f t="shared" si="2"/>
        <v>0.83750000000000013</v>
      </c>
      <c r="I13" s="2">
        <f t="shared" si="2"/>
        <v>0.88750000000000018</v>
      </c>
      <c r="J13" s="2">
        <f t="shared" si="2"/>
        <v>0.93750000000000022</v>
      </c>
    </row>
    <row r="14" spans="2:10" x14ac:dyDescent="0.45">
      <c r="B14" s="1" t="s">
        <v>16</v>
      </c>
      <c r="D14" s="2">
        <f>D12-D7-D13</f>
        <v>-3</v>
      </c>
      <c r="E14" s="2">
        <f t="shared" ref="E14:J14" si="3">E12-E7-E13</f>
        <v>0.96249999999999991</v>
      </c>
      <c r="F14" s="2">
        <f t="shared" si="3"/>
        <v>1.0325</v>
      </c>
      <c r="G14" s="2">
        <f t="shared" si="3"/>
        <v>1.1025</v>
      </c>
      <c r="H14" s="2">
        <f t="shared" si="3"/>
        <v>1.1725000000000001</v>
      </c>
      <c r="I14" s="2">
        <f t="shared" si="3"/>
        <v>1.2425000000000002</v>
      </c>
      <c r="J14" s="2">
        <f t="shared" si="3"/>
        <v>1.3125000000000002</v>
      </c>
    </row>
    <row r="15" spans="2:10" x14ac:dyDescent="0.45">
      <c r="B15" s="1" t="s">
        <v>17</v>
      </c>
      <c r="D15" s="2">
        <f t="shared" ref="D15:J15" si="4">D14/(1+Discount_rate)^D4</f>
        <v>-2.7777777777777777</v>
      </c>
      <c r="E15" s="2">
        <f t="shared" si="4"/>
        <v>0.89120370370370361</v>
      </c>
      <c r="F15" s="2">
        <f t="shared" si="4"/>
        <v>0.88520233196159115</v>
      </c>
      <c r="G15" s="2">
        <f t="shared" si="4"/>
        <v>0.87520004572473697</v>
      </c>
      <c r="H15" s="2">
        <f t="shared" si="4"/>
        <v>0.86182250240384151</v>
      </c>
      <c r="I15" s="2">
        <f t="shared" si="4"/>
        <v>0.84562462231443825</v>
      </c>
      <c r="J15" s="2">
        <f t="shared" si="4"/>
        <v>0.82709763528407487</v>
      </c>
    </row>
    <row r="17" spans="2:4" x14ac:dyDescent="0.45">
      <c r="B17" s="1" t="s">
        <v>20</v>
      </c>
      <c r="D17" s="5">
        <v>0.2</v>
      </c>
    </row>
    <row r="18" spans="2:4" x14ac:dyDescent="0.45">
      <c r="B18" s="1" t="s">
        <v>11</v>
      </c>
      <c r="D18" s="3">
        <v>0.5</v>
      </c>
    </row>
    <row r="19" spans="2:4" x14ac:dyDescent="0.45">
      <c r="B19" s="1" t="s">
        <v>0</v>
      </c>
      <c r="D19" s="3">
        <f>Discount_rate</f>
        <v>0.08</v>
      </c>
    </row>
    <row r="20" spans="2:4" x14ac:dyDescent="0.45">
      <c r="B20" s="1" t="s">
        <v>18</v>
      </c>
      <c r="D20" s="3">
        <v>0.6</v>
      </c>
    </row>
    <row r="21" spans="2:4" x14ac:dyDescent="0.45">
      <c r="B21" s="1" t="s">
        <v>19</v>
      </c>
      <c r="D21" s="3">
        <v>0.5</v>
      </c>
    </row>
    <row r="22" spans="2:4" x14ac:dyDescent="0.45">
      <c r="D22" s="3"/>
    </row>
    <row r="23" spans="2:4" ht="16.149999999999999" x14ac:dyDescent="0.45">
      <c r="B23" s="1" t="s">
        <v>1</v>
      </c>
      <c r="D23" s="4">
        <f>SUM(D15:J15)</f>
        <v>2.4083730636146088</v>
      </c>
    </row>
    <row r="24" spans="2:4" x14ac:dyDescent="0.45">
      <c r="B24" s="1" t="s">
        <v>3</v>
      </c>
      <c r="D24" s="3">
        <f>SUM(D14:I14)/D7</f>
        <v>0.83750000000000002</v>
      </c>
    </row>
    <row r="25" spans="2:4" x14ac:dyDescent="0.45">
      <c r="B25" s="1" t="s">
        <v>2</v>
      </c>
      <c r="D25" s="3">
        <f>IRR(D14:I14, 0.1)</f>
        <v>0.23166643288751132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7EC5-1B75-4F04-A6ED-3E9A540B6CF1}">
  <dimension ref="B3:J19"/>
  <sheetViews>
    <sheetView showGridLines="0" workbookViewId="0">
      <selection activeCell="D18" sqref="D18"/>
    </sheetView>
  </sheetViews>
  <sheetFormatPr defaultRowHeight="15" x14ac:dyDescent="0.45"/>
  <cols>
    <col min="1" max="1" width="9.06640625" style="1"/>
    <col min="2" max="2" width="23.06640625" style="1" customWidth="1"/>
    <col min="3" max="3" width="9.46484375" style="1" customWidth="1"/>
    <col min="4" max="16384" width="9.06640625" style="1"/>
  </cols>
  <sheetData>
    <row r="3" spans="2:10" x14ac:dyDescent="0.45">
      <c r="B3" s="1" t="s">
        <v>13</v>
      </c>
    </row>
    <row r="4" spans="2:10" x14ac:dyDescent="0.45">
      <c r="B4" s="1" t="s">
        <v>4</v>
      </c>
      <c r="C4" s="1">
        <v>0</v>
      </c>
      <c r="D4" s="1">
        <v>1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</row>
    <row r="6" spans="2:10" x14ac:dyDescent="0.45">
      <c r="B6" s="1" t="s">
        <v>5</v>
      </c>
      <c r="D6" s="6"/>
      <c r="E6" s="6">
        <v>0.1</v>
      </c>
      <c r="F6" s="6">
        <f>E6+D13</f>
        <v>8.5000000000000006E-2</v>
      </c>
      <c r="G6" s="6">
        <f>F6+D13</f>
        <v>7.0000000000000007E-2</v>
      </c>
      <c r="H6" s="6">
        <f>G6+D13</f>
        <v>5.5000000000000007E-2</v>
      </c>
      <c r="I6" s="6">
        <f>H6+D13</f>
        <v>4.0000000000000008E-2</v>
      </c>
      <c r="J6" s="6">
        <f>I6+D13</f>
        <v>2.5000000000000008E-2</v>
      </c>
    </row>
    <row r="7" spans="2:10" x14ac:dyDescent="0.45">
      <c r="B7" s="1" t="s">
        <v>6</v>
      </c>
      <c r="D7" s="6">
        <v>7.0000000000000007E-2</v>
      </c>
      <c r="E7" s="6"/>
      <c r="F7" s="6"/>
      <c r="G7" s="6"/>
      <c r="H7" s="6"/>
      <c r="I7" s="6"/>
      <c r="J7" s="6"/>
    </row>
    <row r="8" spans="2:10" x14ac:dyDescent="0.45">
      <c r="B8" s="1" t="s">
        <v>7</v>
      </c>
      <c r="D8" s="6"/>
      <c r="E8" s="6">
        <f>E6*D14</f>
        <v>4.0000000000000008E-2</v>
      </c>
      <c r="F8" s="6">
        <f>F6*D14</f>
        <v>3.4000000000000002E-2</v>
      </c>
      <c r="G8" s="6">
        <f>G6*D14</f>
        <v>2.8000000000000004E-2</v>
      </c>
      <c r="H8" s="6">
        <f>H6*D14</f>
        <v>2.2000000000000006E-2</v>
      </c>
      <c r="I8" s="6">
        <f>I6*D14</f>
        <v>1.6000000000000004E-2</v>
      </c>
      <c r="J8" s="6">
        <f>J6*D14</f>
        <v>1.0000000000000004E-2</v>
      </c>
    </row>
    <row r="9" spans="2:10" x14ac:dyDescent="0.45">
      <c r="B9" s="1" t="s">
        <v>8</v>
      </c>
      <c r="D9" s="6">
        <f t="shared" ref="D9:J9" si="0">D6-D7-D8</f>
        <v>-7.0000000000000007E-2</v>
      </c>
      <c r="E9" s="6">
        <f t="shared" si="0"/>
        <v>0.06</v>
      </c>
      <c r="F9" s="6">
        <f t="shared" si="0"/>
        <v>5.1000000000000004E-2</v>
      </c>
      <c r="G9" s="6">
        <f t="shared" si="0"/>
        <v>4.2000000000000003E-2</v>
      </c>
      <c r="H9" s="6">
        <f t="shared" si="0"/>
        <v>3.3000000000000002E-2</v>
      </c>
      <c r="I9" s="6">
        <f t="shared" si="0"/>
        <v>2.4000000000000004E-2</v>
      </c>
      <c r="J9" s="6">
        <f t="shared" si="0"/>
        <v>1.5000000000000005E-2</v>
      </c>
    </row>
    <row r="10" spans="2:10" x14ac:dyDescent="0.45">
      <c r="B10" s="1" t="s">
        <v>9</v>
      </c>
      <c r="D10" s="6">
        <f>D9*(1/((1+Discount_rate)^D4))</f>
        <v>-6.4814814814814811E-2</v>
      </c>
      <c r="E10" s="6">
        <f t="shared" ref="E10:J10" si="1">E9*(1/((1+Discount_rate_risky)^E4))</f>
        <v>5.5555555555555546E-2</v>
      </c>
      <c r="F10" s="6">
        <f>F9*(1/((1+Discount_rate_risky)^F4))</f>
        <v>4.3724279835390949E-2</v>
      </c>
      <c r="G10" s="6">
        <f t="shared" si="1"/>
        <v>3.3340954122847127E-2</v>
      </c>
      <c r="H10" s="6">
        <f t="shared" si="1"/>
        <v>2.425598514228296E-2</v>
      </c>
      <c r="I10" s="6">
        <f t="shared" si="1"/>
        <v>1.6333996728810075E-2</v>
      </c>
      <c r="J10" s="6">
        <f t="shared" si="1"/>
        <v>9.45254440324657E-3</v>
      </c>
    </row>
    <row r="11" spans="2:10" x14ac:dyDescent="0.45">
      <c r="D11" s="2"/>
      <c r="E11" s="2"/>
      <c r="F11" s="2"/>
      <c r="G11" s="2"/>
      <c r="H11" s="2"/>
      <c r="I11" s="2"/>
      <c r="J11" s="2"/>
    </row>
    <row r="13" spans="2:10" x14ac:dyDescent="0.45">
      <c r="B13" s="1" t="s">
        <v>10</v>
      </c>
      <c r="D13" s="5">
        <v>-1.4999999999999999E-2</v>
      </c>
    </row>
    <row r="14" spans="2:10" x14ac:dyDescent="0.45">
      <c r="B14" s="1" t="s">
        <v>11</v>
      </c>
      <c r="D14" s="3">
        <v>0.4</v>
      </c>
    </row>
    <row r="15" spans="2:10" x14ac:dyDescent="0.45">
      <c r="B15" s="1" t="s">
        <v>12</v>
      </c>
      <c r="D15" s="3">
        <v>0.08</v>
      </c>
    </row>
    <row r="16" spans="2:10" x14ac:dyDescent="0.45">
      <c r="D16" s="3"/>
    </row>
    <row r="17" spans="2:4" ht="16.149999999999999" x14ac:dyDescent="0.45">
      <c r="B17" s="1" t="s">
        <v>1</v>
      </c>
      <c r="D17" s="7">
        <f>SUM(D10:J10)</f>
        <v>0.11784850097331841</v>
      </c>
    </row>
    <row r="18" spans="2:4" x14ac:dyDescent="0.45">
      <c r="B18" s="1" t="s">
        <v>3</v>
      </c>
      <c r="D18" s="3">
        <f>SUM(D9:I9)/D7</f>
        <v>1.9999999999999996</v>
      </c>
    </row>
    <row r="19" spans="2:4" x14ac:dyDescent="0.45">
      <c r="B19" s="1" t="s">
        <v>2</v>
      </c>
      <c r="D19" s="3">
        <f>IRR(D9:I9, 0.1)</f>
        <v>0.6610942151089696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B3D3-707F-463C-99A7-3028839B188D}">
  <dimension ref="B3:AA31"/>
  <sheetViews>
    <sheetView showGridLines="0" tabSelected="1" zoomScale="70" zoomScaleNormal="70" workbookViewId="0">
      <selection activeCell="F31" sqref="F31"/>
    </sheetView>
  </sheetViews>
  <sheetFormatPr defaultRowHeight="15" x14ac:dyDescent="0.45"/>
  <cols>
    <col min="1" max="1" width="9.06640625" style="1"/>
    <col min="2" max="2" width="23.06640625" style="1" customWidth="1"/>
    <col min="3" max="16384" width="9.06640625" style="1"/>
  </cols>
  <sheetData>
    <row r="3" spans="2:27" x14ac:dyDescent="0.45">
      <c r="B3" s="16" t="s">
        <v>13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2:27" x14ac:dyDescent="0.45">
      <c r="B4" s="8" t="s">
        <v>4</v>
      </c>
      <c r="C4" s="8">
        <v>0</v>
      </c>
      <c r="D4" s="8">
        <v>1</v>
      </c>
      <c r="E4" s="9">
        <v>2</v>
      </c>
      <c r="F4" s="9"/>
      <c r="G4" s="9"/>
      <c r="H4" s="8">
        <v>2</v>
      </c>
      <c r="I4" s="9">
        <v>3</v>
      </c>
      <c r="J4" s="9"/>
      <c r="K4" s="9"/>
      <c r="L4" s="8">
        <v>3</v>
      </c>
      <c r="M4" s="9">
        <v>4</v>
      </c>
      <c r="N4" s="9"/>
      <c r="O4" s="9"/>
      <c r="P4" s="8">
        <v>4</v>
      </c>
      <c r="Q4" s="9">
        <v>5</v>
      </c>
      <c r="R4" s="9"/>
      <c r="S4" s="9"/>
      <c r="T4" s="8">
        <v>5</v>
      </c>
      <c r="U4" s="9">
        <v>6</v>
      </c>
      <c r="V4" s="9"/>
      <c r="W4" s="9"/>
      <c r="X4" s="8">
        <v>6</v>
      </c>
      <c r="Y4" s="9">
        <v>7</v>
      </c>
      <c r="Z4" s="9"/>
      <c r="AA4" s="9"/>
    </row>
    <row r="5" spans="2:27" x14ac:dyDescent="0.45">
      <c r="B5" s="8" t="s">
        <v>24</v>
      </c>
      <c r="C5" s="8"/>
      <c r="D5" s="9">
        <v>1.25</v>
      </c>
      <c r="E5" s="9"/>
      <c r="F5" s="9"/>
      <c r="G5" s="9"/>
      <c r="H5" s="9">
        <f>D5+C24</f>
        <v>1.41</v>
      </c>
      <c r="I5" s="9"/>
      <c r="J5" s="9"/>
      <c r="K5" s="9"/>
      <c r="L5" s="9">
        <f>H5+C24</f>
        <v>1.5699999999999998</v>
      </c>
      <c r="M5" s="9"/>
      <c r="N5" s="9"/>
      <c r="O5" s="9"/>
      <c r="P5" s="9">
        <f>L5+C24</f>
        <v>1.7299999999999998</v>
      </c>
      <c r="Q5" s="9"/>
      <c r="R5" s="9"/>
      <c r="S5" s="9"/>
      <c r="T5" s="9">
        <f>P5+C24</f>
        <v>1.8899999999999997</v>
      </c>
      <c r="U5" s="9"/>
      <c r="V5" s="9"/>
      <c r="W5" s="9"/>
      <c r="X5" s="9">
        <f>T5+C24</f>
        <v>2.0499999999999998</v>
      </c>
      <c r="Y5" s="9"/>
      <c r="Z5" s="9"/>
      <c r="AA5" s="9"/>
    </row>
    <row r="6" spans="2:27" x14ac:dyDescent="0.45">
      <c r="B6" s="8" t="s">
        <v>21</v>
      </c>
      <c r="C6" s="8"/>
      <c r="D6" s="8">
        <v>4</v>
      </c>
      <c r="E6" s="8">
        <v>1</v>
      </c>
      <c r="F6" s="8">
        <v>2</v>
      </c>
      <c r="G6" s="8">
        <v>3</v>
      </c>
      <c r="H6" s="8">
        <v>4</v>
      </c>
      <c r="I6" s="8">
        <v>1</v>
      </c>
      <c r="J6" s="8">
        <v>2</v>
      </c>
      <c r="K6" s="8">
        <v>3</v>
      </c>
      <c r="L6" s="8">
        <v>4</v>
      </c>
      <c r="M6" s="8">
        <v>1</v>
      </c>
      <c r="N6" s="8">
        <v>2</v>
      </c>
      <c r="O6" s="8">
        <v>3</v>
      </c>
      <c r="P6" s="8">
        <v>4</v>
      </c>
      <c r="Q6" s="8">
        <v>1</v>
      </c>
      <c r="R6" s="8">
        <v>2</v>
      </c>
      <c r="S6" s="8">
        <v>3</v>
      </c>
      <c r="T6" s="8">
        <v>4</v>
      </c>
      <c r="U6" s="8">
        <v>1</v>
      </c>
      <c r="V6" s="8">
        <v>2</v>
      </c>
      <c r="W6" s="8">
        <v>3</v>
      </c>
      <c r="X6" s="8">
        <v>4</v>
      </c>
      <c r="Y6" s="8">
        <v>1</v>
      </c>
      <c r="Z6" s="8">
        <v>2</v>
      </c>
      <c r="AA6" s="8">
        <v>3</v>
      </c>
    </row>
    <row r="7" spans="2:27" s="15" customFormat="1" x14ac:dyDescent="0.45">
      <c r="B7" s="14" t="s">
        <v>22</v>
      </c>
      <c r="C7" s="14"/>
      <c r="D7" s="14">
        <f>1.25/4</f>
        <v>0.3125</v>
      </c>
      <c r="E7" s="14">
        <f>1.25/4</f>
        <v>0.3125</v>
      </c>
      <c r="F7" s="14">
        <f>1.25/4</f>
        <v>0.3125</v>
      </c>
      <c r="G7" s="14">
        <f>1.25/4</f>
        <v>0.3125</v>
      </c>
      <c r="H7" s="14">
        <f>H5/4</f>
        <v>0.35249999999999998</v>
      </c>
      <c r="I7" s="14">
        <f>H5/4</f>
        <v>0.35249999999999998</v>
      </c>
      <c r="J7" s="14">
        <f>H5/4</f>
        <v>0.35249999999999998</v>
      </c>
      <c r="K7" s="14">
        <f>H5/4</f>
        <v>0.35249999999999998</v>
      </c>
      <c r="L7" s="14">
        <f>L5/4</f>
        <v>0.39249999999999996</v>
      </c>
      <c r="M7" s="14">
        <f>L5/4</f>
        <v>0.39249999999999996</v>
      </c>
      <c r="N7" s="14">
        <f>L5/4</f>
        <v>0.39249999999999996</v>
      </c>
      <c r="O7" s="14">
        <f>L5/4</f>
        <v>0.39249999999999996</v>
      </c>
      <c r="P7" s="14">
        <f>P5/4</f>
        <v>0.43249999999999994</v>
      </c>
      <c r="Q7" s="14">
        <f>P5/4</f>
        <v>0.43249999999999994</v>
      </c>
      <c r="R7" s="14">
        <f>P5/4</f>
        <v>0.43249999999999994</v>
      </c>
      <c r="S7" s="14">
        <f>P5/4</f>
        <v>0.43249999999999994</v>
      </c>
      <c r="T7" s="14">
        <f>T5/4</f>
        <v>0.47249999999999992</v>
      </c>
      <c r="U7" s="14">
        <f>T5/4</f>
        <v>0.47249999999999992</v>
      </c>
      <c r="V7" s="14">
        <f>T5/4</f>
        <v>0.47249999999999992</v>
      </c>
      <c r="W7" s="14">
        <f>T5/4</f>
        <v>0.47249999999999992</v>
      </c>
      <c r="X7" s="14">
        <f>X5/4</f>
        <v>0.51249999999999996</v>
      </c>
      <c r="Y7" s="14">
        <f>X5/4</f>
        <v>0.51249999999999996</v>
      </c>
      <c r="Z7" s="14">
        <f>X5/4</f>
        <v>0.51249999999999996</v>
      </c>
      <c r="AA7" s="14">
        <f>X5/4</f>
        <v>0.51249999999999996</v>
      </c>
    </row>
    <row r="12" spans="2:27" x14ac:dyDescent="0.45">
      <c r="C12" s="2"/>
      <c r="D12" s="2"/>
      <c r="E12" s="2"/>
      <c r="F12" s="2"/>
      <c r="G12" s="2"/>
      <c r="H12" s="2"/>
      <c r="I12" s="2"/>
    </row>
    <row r="14" spans="2:27" x14ac:dyDescent="0.45">
      <c r="B14" s="8" t="s">
        <v>4</v>
      </c>
      <c r="C14" s="8">
        <v>0</v>
      </c>
      <c r="D14" s="8">
        <v>1</v>
      </c>
      <c r="E14" s="11">
        <v>2</v>
      </c>
      <c r="F14" s="12"/>
      <c r="G14" s="12"/>
      <c r="H14" s="13"/>
      <c r="I14" s="11">
        <v>3</v>
      </c>
      <c r="J14" s="12"/>
      <c r="K14" s="12"/>
      <c r="L14" s="13"/>
      <c r="M14" s="11">
        <v>4</v>
      </c>
      <c r="N14" s="12"/>
      <c r="O14" s="12"/>
      <c r="P14" s="13"/>
      <c r="Q14" s="11">
        <v>5</v>
      </c>
      <c r="R14" s="12"/>
      <c r="S14" s="12"/>
      <c r="T14" s="13"/>
      <c r="U14" s="11">
        <v>6</v>
      </c>
      <c r="V14" s="12"/>
      <c r="W14" s="12"/>
      <c r="X14" s="13"/>
      <c r="Y14" s="11">
        <v>7</v>
      </c>
      <c r="Z14" s="12"/>
      <c r="AA14" s="13"/>
    </row>
    <row r="15" spans="2:27" x14ac:dyDescent="0.45">
      <c r="B15" s="8" t="s">
        <v>25</v>
      </c>
      <c r="C15" s="8"/>
      <c r="D15" s="24">
        <f>D7</f>
        <v>0.3125</v>
      </c>
      <c r="E15" s="25">
        <f>SUM(E7:H7)</f>
        <v>1.29</v>
      </c>
      <c r="F15" s="26"/>
      <c r="G15" s="26"/>
      <c r="H15" s="27"/>
      <c r="I15" s="25">
        <f>SUM(I7:L7)</f>
        <v>1.4499999999999997</v>
      </c>
      <c r="J15" s="26"/>
      <c r="K15" s="26"/>
      <c r="L15" s="27"/>
      <c r="M15" s="25">
        <f>SUM(M7:P7)</f>
        <v>1.6099999999999997</v>
      </c>
      <c r="N15" s="26"/>
      <c r="O15" s="26"/>
      <c r="P15" s="27"/>
      <c r="Q15" s="25">
        <f>SUM(Q7:T7)</f>
        <v>1.7699999999999998</v>
      </c>
      <c r="R15" s="26"/>
      <c r="S15" s="26"/>
      <c r="T15" s="27"/>
      <c r="U15" s="25">
        <f>SUM(U7:X7)</f>
        <v>1.9299999999999997</v>
      </c>
      <c r="V15" s="26"/>
      <c r="W15" s="26"/>
      <c r="X15" s="27"/>
      <c r="Y15" s="14">
        <f>X5/4</f>
        <v>0.51249999999999996</v>
      </c>
      <c r="Z15" s="14">
        <f>X5/4</f>
        <v>0.51249999999999996</v>
      </c>
      <c r="AA15" s="14">
        <f>X5/4</f>
        <v>0.51249999999999996</v>
      </c>
    </row>
    <row r="16" spans="2:27" x14ac:dyDescent="0.45">
      <c r="B16" s="8" t="s">
        <v>6</v>
      </c>
      <c r="C16" s="22">
        <v>2.5</v>
      </c>
      <c r="D16" s="22"/>
      <c r="E16" s="23"/>
      <c r="F16" s="23"/>
      <c r="G16" s="23"/>
      <c r="H16" s="23"/>
      <c r="I16" s="2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2:27" x14ac:dyDescent="0.45">
      <c r="B17" s="8" t="s">
        <v>7</v>
      </c>
      <c r="C17" s="10"/>
      <c r="D17" s="28">
        <f>D7*C25</f>
        <v>0.125</v>
      </c>
      <c r="E17" s="29">
        <f>E15*$C25</f>
        <v>0.51600000000000001</v>
      </c>
      <c r="F17" s="30"/>
      <c r="G17" s="30"/>
      <c r="H17" s="31"/>
      <c r="I17" s="29">
        <f>I15*$C25</f>
        <v>0.57999999999999996</v>
      </c>
      <c r="J17" s="30"/>
      <c r="K17" s="30"/>
      <c r="L17" s="31"/>
      <c r="M17" s="29">
        <f>M15*$C25</f>
        <v>0.64399999999999991</v>
      </c>
      <c r="N17" s="30"/>
      <c r="O17" s="30"/>
      <c r="P17" s="31"/>
      <c r="Q17" s="29">
        <f>Q15*$C25</f>
        <v>0.70799999999999996</v>
      </c>
      <c r="R17" s="30"/>
      <c r="S17" s="30"/>
      <c r="T17" s="31"/>
      <c r="U17" s="29">
        <f>U15*$C25</f>
        <v>0.77199999999999991</v>
      </c>
      <c r="V17" s="30"/>
      <c r="W17" s="30"/>
      <c r="X17" s="31"/>
      <c r="Y17" s="10">
        <f>Y15*$C25</f>
        <v>0.20499999999999999</v>
      </c>
      <c r="Z17" s="10">
        <f>Z15*$C25</f>
        <v>0.20499999999999999</v>
      </c>
      <c r="AA17" s="10">
        <f>AA15*$C25</f>
        <v>0.20499999999999999</v>
      </c>
    </row>
    <row r="18" spans="2:27" x14ac:dyDescent="0.45">
      <c r="B18" s="8" t="s">
        <v>8</v>
      </c>
      <c r="C18" s="10">
        <f>C7-C16-C17</f>
        <v>-2.5</v>
      </c>
      <c r="D18" s="10">
        <f>D7-D16-D17</f>
        <v>0.1875</v>
      </c>
      <c r="E18" s="19">
        <f>E15-E17</f>
        <v>0.77400000000000002</v>
      </c>
      <c r="F18" s="20"/>
      <c r="G18" s="20"/>
      <c r="H18" s="21"/>
      <c r="I18" s="19">
        <f t="shared" ref="I18" si="0">I15-I17</f>
        <v>0.86999999999999977</v>
      </c>
      <c r="J18" s="20"/>
      <c r="K18" s="20"/>
      <c r="L18" s="21"/>
      <c r="M18" s="19">
        <f t="shared" ref="M18" si="1">M15-M17</f>
        <v>0.96599999999999975</v>
      </c>
      <c r="N18" s="20"/>
      <c r="O18" s="20"/>
      <c r="P18" s="21"/>
      <c r="Q18" s="19">
        <f t="shared" ref="Q18" si="2">Q15-Q17</f>
        <v>1.0619999999999998</v>
      </c>
      <c r="R18" s="20"/>
      <c r="S18" s="20"/>
      <c r="T18" s="21"/>
      <c r="U18" s="19">
        <f t="shared" ref="U18" si="3">U15-U17</f>
        <v>1.1579999999999999</v>
      </c>
      <c r="V18" s="20"/>
      <c r="W18" s="20"/>
      <c r="X18" s="21"/>
      <c r="Y18" s="10">
        <f>Y15-Y17</f>
        <v>0.3075</v>
      </c>
      <c r="Z18" s="10">
        <f t="shared" ref="Z18:AA18" si="4">Z15-Z17</f>
        <v>0.3075</v>
      </c>
      <c r="AA18" s="10">
        <f t="shared" si="4"/>
        <v>0.3075</v>
      </c>
    </row>
    <row r="19" spans="2:27" x14ac:dyDescent="0.45">
      <c r="B19" s="8" t="s">
        <v>9</v>
      </c>
      <c r="C19" s="10">
        <f>C18*(1/((1+Discount_rate)^C4))</f>
        <v>-2.5</v>
      </c>
      <c r="D19" s="10">
        <f>D18*(1/((1+$C27)^D14))</f>
        <v>0.18382352941176469</v>
      </c>
      <c r="E19" s="19">
        <f>E18*(1/((1+Discount_rate_risky)^E14))</f>
        <v>0.6635802469135802</v>
      </c>
      <c r="F19" s="20"/>
      <c r="G19" s="20"/>
      <c r="H19" s="21"/>
      <c r="I19" s="19">
        <f>I18*(1/((1+Discount_rate_risky)^I14))</f>
        <v>0.69063404968754738</v>
      </c>
      <c r="J19" s="20"/>
      <c r="K19" s="20"/>
      <c r="L19" s="21"/>
      <c r="M19" s="19">
        <f>M18*(1/((1+Discount_rate_risky)^M14))</f>
        <v>0.71003883780137367</v>
      </c>
      <c r="N19" s="20"/>
      <c r="O19" s="20"/>
      <c r="P19" s="21"/>
      <c r="Q19" s="19">
        <f>Q18*(1/((1+Discount_rate_risky)^Q14))</f>
        <v>0.7227793552498456</v>
      </c>
      <c r="R19" s="20"/>
      <c r="S19" s="20"/>
      <c r="T19" s="21"/>
      <c r="U19" s="19">
        <f>U18*(1/((1+Discount_rate_risky)^U14))</f>
        <v>0.72973642793063498</v>
      </c>
      <c r="V19" s="20"/>
      <c r="W19" s="20"/>
      <c r="X19" s="21"/>
      <c r="Y19" s="10">
        <f>Y18*(1/((1+$C27)^22))</f>
        <v>0.19890300358585902</v>
      </c>
      <c r="Z19" s="10">
        <f>Z18*(1/((1+$C27)^23))</f>
        <v>0.1950029446920187</v>
      </c>
      <c r="AA19" s="10">
        <f>AA18*(1/((1+$C27)^24))</f>
        <v>0.19117935754119478</v>
      </c>
    </row>
    <row r="24" spans="2:27" x14ac:dyDescent="0.45">
      <c r="B24" s="1" t="s">
        <v>10</v>
      </c>
      <c r="C24" s="5">
        <v>0.16</v>
      </c>
    </row>
    <row r="25" spans="2:27" x14ac:dyDescent="0.45">
      <c r="B25" s="1" t="s">
        <v>11</v>
      </c>
      <c r="C25" s="3">
        <v>0.4</v>
      </c>
    </row>
    <row r="26" spans="2:27" x14ac:dyDescent="0.45">
      <c r="B26" s="1" t="s">
        <v>12</v>
      </c>
      <c r="C26" s="3">
        <v>0.08</v>
      </c>
    </row>
    <row r="27" spans="2:27" x14ac:dyDescent="0.45">
      <c r="B27" s="1" t="s">
        <v>23</v>
      </c>
      <c r="C27" s="3">
        <f>Discount_rate_risky/4</f>
        <v>0.02</v>
      </c>
    </row>
    <row r="28" spans="2:27" x14ac:dyDescent="0.45">
      <c r="C28" s="3"/>
    </row>
    <row r="29" spans="2:27" ht="19.149999999999999" x14ac:dyDescent="0.55000000000000004">
      <c r="B29" s="1" t="s">
        <v>1</v>
      </c>
      <c r="C29" s="4">
        <f>SUM(C19:AA19)</f>
        <v>1.785677752813819</v>
      </c>
      <c r="F29" s="32" t="s">
        <v>28</v>
      </c>
    </row>
    <row r="30" spans="2:27" ht="19.149999999999999" x14ac:dyDescent="0.55000000000000004">
      <c r="B30" s="1" t="s">
        <v>3</v>
      </c>
      <c r="C30" s="3">
        <f>SUM(C18:T18)/C16</f>
        <v>0.54379999999999973</v>
      </c>
      <c r="F30" s="32" t="s">
        <v>26</v>
      </c>
    </row>
    <row r="31" spans="2:27" ht="19.149999999999999" x14ac:dyDescent="0.55000000000000004">
      <c r="B31" s="1" t="s">
        <v>2</v>
      </c>
      <c r="C31" s="3">
        <f>IRR(C18:T18, 0.1)</f>
        <v>0.13595455812660817</v>
      </c>
      <c r="F31" s="32" t="s">
        <v>27</v>
      </c>
    </row>
  </sheetData>
  <mergeCells count="38">
    <mergeCell ref="E19:H19"/>
    <mergeCell ref="I19:L19"/>
    <mergeCell ref="M19:P19"/>
    <mergeCell ref="Q19:T19"/>
    <mergeCell ref="U19:X19"/>
    <mergeCell ref="E18:H18"/>
    <mergeCell ref="I18:L18"/>
    <mergeCell ref="M18:P18"/>
    <mergeCell ref="Q18:T18"/>
    <mergeCell ref="U18:X18"/>
    <mergeCell ref="E17:H17"/>
    <mergeCell ref="I17:L17"/>
    <mergeCell ref="M17:P17"/>
    <mergeCell ref="Q17:T17"/>
    <mergeCell ref="U17:X17"/>
    <mergeCell ref="U14:X14"/>
    <mergeCell ref="E15:H15"/>
    <mergeCell ref="I15:L15"/>
    <mergeCell ref="M15:P15"/>
    <mergeCell ref="Q15:T15"/>
    <mergeCell ref="U15:X15"/>
    <mergeCell ref="Y14:AA14"/>
    <mergeCell ref="E14:H14"/>
    <mergeCell ref="I14:L14"/>
    <mergeCell ref="M14:P14"/>
    <mergeCell ref="Q14:T14"/>
    <mergeCell ref="P5:S5"/>
    <mergeCell ref="Q4:S4"/>
    <mergeCell ref="U4:W4"/>
    <mergeCell ref="T5:W5"/>
    <mergeCell ref="X5:AA5"/>
    <mergeCell ref="Y4:AA4"/>
    <mergeCell ref="E4:G4"/>
    <mergeCell ref="I4:K4"/>
    <mergeCell ref="D5:G5"/>
    <mergeCell ref="H5:K5"/>
    <mergeCell ref="M4:O4"/>
    <mergeCell ref="L5:O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B4ED-E1D3-4981-B96B-5EE37672AFAE}">
  <dimension ref="B3:I19"/>
  <sheetViews>
    <sheetView showGridLines="0" workbookViewId="0">
      <selection activeCell="I17" sqref="I17"/>
    </sheetView>
  </sheetViews>
  <sheetFormatPr defaultRowHeight="15" x14ac:dyDescent="0.45"/>
  <cols>
    <col min="1" max="1" width="9.06640625" style="1"/>
    <col min="2" max="2" width="23.06640625" style="1" customWidth="1"/>
    <col min="3" max="16384" width="9.06640625" style="1"/>
  </cols>
  <sheetData>
    <row r="3" spans="2:9" x14ac:dyDescent="0.45">
      <c r="B3" s="1" t="s">
        <v>13</v>
      </c>
    </row>
    <row r="4" spans="2:9" x14ac:dyDescent="0.45">
      <c r="B4" s="1" t="s">
        <v>4</v>
      </c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</row>
    <row r="6" spans="2:9" x14ac:dyDescent="0.45">
      <c r="B6" s="1" t="s">
        <v>5</v>
      </c>
      <c r="C6" s="2"/>
      <c r="D6" s="2">
        <v>1.25</v>
      </c>
      <c r="E6" s="2">
        <f>D6+C13</f>
        <v>1.41</v>
      </c>
      <c r="F6" s="2">
        <f>E6+C13</f>
        <v>1.5699999999999998</v>
      </c>
      <c r="G6" s="2">
        <f>F6+C13</f>
        <v>1.7299999999999998</v>
      </c>
      <c r="H6" s="2">
        <f>G6+C13</f>
        <v>1.8899999999999997</v>
      </c>
      <c r="I6" s="2">
        <f>H6+C13</f>
        <v>2.0499999999999998</v>
      </c>
    </row>
    <row r="7" spans="2:9" x14ac:dyDescent="0.45">
      <c r="B7" s="1" t="s">
        <v>6</v>
      </c>
      <c r="C7" s="2">
        <f>2.5*(1.15)</f>
        <v>2.875</v>
      </c>
      <c r="D7" s="2"/>
      <c r="E7" s="2"/>
      <c r="F7" s="2"/>
      <c r="G7" s="2"/>
      <c r="H7" s="2"/>
      <c r="I7" s="2"/>
    </row>
    <row r="8" spans="2:9" x14ac:dyDescent="0.45">
      <c r="B8" s="1" t="s">
        <v>7</v>
      </c>
      <c r="C8" s="2"/>
      <c r="D8" s="2">
        <f>D6*C14</f>
        <v>0.5</v>
      </c>
      <c r="E8" s="2">
        <f>E6*C14</f>
        <v>0.56399999999999995</v>
      </c>
      <c r="F8" s="2">
        <f>F6*C14</f>
        <v>0.628</v>
      </c>
      <c r="G8" s="2">
        <f>G6*C14</f>
        <v>0.69199999999999995</v>
      </c>
      <c r="H8" s="2">
        <f>H6*C14</f>
        <v>0.75599999999999989</v>
      </c>
      <c r="I8" s="2">
        <f>I6*C14</f>
        <v>0.82</v>
      </c>
    </row>
    <row r="9" spans="2:9" x14ac:dyDescent="0.45">
      <c r="B9" s="1" t="s">
        <v>8</v>
      </c>
      <c r="C9" s="2">
        <f t="shared" ref="C9:I9" si="0">C6-C7-C8</f>
        <v>-2.875</v>
      </c>
      <c r="D9" s="2">
        <f t="shared" si="0"/>
        <v>0.75</v>
      </c>
      <c r="E9" s="2">
        <f t="shared" si="0"/>
        <v>0.84599999999999997</v>
      </c>
      <c r="F9" s="2">
        <f t="shared" si="0"/>
        <v>0.94199999999999984</v>
      </c>
      <c r="G9" s="2">
        <f t="shared" si="0"/>
        <v>1.0379999999999998</v>
      </c>
      <c r="H9" s="2">
        <f t="shared" si="0"/>
        <v>1.1339999999999999</v>
      </c>
      <c r="I9" s="2">
        <f t="shared" si="0"/>
        <v>1.23</v>
      </c>
    </row>
    <row r="10" spans="2:9" x14ac:dyDescent="0.45">
      <c r="B10" s="1" t="s">
        <v>9</v>
      </c>
      <c r="C10" s="2">
        <f>C9*(1/((1+Discount_rate)^C4))</f>
        <v>-2.875</v>
      </c>
      <c r="D10" s="2">
        <f>D9*(1/((1+Discount_rate_risky)^D4))</f>
        <v>0.69444444444444442</v>
      </c>
      <c r="E10" s="2">
        <f t="shared" ref="E10:J10" si="1">E9*(1/((1+Discount_rate_risky)^E4))</f>
        <v>0.72530864197530853</v>
      </c>
      <c r="F10" s="2">
        <f t="shared" si="1"/>
        <v>0.74778997104099965</v>
      </c>
      <c r="G10" s="2">
        <f t="shared" si="1"/>
        <v>0.76296098720271832</v>
      </c>
      <c r="H10" s="2">
        <f t="shared" si="1"/>
        <v>0.77178134543627586</v>
      </c>
      <c r="I10" s="2">
        <f t="shared" si="1"/>
        <v>0.77510864106621857</v>
      </c>
    </row>
    <row r="11" spans="2:9" x14ac:dyDescent="0.45">
      <c r="C11" s="2"/>
      <c r="D11" s="2"/>
      <c r="E11" s="2"/>
      <c r="F11" s="2"/>
      <c r="G11" s="2"/>
      <c r="H11" s="2"/>
      <c r="I11" s="2"/>
    </row>
    <row r="13" spans="2:9" x14ac:dyDescent="0.45">
      <c r="B13" s="1" t="s">
        <v>10</v>
      </c>
      <c r="C13" s="5">
        <v>0.16</v>
      </c>
    </row>
    <row r="14" spans="2:9" x14ac:dyDescent="0.45">
      <c r="B14" s="1" t="s">
        <v>11</v>
      </c>
      <c r="C14" s="3">
        <v>0.4</v>
      </c>
    </row>
    <row r="15" spans="2:9" x14ac:dyDescent="0.45">
      <c r="B15" s="1" t="s">
        <v>12</v>
      </c>
      <c r="C15" s="3">
        <v>0.08</v>
      </c>
    </row>
    <row r="16" spans="2:9" x14ac:dyDescent="0.45">
      <c r="C16" s="3"/>
    </row>
    <row r="17" spans="2:3" ht="16.149999999999999" x14ac:dyDescent="0.45">
      <c r="B17" s="1" t="s">
        <v>1</v>
      </c>
      <c r="C17" s="4">
        <f>SUM(C10:I10)</f>
        <v>1.6023940311659657</v>
      </c>
    </row>
    <row r="18" spans="2:3" x14ac:dyDescent="0.45">
      <c r="B18" s="1" t="s">
        <v>3</v>
      </c>
      <c r="C18" s="3">
        <f>SUM(C9:H9)/C7</f>
        <v>0.63826086956521721</v>
      </c>
    </row>
    <row r="19" spans="2:3" x14ac:dyDescent="0.45">
      <c r="B19" s="1" t="s">
        <v>2</v>
      </c>
      <c r="C19" s="3">
        <f>IRR(C9:H9, 0.1)</f>
        <v>0.17607938483443419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4</vt:i4>
      </vt:variant>
    </vt:vector>
  </HeadingPairs>
  <TitlesOfParts>
    <vt:vector size="9" baseType="lpstr">
      <vt:lpstr>Option 1</vt:lpstr>
      <vt:lpstr>Option 2</vt:lpstr>
      <vt:lpstr>Option 3</vt:lpstr>
      <vt:lpstr>Option 1_Delay(year_quarter)</vt:lpstr>
      <vt:lpstr>Option 1_extra contractor cost</vt:lpstr>
      <vt:lpstr>'Option 1_Delay(year_quarter)'!Discount_rate_risky</vt:lpstr>
      <vt:lpstr>'Option 1_extra contractor cost'!Discount_rate_risky</vt:lpstr>
      <vt:lpstr>'Option 3'!Discount_rate_risky</vt:lpstr>
      <vt:lpstr>Discount_rate_risky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雁苹 Yu</dc:creator>
  <cp:lastModifiedBy>雁苹 Yu</cp:lastModifiedBy>
  <dcterms:created xsi:type="dcterms:W3CDTF">2023-10-15T18:19:16Z</dcterms:created>
  <dcterms:modified xsi:type="dcterms:W3CDTF">2023-10-16T02:04:17Z</dcterms:modified>
</cp:coreProperties>
</file>