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cuments/УНИВЕР/документы/Эконометрика/Эконометрика 5/"/>
    </mc:Choice>
  </mc:AlternateContent>
  <xr:revisionPtr revIDLastSave="0" documentId="13_ncr:1_{BD598F73-5313-3648-BE66-BC0CA9F44321}" xr6:coauthVersionLast="47" xr6:coauthVersionMax="47" xr10:uidLastSave="{00000000-0000-0000-0000-000000000000}"/>
  <bookViews>
    <workbookView xWindow="0" yWindow="460" windowWidth="28460" windowHeight="15900" xr2:uid="{F7F79025-F72D-3643-A921-30EEA1F6B6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L3" i="1"/>
  <c r="L6" i="1"/>
  <c r="L7" i="1"/>
  <c r="L10" i="1"/>
  <c r="L11" i="1"/>
  <c r="L14" i="1"/>
  <c r="L15" i="1"/>
  <c r="C18" i="1"/>
  <c r="L2" i="1" s="1"/>
  <c r="B18" i="1"/>
  <c r="D23" i="1"/>
  <c r="H23" i="1" s="1"/>
  <c r="C17" i="1"/>
  <c r="B27" i="1" s="1"/>
  <c r="B17" i="1"/>
  <c r="D2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2" i="1"/>
  <c r="L13" i="1" l="1"/>
  <c r="L9" i="1"/>
  <c r="L5" i="1"/>
  <c r="G17" i="1"/>
  <c r="B26" i="1" s="1"/>
  <c r="C23" i="1"/>
  <c r="C27" i="1" s="1"/>
  <c r="L16" i="1"/>
  <c r="L12" i="1"/>
  <c r="L8" i="1"/>
  <c r="L4" i="1"/>
  <c r="L17" i="1" s="1"/>
  <c r="D26" i="1"/>
  <c r="H22" i="1"/>
  <c r="F17" i="1"/>
  <c r="B21" i="1" s="1"/>
  <c r="F21" i="1" s="1"/>
  <c r="E17" i="1"/>
  <c r="C21" i="1" s="1"/>
  <c r="D17" i="1"/>
  <c r="B23" i="1" s="1"/>
  <c r="I17" i="1"/>
  <c r="D27" i="1"/>
  <c r="H27" i="1"/>
  <c r="G23" i="1"/>
  <c r="H26" i="1"/>
  <c r="G22" i="1"/>
  <c r="F25" i="1"/>
  <c r="D21" i="1"/>
  <c r="B22" i="1"/>
  <c r="H2" i="1"/>
  <c r="H17" i="1" s="1"/>
  <c r="B25" i="1" s="1"/>
  <c r="G27" i="1" l="1"/>
  <c r="C22" i="1"/>
  <c r="G26" i="1" s="1"/>
  <c r="F22" i="1"/>
  <c r="F26" i="1"/>
  <c r="D25" i="1"/>
  <c r="H21" i="1"/>
  <c r="G25" i="1"/>
  <c r="C25" i="1"/>
  <c r="H25" i="1"/>
  <c r="G21" i="1"/>
  <c r="M23" i="1" s="1"/>
  <c r="F27" i="1"/>
  <c r="F23" i="1"/>
  <c r="C26" i="1" l="1"/>
  <c r="M22" i="1" s="1"/>
  <c r="J15" i="1" s="1"/>
  <c r="M24" i="1"/>
  <c r="J14" i="1" l="1"/>
  <c r="J9" i="1"/>
  <c r="K9" i="1" s="1"/>
  <c r="J7" i="1"/>
  <c r="M7" i="1" s="1"/>
  <c r="J6" i="1"/>
  <c r="K6" i="1" s="1"/>
  <c r="J5" i="1"/>
  <c r="M5" i="1" s="1"/>
  <c r="J4" i="1"/>
  <c r="J3" i="1"/>
  <c r="J13" i="1"/>
  <c r="M13" i="1" s="1"/>
  <c r="J12" i="1"/>
  <c r="K12" i="1" s="1"/>
  <c r="J11" i="1"/>
  <c r="J10" i="1"/>
  <c r="J8" i="1"/>
  <c r="M8" i="1" s="1"/>
  <c r="J2" i="1"/>
  <c r="K2" i="1" s="1"/>
  <c r="J16" i="1"/>
  <c r="M16" i="1" s="1"/>
  <c r="M9" i="1"/>
  <c r="K7" i="1"/>
  <c r="K3" i="1"/>
  <c r="M3" i="1"/>
  <c r="K15" i="1"/>
  <c r="M15" i="1"/>
  <c r="K10" i="1"/>
  <c r="M10" i="1"/>
  <c r="K8" i="1"/>
  <c r="K4" i="1"/>
  <c r="M4" i="1"/>
  <c r="K14" i="1"/>
  <c r="M14" i="1"/>
  <c r="K13" i="1"/>
  <c r="K11" i="1"/>
  <c r="M11" i="1"/>
  <c r="M2" i="1" l="1"/>
  <c r="K16" i="1"/>
  <c r="J17" i="1"/>
  <c r="M12" i="1"/>
  <c r="M6" i="1"/>
  <c r="M18" i="1" s="1"/>
  <c r="K5" i="1"/>
  <c r="K17" i="1" s="1"/>
</calcChain>
</file>

<file path=xl/sharedStrings.xml><?xml version="1.0" encoding="utf-8"?>
<sst xmlns="http://schemas.openxmlformats.org/spreadsheetml/2006/main" count="37" uniqueCount="37">
  <si>
    <t>№</t>
  </si>
  <si>
    <t>X</t>
  </si>
  <si>
    <t>Y</t>
  </si>
  <si>
    <t>x^2</t>
  </si>
  <si>
    <t>x^3</t>
  </si>
  <si>
    <t>x^4</t>
  </si>
  <si>
    <t>x*y</t>
  </si>
  <si>
    <t>x^2*y</t>
  </si>
  <si>
    <t>Сумм</t>
  </si>
  <si>
    <t>Средн</t>
  </si>
  <si>
    <t>y^2</t>
  </si>
  <si>
    <t>A=</t>
  </si>
  <si>
    <t>А1=</t>
  </si>
  <si>
    <t>А2=</t>
  </si>
  <si>
    <t>А3=</t>
  </si>
  <si>
    <t>Определители</t>
  </si>
  <si>
    <t>D=</t>
  </si>
  <si>
    <t>D1=</t>
  </si>
  <si>
    <t>D2=</t>
  </si>
  <si>
    <t>D3=</t>
  </si>
  <si>
    <t>a=</t>
  </si>
  <si>
    <t>b=</t>
  </si>
  <si>
    <t>c=</t>
  </si>
  <si>
    <t>Коэф уравнения</t>
  </si>
  <si>
    <t>y=-0,074*x^2+2,151*x+6,523</t>
  </si>
  <si>
    <t>y*</t>
  </si>
  <si>
    <t>(y-y*)^2</t>
  </si>
  <si>
    <t>(y-уср.)^2</t>
  </si>
  <si>
    <t>ro=</t>
  </si>
  <si>
    <t>abs(A)</t>
  </si>
  <si>
    <t>R2=</t>
  </si>
  <si>
    <t>индекс корреляции</t>
  </si>
  <si>
    <t>8-10% , в пределах допустимого значения</t>
  </si>
  <si>
    <t>Индекс близок к 1 -&gt; связь между продажами и годами тесная</t>
  </si>
  <si>
    <t>Коэф детерминации близок к 1 - высокое качество подгонки</t>
  </si>
  <si>
    <t>значения достаточно точны</t>
  </si>
  <si>
    <t>ср знач по относительной ошибке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</si>
</sst>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/>
    <xf numFmtId="2" fontId="0" fillId="3" borderId="1" xfId="0" applyNumberFormat="1" applyFill="1" applyBorder="1"/>
    <xf numFmtId="0" fontId="3" fillId="2" borderId="1" xfId="0" applyFont="1" applyFill="1" applyBorder="1"/>
    <xf numFmtId="0" fontId="3" fillId="2" borderId="2" xfId="0" applyFont="1" applyFill="1" applyBorder="1"/>
    <xf numFmtId="2" fontId="0" fillId="0" borderId="0" xfId="0" applyNumberFormat="1"/>
    <xf numFmtId="2" fontId="0" fillId="4" borderId="1" xfId="0" applyNumberFormat="1" applyFill="1" applyBorder="1"/>
    <xf numFmtId="0" fontId="0" fillId="4" borderId="1" xfId="0" applyFill="1" applyBorder="1"/>
    <xf numFmtId="164" fontId="0" fillId="0" borderId="0" xfId="0" applyNumberFormat="1"/>
    <xf numFmtId="10" fontId="0" fillId="0" borderId="0" xfId="1" applyNumberFormat="1" applyFont="1"/>
    <xf numFmtId="10" fontId="3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63500</xdr:rowOff>
    </xdr:from>
    <xdr:to>
      <xdr:col>8</xdr:col>
      <xdr:colOff>76200</xdr:colOff>
      <xdr:row>38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0334F9-B066-F942-AD80-9FC1A3C2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56300"/>
          <a:ext cx="6680200" cy="1803400"/>
        </a:xfrm>
        <a:prstGeom prst="rect">
          <a:avLst/>
        </a:prstGeom>
      </xdr:spPr>
    </xdr:pic>
    <xdr:clientData/>
  </xdr:twoCellAnchor>
  <xdr:twoCellAnchor editAs="oneCell">
    <xdr:from>
      <xdr:col>9</xdr:col>
      <xdr:colOff>88900</xdr:colOff>
      <xdr:row>29</xdr:row>
      <xdr:rowOff>101600</xdr:rowOff>
    </xdr:from>
    <xdr:to>
      <xdr:col>13</xdr:col>
      <xdr:colOff>546100</xdr:colOff>
      <xdr:row>38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F14237-0B65-7140-92C6-41A0AC1D8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8400" y="5994400"/>
          <a:ext cx="3822700" cy="172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4470-5CA9-404C-878C-11CC04609EEF}">
  <dimension ref="A1:P27"/>
  <sheetViews>
    <sheetView tabSelected="1" workbookViewId="0">
      <selection activeCell="J25" sqref="J25"/>
    </sheetView>
  </sheetViews>
  <sheetFormatPr baseColWidth="10" defaultRowHeight="16" x14ac:dyDescent="0.2"/>
  <cols>
    <col min="11" max="11" width="11.66406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10</v>
      </c>
      <c r="J1" s="4" t="s">
        <v>25</v>
      </c>
      <c r="K1" s="4" t="s">
        <v>26</v>
      </c>
      <c r="L1" s="4" t="s">
        <v>27</v>
      </c>
      <c r="M1" s="4" t="s">
        <v>29</v>
      </c>
    </row>
    <row r="2" spans="1:13" x14ac:dyDescent="0.2">
      <c r="A2" s="1">
        <v>1</v>
      </c>
      <c r="B2" s="2">
        <v>1</v>
      </c>
      <c r="C2" s="2">
        <v>7</v>
      </c>
      <c r="D2" s="5">
        <f>B2^2</f>
        <v>1</v>
      </c>
      <c r="E2" s="5">
        <f>B2^3</f>
        <v>1</v>
      </c>
      <c r="F2" s="5">
        <f>B2^4</f>
        <v>1</v>
      </c>
      <c r="G2">
        <f>B2*C2</f>
        <v>7</v>
      </c>
      <c r="H2">
        <f>D2*C2</f>
        <v>7</v>
      </c>
      <c r="I2" s="5">
        <f>C2^2</f>
        <v>49</v>
      </c>
      <c r="J2" s="5">
        <f t="shared" ref="J2:J16" si="0">$M$22*B2*B2+$M$23*B2+$M$24</f>
        <v>8.600000000000021</v>
      </c>
      <c r="K2" s="5">
        <f>(C2-J2)^2</f>
        <v>2.5600000000000671</v>
      </c>
      <c r="L2" s="5">
        <f>(C2-$C$18)^2</f>
        <v>112.36000000000003</v>
      </c>
      <c r="M2" s="9">
        <f>ABS((C2-J2)/C2)</f>
        <v>0.22857142857143156</v>
      </c>
    </row>
    <row r="3" spans="1:13" x14ac:dyDescent="0.2">
      <c r="A3" s="1">
        <v>2</v>
      </c>
      <c r="B3" s="2">
        <v>2</v>
      </c>
      <c r="C3" s="2">
        <v>12</v>
      </c>
      <c r="D3" s="5">
        <f t="shared" ref="D3:D16" si="1">B3^2</f>
        <v>4</v>
      </c>
      <c r="E3" s="5">
        <f t="shared" ref="E3:E16" si="2">B3^3</f>
        <v>8</v>
      </c>
      <c r="F3" s="5">
        <f t="shared" ref="F3:F15" si="3">B3^4</f>
        <v>16</v>
      </c>
      <c r="G3">
        <f t="shared" ref="G3:G16" si="4">B3*C3</f>
        <v>24</v>
      </c>
      <c r="H3">
        <f t="shared" ref="H3:H16" si="5">D3*C3</f>
        <v>48</v>
      </c>
      <c r="I3" s="5">
        <f t="shared" ref="I3:I16" si="6">C3^2</f>
        <v>144</v>
      </c>
      <c r="J3" s="5">
        <f t="shared" si="0"/>
        <v>10.528571428571443</v>
      </c>
      <c r="K3" s="5">
        <f t="shared" ref="K3:K16" si="7">(C3-J3)^2</f>
        <v>2.1651020408162851</v>
      </c>
      <c r="L3" s="5">
        <f t="shared" ref="L3:L16" si="8">(C3-$C$18)^2</f>
        <v>31.360000000000017</v>
      </c>
      <c r="M3" s="9">
        <f t="shared" ref="M3:M16" si="9">ABS((C3-J3)/C3)</f>
        <v>0.12261904761904645</v>
      </c>
    </row>
    <row r="4" spans="1:13" x14ac:dyDescent="0.2">
      <c r="A4" s="1">
        <v>3</v>
      </c>
      <c r="B4" s="2">
        <v>3</v>
      </c>
      <c r="C4" s="2">
        <v>11</v>
      </c>
      <c r="D4" s="5">
        <f t="shared" si="1"/>
        <v>9</v>
      </c>
      <c r="E4" s="5">
        <f t="shared" si="2"/>
        <v>27</v>
      </c>
      <c r="F4" s="5">
        <f t="shared" si="3"/>
        <v>81</v>
      </c>
      <c r="G4">
        <f t="shared" si="4"/>
        <v>33</v>
      </c>
      <c r="H4">
        <f t="shared" si="5"/>
        <v>99</v>
      </c>
      <c r="I4" s="5">
        <f t="shared" si="6"/>
        <v>121</v>
      </c>
      <c r="J4" s="5">
        <f t="shared" si="0"/>
        <v>12.308791208791217</v>
      </c>
      <c r="K4" s="5">
        <f t="shared" si="7"/>
        <v>1.7129344282091739</v>
      </c>
      <c r="L4" s="5">
        <f t="shared" si="8"/>
        <v>43.560000000000016</v>
      </c>
      <c r="M4" s="9">
        <f t="shared" si="9"/>
        <v>0.11898101898101969</v>
      </c>
    </row>
    <row r="5" spans="1:13" x14ac:dyDescent="0.2">
      <c r="A5" s="1">
        <v>4</v>
      </c>
      <c r="B5" s="2">
        <v>4</v>
      </c>
      <c r="C5" s="2">
        <v>16</v>
      </c>
      <c r="D5" s="5">
        <f t="shared" si="1"/>
        <v>16</v>
      </c>
      <c r="E5" s="5">
        <f t="shared" si="2"/>
        <v>64</v>
      </c>
      <c r="F5" s="5">
        <f t="shared" si="3"/>
        <v>256</v>
      </c>
      <c r="G5">
        <f t="shared" si="4"/>
        <v>64</v>
      </c>
      <c r="H5">
        <f t="shared" si="5"/>
        <v>256</v>
      </c>
      <c r="I5" s="5">
        <f t="shared" si="6"/>
        <v>256</v>
      </c>
      <c r="J5" s="5">
        <f t="shared" si="0"/>
        <v>13.940659340659344</v>
      </c>
      <c r="K5" s="5">
        <f t="shared" si="7"/>
        <v>4.2408839512136058</v>
      </c>
      <c r="L5" s="5">
        <f t="shared" si="8"/>
        <v>2.5600000000000045</v>
      </c>
      <c r="M5" s="9">
        <f t="shared" si="9"/>
        <v>0.12870879120879097</v>
      </c>
    </row>
    <row r="6" spans="1:13" x14ac:dyDescent="0.2">
      <c r="A6" s="1">
        <v>5</v>
      </c>
      <c r="B6" s="2">
        <v>5</v>
      </c>
      <c r="C6" s="2">
        <v>17</v>
      </c>
      <c r="D6" s="5">
        <f t="shared" si="1"/>
        <v>25</v>
      </c>
      <c r="E6" s="5">
        <f t="shared" si="2"/>
        <v>125</v>
      </c>
      <c r="F6" s="5">
        <f t="shared" si="3"/>
        <v>625</v>
      </c>
      <c r="G6">
        <f t="shared" si="4"/>
        <v>85</v>
      </c>
      <c r="H6">
        <f t="shared" si="5"/>
        <v>425</v>
      </c>
      <c r="I6" s="5">
        <f t="shared" si="6"/>
        <v>289</v>
      </c>
      <c r="J6" s="5">
        <f t="shared" si="0"/>
        <v>15.424175824175823</v>
      </c>
      <c r="K6" s="5">
        <f t="shared" si="7"/>
        <v>2.4832218331119478</v>
      </c>
      <c r="L6" s="5">
        <f t="shared" si="8"/>
        <v>0.36000000000000171</v>
      </c>
      <c r="M6" s="9">
        <f t="shared" si="9"/>
        <v>9.2695539754363371E-2</v>
      </c>
    </row>
    <row r="7" spans="1:13" x14ac:dyDescent="0.2">
      <c r="A7" s="1">
        <v>6</v>
      </c>
      <c r="B7" s="2">
        <v>6</v>
      </c>
      <c r="C7" s="2">
        <v>15</v>
      </c>
      <c r="D7" s="5">
        <f t="shared" si="1"/>
        <v>36</v>
      </c>
      <c r="E7" s="5">
        <f t="shared" si="2"/>
        <v>216</v>
      </c>
      <c r="F7" s="5">
        <f t="shared" si="3"/>
        <v>1296</v>
      </c>
      <c r="G7">
        <f t="shared" si="4"/>
        <v>90</v>
      </c>
      <c r="H7">
        <f t="shared" si="5"/>
        <v>540</v>
      </c>
      <c r="I7" s="5">
        <f t="shared" si="6"/>
        <v>225</v>
      </c>
      <c r="J7" s="5">
        <f t="shared" si="0"/>
        <v>16.759340659340651</v>
      </c>
      <c r="K7" s="5">
        <f t="shared" si="7"/>
        <v>3.0952795556091979</v>
      </c>
      <c r="L7" s="5">
        <f t="shared" si="8"/>
        <v>6.7600000000000078</v>
      </c>
      <c r="M7" s="9">
        <f t="shared" si="9"/>
        <v>0.11728937728937676</v>
      </c>
    </row>
    <row r="8" spans="1:13" x14ac:dyDescent="0.2">
      <c r="A8" s="1">
        <v>7</v>
      </c>
      <c r="B8" s="2">
        <v>7</v>
      </c>
      <c r="C8" s="2">
        <v>19</v>
      </c>
      <c r="D8" s="5">
        <f t="shared" si="1"/>
        <v>49</v>
      </c>
      <c r="E8" s="5">
        <f t="shared" si="2"/>
        <v>343</v>
      </c>
      <c r="F8" s="5">
        <f t="shared" si="3"/>
        <v>2401</v>
      </c>
      <c r="G8">
        <f t="shared" si="4"/>
        <v>133</v>
      </c>
      <c r="H8">
        <f t="shared" si="5"/>
        <v>931</v>
      </c>
      <c r="I8" s="5">
        <f t="shared" si="6"/>
        <v>361</v>
      </c>
      <c r="J8" s="5">
        <f t="shared" si="0"/>
        <v>17.946153846153834</v>
      </c>
      <c r="K8" s="5">
        <f t="shared" si="7"/>
        <v>1.1105917159763572</v>
      </c>
      <c r="L8" s="5">
        <f t="shared" si="8"/>
        <v>1.959999999999996</v>
      </c>
      <c r="M8" s="9">
        <f t="shared" si="9"/>
        <v>5.546558704453506E-2</v>
      </c>
    </row>
    <row r="9" spans="1:13" x14ac:dyDescent="0.2">
      <c r="A9" s="1">
        <v>8</v>
      </c>
      <c r="B9" s="2">
        <v>8</v>
      </c>
      <c r="C9" s="2">
        <v>18</v>
      </c>
      <c r="D9" s="5">
        <f t="shared" si="1"/>
        <v>64</v>
      </c>
      <c r="E9" s="5">
        <f t="shared" si="2"/>
        <v>512</v>
      </c>
      <c r="F9" s="5">
        <f t="shared" si="3"/>
        <v>4096</v>
      </c>
      <c r="G9">
        <f t="shared" si="4"/>
        <v>144</v>
      </c>
      <c r="H9">
        <f t="shared" si="5"/>
        <v>1152</v>
      </c>
      <c r="I9" s="5">
        <f t="shared" si="6"/>
        <v>324</v>
      </c>
      <c r="J9" s="5">
        <f t="shared" si="0"/>
        <v>18.984615384615367</v>
      </c>
      <c r="K9" s="5">
        <f t="shared" si="7"/>
        <v>0.9694674556212669</v>
      </c>
      <c r="L9" s="5">
        <f t="shared" si="8"/>
        <v>0.15999999999999887</v>
      </c>
      <c r="M9" s="9">
        <f t="shared" si="9"/>
        <v>5.4700854700853715E-2</v>
      </c>
    </row>
    <row r="10" spans="1:13" x14ac:dyDescent="0.2">
      <c r="A10" s="1">
        <v>9</v>
      </c>
      <c r="B10" s="2">
        <v>9</v>
      </c>
      <c r="C10" s="2">
        <v>20</v>
      </c>
      <c r="D10" s="5">
        <f t="shared" si="1"/>
        <v>81</v>
      </c>
      <c r="E10" s="5">
        <f t="shared" si="2"/>
        <v>729</v>
      </c>
      <c r="F10" s="5">
        <f t="shared" si="3"/>
        <v>6561</v>
      </c>
      <c r="G10">
        <f t="shared" si="4"/>
        <v>180</v>
      </c>
      <c r="H10">
        <f t="shared" si="5"/>
        <v>1620</v>
      </c>
      <c r="I10" s="5">
        <f t="shared" si="6"/>
        <v>400</v>
      </c>
      <c r="J10" s="5">
        <f t="shared" si="0"/>
        <v>19.874725274725254</v>
      </c>
      <c r="K10" s="5">
        <f t="shared" si="7"/>
        <v>1.5693756792663122E-2</v>
      </c>
      <c r="L10" s="5">
        <f t="shared" si="8"/>
        <v>5.7599999999999936</v>
      </c>
      <c r="M10" s="9">
        <f t="shared" si="9"/>
        <v>6.263736263737307E-3</v>
      </c>
    </row>
    <row r="11" spans="1:13" x14ac:dyDescent="0.2">
      <c r="A11" s="1">
        <v>10</v>
      </c>
      <c r="B11" s="2">
        <v>10</v>
      </c>
      <c r="C11" s="2">
        <v>19</v>
      </c>
      <c r="D11" s="5">
        <f t="shared" si="1"/>
        <v>100</v>
      </c>
      <c r="E11" s="5">
        <f t="shared" si="2"/>
        <v>1000</v>
      </c>
      <c r="F11" s="5">
        <f t="shared" si="3"/>
        <v>10000</v>
      </c>
      <c r="G11">
        <f t="shared" si="4"/>
        <v>190</v>
      </c>
      <c r="H11">
        <f t="shared" si="5"/>
        <v>1900</v>
      </c>
      <c r="I11" s="5">
        <f t="shared" si="6"/>
        <v>361</v>
      </c>
      <c r="J11" s="5">
        <f t="shared" si="0"/>
        <v>20.616483516483491</v>
      </c>
      <c r="K11" s="5">
        <f t="shared" si="7"/>
        <v>2.6130189590628334</v>
      </c>
      <c r="L11" s="5">
        <f t="shared" si="8"/>
        <v>1.959999999999996</v>
      </c>
      <c r="M11" s="9">
        <f t="shared" si="9"/>
        <v>8.507807981492059E-2</v>
      </c>
    </row>
    <row r="12" spans="1:13" x14ac:dyDescent="0.2">
      <c r="A12" s="1">
        <v>11</v>
      </c>
      <c r="B12" s="2">
        <v>11</v>
      </c>
      <c r="C12" s="2">
        <v>21</v>
      </c>
      <c r="D12" s="5">
        <f t="shared" si="1"/>
        <v>121</v>
      </c>
      <c r="E12" s="5">
        <f t="shared" si="2"/>
        <v>1331</v>
      </c>
      <c r="F12" s="5">
        <f t="shared" si="3"/>
        <v>14641</v>
      </c>
      <c r="G12">
        <f t="shared" si="4"/>
        <v>231</v>
      </c>
      <c r="H12">
        <f t="shared" si="5"/>
        <v>2541</v>
      </c>
      <c r="I12" s="5">
        <f t="shared" si="6"/>
        <v>441</v>
      </c>
      <c r="J12" s="5">
        <f t="shared" si="0"/>
        <v>21.209890109890079</v>
      </c>
      <c r="K12" s="5">
        <f t="shared" si="7"/>
        <v>4.4053858229669417E-2</v>
      </c>
      <c r="L12" s="5">
        <f t="shared" si="8"/>
        <v>11.55999999999999</v>
      </c>
      <c r="M12" s="9">
        <f t="shared" si="9"/>
        <v>9.9947671376228071E-3</v>
      </c>
    </row>
    <row r="13" spans="1:13" x14ac:dyDescent="0.2">
      <c r="A13" s="1">
        <v>12</v>
      </c>
      <c r="B13" s="2">
        <v>12</v>
      </c>
      <c r="C13" s="2">
        <v>23</v>
      </c>
      <c r="D13" s="5">
        <f t="shared" si="1"/>
        <v>144</v>
      </c>
      <c r="E13" s="5">
        <f t="shared" si="2"/>
        <v>1728</v>
      </c>
      <c r="F13" s="5">
        <f t="shared" si="3"/>
        <v>20736</v>
      </c>
      <c r="G13">
        <f t="shared" si="4"/>
        <v>276</v>
      </c>
      <c r="H13">
        <f t="shared" si="5"/>
        <v>3312</v>
      </c>
      <c r="I13" s="5">
        <f t="shared" si="6"/>
        <v>529</v>
      </c>
      <c r="J13" s="5">
        <f t="shared" si="0"/>
        <v>21.654945054945021</v>
      </c>
      <c r="K13" s="5">
        <f t="shared" si="7"/>
        <v>1.8091728052168536</v>
      </c>
      <c r="L13" s="5">
        <f t="shared" si="8"/>
        <v>29.159999999999986</v>
      </c>
      <c r="M13" s="9">
        <f t="shared" si="9"/>
        <v>5.8480649784999103E-2</v>
      </c>
    </row>
    <row r="14" spans="1:13" x14ac:dyDescent="0.2">
      <c r="A14" s="1">
        <v>13</v>
      </c>
      <c r="B14" s="2">
        <v>13</v>
      </c>
      <c r="C14" s="2">
        <v>21</v>
      </c>
      <c r="D14" s="5">
        <f t="shared" si="1"/>
        <v>169</v>
      </c>
      <c r="E14" s="5">
        <f t="shared" si="2"/>
        <v>2197</v>
      </c>
      <c r="F14" s="5">
        <f t="shared" si="3"/>
        <v>28561</v>
      </c>
      <c r="G14">
        <f t="shared" si="4"/>
        <v>273</v>
      </c>
      <c r="H14">
        <f t="shared" si="5"/>
        <v>3549</v>
      </c>
      <c r="I14" s="5">
        <f t="shared" si="6"/>
        <v>441</v>
      </c>
      <c r="J14" s="5">
        <f t="shared" si="0"/>
        <v>21.951648351648313</v>
      </c>
      <c r="K14" s="5">
        <f t="shared" si="7"/>
        <v>0.90563458519495066</v>
      </c>
      <c r="L14" s="5">
        <f t="shared" si="8"/>
        <v>11.55999999999999</v>
      </c>
      <c r="M14" s="9">
        <f t="shared" si="9"/>
        <v>4.5316588173729175E-2</v>
      </c>
    </row>
    <row r="15" spans="1:13" x14ac:dyDescent="0.2">
      <c r="A15" s="1">
        <v>14</v>
      </c>
      <c r="B15" s="2">
        <v>14</v>
      </c>
      <c r="C15" s="2">
        <v>23</v>
      </c>
      <c r="D15" s="5">
        <f t="shared" si="1"/>
        <v>196</v>
      </c>
      <c r="E15" s="5">
        <f t="shared" si="2"/>
        <v>2744</v>
      </c>
      <c r="F15" s="5">
        <f t="shared" si="3"/>
        <v>38416</v>
      </c>
      <c r="G15">
        <f t="shared" si="4"/>
        <v>322</v>
      </c>
      <c r="H15">
        <f t="shared" si="5"/>
        <v>4508</v>
      </c>
      <c r="I15" s="5">
        <f t="shared" si="6"/>
        <v>529</v>
      </c>
      <c r="J15" s="5">
        <f t="shared" si="0"/>
        <v>22.099999999999959</v>
      </c>
      <c r="K15" s="5">
        <f t="shared" si="7"/>
        <v>0.81000000000007422</v>
      </c>
      <c r="L15" s="5">
        <f t="shared" si="8"/>
        <v>29.159999999999986</v>
      </c>
      <c r="M15" s="9">
        <f t="shared" si="9"/>
        <v>3.9130434782610489E-2</v>
      </c>
    </row>
    <row r="16" spans="1:13" x14ac:dyDescent="0.2">
      <c r="A16" s="1">
        <v>15</v>
      </c>
      <c r="B16" s="2">
        <v>15</v>
      </c>
      <c r="C16" s="2">
        <v>22</v>
      </c>
      <c r="D16" s="5">
        <f t="shared" si="1"/>
        <v>225</v>
      </c>
      <c r="E16" s="5">
        <f t="shared" si="2"/>
        <v>3375</v>
      </c>
      <c r="F16" s="5">
        <f>B16^4</f>
        <v>50625</v>
      </c>
      <c r="G16">
        <f t="shared" si="4"/>
        <v>330</v>
      </c>
      <c r="H16">
        <f t="shared" si="5"/>
        <v>4950</v>
      </c>
      <c r="I16" s="5">
        <f t="shared" si="6"/>
        <v>484</v>
      </c>
      <c r="J16" s="5">
        <f t="shared" si="0"/>
        <v>22.099999999999962</v>
      </c>
      <c r="K16" s="5">
        <f t="shared" si="7"/>
        <v>9.999999999992468E-3</v>
      </c>
      <c r="L16" s="5">
        <f t="shared" si="8"/>
        <v>19.359999999999989</v>
      </c>
      <c r="M16" s="9">
        <f t="shared" si="9"/>
        <v>4.5454545454528339E-3</v>
      </c>
    </row>
    <row r="17" spans="1:16" x14ac:dyDescent="0.2">
      <c r="A17" t="s">
        <v>8</v>
      </c>
      <c r="B17" s="5">
        <f>SUM(B2:B16)</f>
        <v>120</v>
      </c>
      <c r="C17" s="5">
        <f t="shared" ref="C17:J17" si="10">SUM(C2:C16)</f>
        <v>264</v>
      </c>
      <c r="D17" s="5">
        <f t="shared" si="10"/>
        <v>1240</v>
      </c>
      <c r="E17" s="5">
        <f t="shared" si="10"/>
        <v>14400</v>
      </c>
      <c r="F17" s="5">
        <f t="shared" si="10"/>
        <v>178312</v>
      </c>
      <c r="G17" s="5">
        <f t="shared" si="10"/>
        <v>2382</v>
      </c>
      <c r="H17" s="5">
        <f t="shared" si="10"/>
        <v>25838</v>
      </c>
      <c r="I17" s="5">
        <f t="shared" si="10"/>
        <v>4954</v>
      </c>
      <c r="J17" s="5">
        <f t="shared" si="10"/>
        <v>263.99999999999977</v>
      </c>
      <c r="K17" s="5">
        <f t="shared" ref="K17" si="11">SUM(K2:K16)</f>
        <v>24.54505494505494</v>
      </c>
      <c r="L17" s="5">
        <f t="shared" ref="L17" si="12">SUM(L2:L16)</f>
        <v>307.60000000000008</v>
      </c>
      <c r="M17" s="9"/>
    </row>
    <row r="18" spans="1:16" x14ac:dyDescent="0.2">
      <c r="A18" t="s">
        <v>9</v>
      </c>
      <c r="B18" s="5">
        <f>AVERAGE(B2:B16)</f>
        <v>8</v>
      </c>
      <c r="C18" s="5">
        <f>AVERAGE(C2:C16)</f>
        <v>17.600000000000001</v>
      </c>
      <c r="M18" s="10">
        <f>AVERAGE(M2:M16)</f>
        <v>7.7856090378165987E-2</v>
      </c>
      <c r="N18" t="s">
        <v>32</v>
      </c>
    </row>
    <row r="19" spans="1:16" x14ac:dyDescent="0.2">
      <c r="M19" t="s">
        <v>35</v>
      </c>
      <c r="P19" t="s">
        <v>36</v>
      </c>
    </row>
    <row r="20" spans="1:16" x14ac:dyDescent="0.2">
      <c r="J20" t="s">
        <v>15</v>
      </c>
      <c r="L20" t="s">
        <v>23</v>
      </c>
    </row>
    <row r="21" spans="1:16" x14ac:dyDescent="0.2">
      <c r="B21" s="6">
        <f>F17</f>
        <v>178312</v>
      </c>
      <c r="C21" s="6">
        <f>E17</f>
        <v>14400</v>
      </c>
      <c r="D21" s="6">
        <f>D17</f>
        <v>1240</v>
      </c>
      <c r="F21" s="6">
        <f>B21</f>
        <v>178312</v>
      </c>
      <c r="G21" s="6">
        <f>B25</f>
        <v>25838</v>
      </c>
      <c r="H21" s="6">
        <f>D21</f>
        <v>1240</v>
      </c>
      <c r="J21" t="s">
        <v>16</v>
      </c>
      <c r="K21">
        <f>MDETERM(B21:D23)</f>
        <v>17326399.999999918</v>
      </c>
    </row>
    <row r="22" spans="1:16" x14ac:dyDescent="0.2">
      <c r="A22" t="s">
        <v>11</v>
      </c>
      <c r="B22" s="6">
        <f>E17</f>
        <v>14400</v>
      </c>
      <c r="C22" s="6">
        <f>D17</f>
        <v>1240</v>
      </c>
      <c r="D22" s="6">
        <f>B17</f>
        <v>120</v>
      </c>
      <c r="E22" t="s">
        <v>13</v>
      </c>
      <c r="F22" s="6">
        <f>B22</f>
        <v>14400</v>
      </c>
      <c r="G22" s="6">
        <f>B26</f>
        <v>2382</v>
      </c>
      <c r="H22" s="6">
        <f>D22</f>
        <v>120</v>
      </c>
      <c r="J22" t="s">
        <v>17</v>
      </c>
      <c r="K22">
        <f>MDETERM(B25:D27)</f>
        <v>-1285199.9999999916</v>
      </c>
      <c r="L22" t="s">
        <v>20</v>
      </c>
      <c r="M22">
        <f>K22/K21</f>
        <v>-7.4175824175824037E-2</v>
      </c>
      <c r="O22" t="s">
        <v>24</v>
      </c>
    </row>
    <row r="23" spans="1:16" x14ac:dyDescent="0.2">
      <c r="B23" s="6">
        <f>D17</f>
        <v>1240</v>
      </c>
      <c r="C23" s="6">
        <f>B17</f>
        <v>120</v>
      </c>
      <c r="D23" s="7">
        <f>A16</f>
        <v>15</v>
      </c>
      <c r="F23" s="6">
        <f>B23</f>
        <v>1240</v>
      </c>
      <c r="G23" s="6">
        <f>B27</f>
        <v>264</v>
      </c>
      <c r="H23" s="7">
        <f>D23</f>
        <v>15</v>
      </c>
      <c r="J23" t="s">
        <v>18</v>
      </c>
      <c r="K23">
        <f>MDETERM(F21:H23)</f>
        <v>37270799.999999709</v>
      </c>
      <c r="L23" t="s">
        <v>21</v>
      </c>
      <c r="M23">
        <f>K23/K21</f>
        <v>2.1510989010988943</v>
      </c>
    </row>
    <row r="24" spans="1:16" x14ac:dyDescent="0.2">
      <c r="J24" t="s">
        <v>19</v>
      </c>
      <c r="K24">
        <f>MDETERM(F25:H27)</f>
        <v>113021439.99999994</v>
      </c>
      <c r="L24" t="s">
        <v>22</v>
      </c>
      <c r="M24">
        <f>K24/K21</f>
        <v>6.5230769230769505</v>
      </c>
    </row>
    <row r="25" spans="1:16" x14ac:dyDescent="0.2">
      <c r="B25" s="6">
        <f>H17</f>
        <v>25838</v>
      </c>
      <c r="C25" s="6">
        <f t="shared" ref="C25:D27" si="13">C21</f>
        <v>14400</v>
      </c>
      <c r="D25" s="6">
        <f t="shared" si="13"/>
        <v>1240</v>
      </c>
      <c r="F25" s="6">
        <f t="shared" ref="F25:G27" si="14">B21</f>
        <v>178312</v>
      </c>
      <c r="G25" s="6">
        <f t="shared" si="14"/>
        <v>14400</v>
      </c>
      <c r="H25" s="6">
        <f>B25</f>
        <v>25838</v>
      </c>
      <c r="J25" t="s">
        <v>28</v>
      </c>
      <c r="K25" s="8">
        <f>SQRT(1-(K17/L17))</f>
        <v>0.95927297096208075</v>
      </c>
      <c r="L25" t="s">
        <v>31</v>
      </c>
      <c r="N25" t="s">
        <v>33</v>
      </c>
    </row>
    <row r="26" spans="1:16" x14ac:dyDescent="0.2">
      <c r="A26" t="s">
        <v>12</v>
      </c>
      <c r="B26" s="6">
        <f>G17</f>
        <v>2382</v>
      </c>
      <c r="C26" s="6">
        <f t="shared" si="13"/>
        <v>1240</v>
      </c>
      <c r="D26" s="6">
        <f t="shared" si="13"/>
        <v>120</v>
      </c>
      <c r="E26" t="s">
        <v>14</v>
      </c>
      <c r="F26" s="6">
        <f t="shared" si="14"/>
        <v>14400</v>
      </c>
      <c r="G26" s="6">
        <f t="shared" si="14"/>
        <v>1240</v>
      </c>
      <c r="H26" s="6">
        <f>B26</f>
        <v>2382</v>
      </c>
      <c r="J26" t="s">
        <v>30</v>
      </c>
      <c r="K26" s="8">
        <f>K25*K25</f>
        <v>0.92020463281841702</v>
      </c>
      <c r="L26" t="s">
        <v>34</v>
      </c>
    </row>
    <row r="27" spans="1:16" x14ac:dyDescent="0.2">
      <c r="B27" s="6">
        <f>C17</f>
        <v>264</v>
      </c>
      <c r="C27" s="6">
        <f t="shared" si="13"/>
        <v>120</v>
      </c>
      <c r="D27" s="7">
        <f t="shared" si="13"/>
        <v>15</v>
      </c>
      <c r="F27" s="6">
        <f t="shared" si="14"/>
        <v>1240</v>
      </c>
      <c r="G27" s="6">
        <f t="shared" si="14"/>
        <v>120</v>
      </c>
      <c r="H27" s="7">
        <f>B27</f>
        <v>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2021-11-21T17:14:50Z</dcterms:created>
  <dcterms:modified xsi:type="dcterms:W3CDTF">2021-11-29T12:36:49Z</dcterms:modified>
</cp:coreProperties>
</file>