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toria/Desktop/5 семестр/эконометрика/"/>
    </mc:Choice>
  </mc:AlternateContent>
  <xr:revisionPtr revIDLastSave="0" documentId="13_ncr:1_{0678D62F-F6B1-D14D-9FC7-A778AABF50C0}" xr6:coauthVersionLast="47" xr6:coauthVersionMax="47" xr10:uidLastSave="{00000000-0000-0000-0000-000000000000}"/>
  <bookViews>
    <workbookView xWindow="0" yWindow="500" windowWidth="28800" windowHeight="16340" activeTab="2" xr2:uid="{F138118C-2833-4EB5-8424-F559ED0156AF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3" l="1"/>
  <c r="C33" i="3"/>
  <c r="D33" i="3"/>
  <c r="D4" i="3"/>
  <c r="B50" i="3" a="1"/>
  <c r="B50" i="3" s="1"/>
  <c r="I47" i="3" s="1"/>
  <c r="C16" i="3"/>
  <c r="D16" i="3" s="1"/>
  <c r="C15" i="3"/>
  <c r="D15" i="3" s="1"/>
  <c r="C14" i="3"/>
  <c r="D14" i="3" s="1"/>
  <c r="C13" i="3"/>
  <c r="D13" i="3" s="1"/>
  <c r="C12" i="3"/>
  <c r="D12" i="3" s="1"/>
  <c r="C11" i="3"/>
  <c r="D11" i="3" s="1"/>
  <c r="C10" i="3"/>
  <c r="D10" i="3" s="1"/>
  <c r="C9" i="3"/>
  <c r="D9" i="3" s="1"/>
  <c r="C8" i="3"/>
  <c r="D8" i="3" s="1"/>
  <c r="C7" i="3"/>
  <c r="D7" i="3" s="1"/>
  <c r="C6" i="3"/>
  <c r="D6" i="3" s="1"/>
  <c r="C5" i="3"/>
  <c r="D5" i="3" s="1"/>
  <c r="C4" i="3"/>
  <c r="I33" i="2"/>
  <c r="E33" i="2"/>
  <c r="B50" i="2" a="1"/>
  <c r="B50" i="2" s="1"/>
  <c r="B49" i="2" a="1"/>
  <c r="B49" i="2" s="1"/>
  <c r="C34" i="2"/>
  <c r="C33" i="2"/>
  <c r="D33" i="2"/>
  <c r="C36" i="2"/>
  <c r="C35" i="2"/>
  <c r="B29" i="2"/>
  <c r="C27" i="2"/>
  <c r="F23" i="2"/>
  <c r="F22" i="2"/>
  <c r="E24" i="2"/>
  <c r="E23" i="2"/>
  <c r="E22" i="2"/>
  <c r="D24" i="2"/>
  <c r="D23" i="2"/>
  <c r="C25" i="2"/>
  <c r="C24" i="2"/>
  <c r="C23" i="2"/>
  <c r="C26" i="2"/>
  <c r="D25" i="2"/>
  <c r="F15" i="2"/>
  <c r="F4" i="2"/>
  <c r="E4" i="2"/>
  <c r="E15" i="2"/>
  <c r="E7" i="2"/>
  <c r="C4" i="2"/>
  <c r="D4" i="2" s="1"/>
  <c r="C5" i="2"/>
  <c r="E6" i="2"/>
  <c r="F6" i="2" s="1"/>
  <c r="D6" i="2"/>
  <c r="D5" i="2"/>
  <c r="E5" i="2" s="1"/>
  <c r="F5" i="2" s="1"/>
  <c r="C10" i="2"/>
  <c r="C9" i="2"/>
  <c r="C8" i="2"/>
  <c r="M8" i="1" a="1"/>
  <c r="M8" i="1" s="1"/>
  <c r="L4" i="1"/>
  <c r="L6" i="1"/>
  <c r="L7" i="1"/>
  <c r="C15" i="1"/>
  <c r="M4" i="1"/>
  <c r="I8" i="1"/>
  <c r="F15" i="1"/>
  <c r="G12" i="1"/>
  <c r="F8" i="1"/>
  <c r="F10" i="1"/>
  <c r="F9" i="1"/>
  <c r="G8" i="1"/>
  <c r="D15" i="1"/>
  <c r="F24" i="2"/>
  <c r="F11" i="2"/>
  <c r="F12" i="2"/>
  <c r="F13" i="2"/>
  <c r="F14" i="2"/>
  <c r="E11" i="2"/>
  <c r="E12" i="2"/>
  <c r="E13" i="2"/>
  <c r="E14" i="2"/>
  <c r="D7" i="2"/>
  <c r="D8" i="2"/>
  <c r="D9" i="2"/>
  <c r="D10" i="2"/>
  <c r="E10" i="2" s="1"/>
  <c r="F10" i="2" s="1"/>
  <c r="D11" i="2"/>
  <c r="D12" i="2"/>
  <c r="D13" i="2"/>
  <c r="D14" i="2"/>
  <c r="D15" i="2"/>
  <c r="D16" i="2"/>
  <c r="C16" i="2"/>
  <c r="C6" i="2"/>
  <c r="C7" i="2"/>
  <c r="C11" i="2"/>
  <c r="C12" i="2"/>
  <c r="C13" i="2"/>
  <c r="C14" i="2"/>
  <c r="C15" i="2"/>
  <c r="N4" i="1"/>
  <c r="K15" i="1"/>
  <c r="K9" i="1"/>
  <c r="K10" i="1"/>
  <c r="K11" i="1"/>
  <c r="K12" i="1"/>
  <c r="K13" i="1"/>
  <c r="K14" i="1"/>
  <c r="K8" i="1"/>
  <c r="J15" i="1"/>
  <c r="J9" i="1"/>
  <c r="J10" i="1"/>
  <c r="J11" i="1"/>
  <c r="J12" i="1"/>
  <c r="J13" i="1"/>
  <c r="J14" i="1"/>
  <c r="J8" i="1"/>
  <c r="I15" i="1"/>
  <c r="I9" i="1"/>
  <c r="I10" i="1"/>
  <c r="I11" i="1"/>
  <c r="I12" i="1"/>
  <c r="I13" i="1"/>
  <c r="I14" i="1"/>
  <c r="H15" i="1"/>
  <c r="G15" i="1"/>
  <c r="H9" i="1"/>
  <c r="H10" i="1"/>
  <c r="H11" i="1"/>
  <c r="H12" i="1"/>
  <c r="H13" i="1"/>
  <c r="H14" i="1"/>
  <c r="G9" i="1"/>
  <c r="G10" i="1"/>
  <c r="G11" i="1"/>
  <c r="G13" i="1"/>
  <c r="G14" i="1"/>
  <c r="F11" i="1"/>
  <c r="F12" i="1"/>
  <c r="F13" i="1"/>
  <c r="F14" i="1"/>
  <c r="H8" i="1"/>
  <c r="E9" i="1"/>
  <c r="E10" i="1"/>
  <c r="E11" i="1"/>
  <c r="E12" i="1"/>
  <c r="E13" i="1"/>
  <c r="E14" i="1"/>
  <c r="E15" i="1"/>
  <c r="E8" i="1"/>
  <c r="D8" i="1"/>
  <c r="D9" i="1"/>
  <c r="D10" i="1"/>
  <c r="D11" i="1"/>
  <c r="D12" i="1"/>
  <c r="D13" i="1"/>
  <c r="D14" i="1"/>
  <c r="D7" i="1"/>
  <c r="C7" i="1"/>
  <c r="C8" i="1"/>
  <c r="C9" i="1"/>
  <c r="C10" i="1"/>
  <c r="C11" i="1"/>
  <c r="C12" i="1"/>
  <c r="C13" i="1"/>
  <c r="C14" i="1"/>
  <c r="C6" i="1"/>
  <c r="I35" i="3" l="1"/>
  <c r="I39" i="3"/>
  <c r="I43" i="3"/>
  <c r="E13" i="3"/>
  <c r="F13" i="3" s="1"/>
  <c r="F24" i="3" s="1"/>
  <c r="E15" i="3"/>
  <c r="F15" i="3" s="1"/>
  <c r="D25" i="3" s="1"/>
  <c r="E12" i="3"/>
  <c r="F12" i="3" s="1"/>
  <c r="E24" i="3" s="1"/>
  <c r="E10" i="3"/>
  <c r="F10" i="3" s="1"/>
  <c r="C24" i="3" s="1"/>
  <c r="E8" i="3"/>
  <c r="F8" i="3" s="1"/>
  <c r="E23" i="3" s="1"/>
  <c r="E6" i="3"/>
  <c r="F6" i="3" s="1"/>
  <c r="C23" i="3" s="1"/>
  <c r="E4" i="3"/>
  <c r="F4" i="3" s="1"/>
  <c r="E22" i="3" s="1"/>
  <c r="E5" i="3"/>
  <c r="F5" i="3" s="1"/>
  <c r="F22" i="3" s="1"/>
  <c r="E9" i="3"/>
  <c r="F9" i="3" s="1"/>
  <c r="F23" i="3" s="1"/>
  <c r="E11" i="3"/>
  <c r="F11" i="3" s="1"/>
  <c r="D24" i="3" s="1"/>
  <c r="E14" i="3"/>
  <c r="F14" i="3" s="1"/>
  <c r="C25" i="3" s="1"/>
  <c r="E7" i="3"/>
  <c r="F7" i="3" s="1"/>
  <c r="D23" i="3" s="1"/>
  <c r="I34" i="3"/>
  <c r="I38" i="3"/>
  <c r="I42" i="3"/>
  <c r="I46" i="3"/>
  <c r="I33" i="3"/>
  <c r="I37" i="3"/>
  <c r="I41" i="3"/>
  <c r="I45" i="3"/>
  <c r="I36" i="3"/>
  <c r="I40" i="3"/>
  <c r="I44" i="3"/>
  <c r="I48" i="3"/>
  <c r="I34" i="2"/>
  <c r="I38" i="2"/>
  <c r="I42" i="2"/>
  <c r="I46" i="2"/>
  <c r="I35" i="2"/>
  <c r="I39" i="2"/>
  <c r="I43" i="2"/>
  <c r="I47" i="2"/>
  <c r="I36" i="2"/>
  <c r="I40" i="2"/>
  <c r="I44" i="2"/>
  <c r="I48" i="2"/>
  <c r="I37" i="2"/>
  <c r="I41" i="2"/>
  <c r="I45" i="2"/>
  <c r="F7" i="2"/>
  <c r="D26" i="2" s="1"/>
  <c r="D27" i="2" s="1"/>
  <c r="E9" i="2"/>
  <c r="F9" i="2" s="1"/>
  <c r="F26" i="2" s="1"/>
  <c r="F27" i="2" s="1"/>
  <c r="E8" i="2"/>
  <c r="F8" i="2" s="1"/>
  <c r="D26" i="3" l="1"/>
  <c r="D27" i="3" s="1"/>
  <c r="E26" i="3"/>
  <c r="E27" i="3" s="1"/>
  <c r="C26" i="3"/>
  <c r="C27" i="3" s="1"/>
  <c r="F26" i="3"/>
  <c r="F27" i="3" s="1"/>
  <c r="E26" i="2"/>
  <c r="E27" i="2" s="1"/>
  <c r="B29" i="3" l="1"/>
  <c r="D28" i="3" s="1"/>
  <c r="C46" i="3" s="1"/>
  <c r="D46" i="3" s="1"/>
  <c r="F28" i="2"/>
  <c r="C28" i="2"/>
  <c r="D28" i="2"/>
  <c r="E28" i="2"/>
  <c r="C38" i="3" l="1"/>
  <c r="D38" i="3" s="1"/>
  <c r="F28" i="3"/>
  <c r="C40" i="3" s="1"/>
  <c r="D40" i="3" s="1"/>
  <c r="C28" i="3"/>
  <c r="C41" i="3" s="1"/>
  <c r="D41" i="3" s="1"/>
  <c r="C42" i="3"/>
  <c r="D42" i="3" s="1"/>
  <c r="C34" i="3"/>
  <c r="D34" i="3" s="1"/>
  <c r="E28" i="3"/>
  <c r="C39" i="3" s="1"/>
  <c r="D39" i="3" s="1"/>
  <c r="C47" i="2"/>
  <c r="D47" i="2" s="1"/>
  <c r="C43" i="2"/>
  <c r="D43" i="2" s="1"/>
  <c r="C39" i="2"/>
  <c r="D39" i="2" s="1"/>
  <c r="D35" i="2"/>
  <c r="C41" i="2"/>
  <c r="D41" i="2" s="1"/>
  <c r="C45" i="2"/>
  <c r="D45" i="2" s="1"/>
  <c r="C37" i="2"/>
  <c r="D37" i="2" s="1"/>
  <c r="C46" i="2"/>
  <c r="D46" i="2" s="1"/>
  <c r="C42" i="2"/>
  <c r="D42" i="2" s="1"/>
  <c r="C38" i="2"/>
  <c r="D38" i="2" s="1"/>
  <c r="D34" i="2"/>
  <c r="C48" i="2"/>
  <c r="D48" i="2" s="1"/>
  <c r="C44" i="2"/>
  <c r="D44" i="2" s="1"/>
  <c r="C40" i="2"/>
  <c r="D40" i="2" s="1"/>
  <c r="D36" i="2"/>
  <c r="C36" i="3" l="1"/>
  <c r="D36" i="3" s="1"/>
  <c r="C35" i="3"/>
  <c r="D35" i="3" s="1"/>
  <c r="B49" i="3" s="1" a="1"/>
  <c r="B49" i="3" s="1"/>
  <c r="C47" i="3"/>
  <c r="D47" i="3" s="1"/>
  <c r="C48" i="3"/>
  <c r="D48" i="3" s="1"/>
  <c r="C45" i="3"/>
  <c r="D45" i="3" s="1"/>
  <c r="C37" i="3"/>
  <c r="D37" i="3" s="1"/>
  <c r="C44" i="3"/>
  <c r="D44" i="3" s="1"/>
  <c r="C43" i="3"/>
  <c r="D43" i="3" s="1"/>
  <c r="E38" i="2"/>
  <c r="E45" i="2"/>
  <c r="E48" i="3" l="1"/>
  <c r="F48" i="3" s="1"/>
  <c r="E47" i="3"/>
  <c r="F47" i="3" s="1"/>
  <c r="E46" i="3"/>
  <c r="G46" i="3" s="1"/>
  <c r="H46" i="3" s="1"/>
  <c r="E35" i="3"/>
  <c r="F35" i="3" s="1"/>
  <c r="E41" i="3"/>
  <c r="G41" i="3" s="1"/>
  <c r="H41" i="3" s="1"/>
  <c r="E34" i="3"/>
  <c r="F34" i="3" s="1"/>
  <c r="E43" i="3"/>
  <c r="E38" i="3"/>
  <c r="E33" i="3"/>
  <c r="E36" i="3"/>
  <c r="E39" i="3"/>
  <c r="E42" i="3"/>
  <c r="E37" i="3"/>
  <c r="E40" i="3"/>
  <c r="E44" i="3"/>
  <c r="E45" i="3"/>
  <c r="F33" i="2"/>
  <c r="E37" i="2"/>
  <c r="F37" i="2" s="1"/>
  <c r="G38" i="2"/>
  <c r="H38" i="2" s="1"/>
  <c r="F38" i="2"/>
  <c r="G33" i="2"/>
  <c r="H33" i="2" s="1"/>
  <c r="E48" i="2"/>
  <c r="E44" i="2"/>
  <c r="E35" i="2"/>
  <c r="E47" i="2"/>
  <c r="E43" i="2"/>
  <c r="E39" i="2"/>
  <c r="G45" i="2"/>
  <c r="H45" i="2" s="1"/>
  <c r="F45" i="2"/>
  <c r="E41" i="2"/>
  <c r="E36" i="2"/>
  <c r="E40" i="2"/>
  <c r="E34" i="2"/>
  <c r="E46" i="2"/>
  <c r="E42" i="2"/>
  <c r="F41" i="3" l="1"/>
  <c r="G47" i="3"/>
  <c r="H47" i="3" s="1"/>
  <c r="G48" i="3"/>
  <c r="H48" i="3" s="1"/>
  <c r="G35" i="3"/>
  <c r="H35" i="3" s="1"/>
  <c r="G34" i="3"/>
  <c r="H34" i="3" s="1"/>
  <c r="F46" i="3"/>
  <c r="F45" i="3"/>
  <c r="G45" i="3"/>
  <c r="H45" i="3" s="1"/>
  <c r="G33" i="3"/>
  <c r="H33" i="3" s="1"/>
  <c r="G42" i="3"/>
  <c r="H42" i="3" s="1"/>
  <c r="F42" i="3"/>
  <c r="G38" i="3"/>
  <c r="H38" i="3" s="1"/>
  <c r="F38" i="3"/>
  <c r="F37" i="3"/>
  <c r="G37" i="3"/>
  <c r="H37" i="3" s="1"/>
  <c r="G44" i="3"/>
  <c r="H44" i="3" s="1"/>
  <c r="F44" i="3"/>
  <c r="G39" i="3"/>
  <c r="H39" i="3" s="1"/>
  <c r="F39" i="3"/>
  <c r="G43" i="3"/>
  <c r="H43" i="3" s="1"/>
  <c r="F43" i="3"/>
  <c r="G40" i="3"/>
  <c r="H40" i="3" s="1"/>
  <c r="F40" i="3"/>
  <c r="G36" i="3"/>
  <c r="H36" i="3" s="1"/>
  <c r="F36" i="3"/>
  <c r="G37" i="2"/>
  <c r="H37" i="2" s="1"/>
  <c r="G43" i="2"/>
  <c r="H43" i="2" s="1"/>
  <c r="F43" i="2"/>
  <c r="G48" i="2"/>
  <c r="H48" i="2" s="1"/>
  <c r="F48" i="2"/>
  <c r="G42" i="2"/>
  <c r="H42" i="2" s="1"/>
  <c r="F42" i="2"/>
  <c r="G36" i="2"/>
  <c r="H36" i="2" s="1"/>
  <c r="F36" i="2"/>
  <c r="G47" i="2"/>
  <c r="H47" i="2" s="1"/>
  <c r="F47" i="2"/>
  <c r="G40" i="2"/>
  <c r="H40" i="2" s="1"/>
  <c r="F40" i="2"/>
  <c r="G46" i="2"/>
  <c r="H46" i="2" s="1"/>
  <c r="F46" i="2"/>
  <c r="G41" i="2"/>
  <c r="H41" i="2" s="1"/>
  <c r="F41" i="2"/>
  <c r="G35" i="2"/>
  <c r="H35" i="2" s="1"/>
  <c r="F35" i="2"/>
  <c r="G34" i="2"/>
  <c r="H34" i="2" s="1"/>
  <c r="F34" i="2"/>
  <c r="G39" i="2"/>
  <c r="H39" i="2" s="1"/>
  <c r="F39" i="2"/>
  <c r="G44" i="2"/>
  <c r="H44" i="2" s="1"/>
  <c r="F4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<sst xmlns="http://schemas.openxmlformats.org/spreadsheetml/2006/main" count="68" uniqueCount="35">
  <si>
    <t>Метод скользящей средней</t>
  </si>
  <si>
    <t>Месяц</t>
  </si>
  <si>
    <t>Выручка</t>
  </si>
  <si>
    <t>По 2 месяца</t>
  </si>
  <si>
    <t>По 3 месяца</t>
  </si>
  <si>
    <t>По 4 месяца</t>
  </si>
  <si>
    <t>Скользящее среднее</t>
  </si>
  <si>
    <t>Абсолютное отклонение</t>
  </si>
  <si>
    <t>Относительное отклонение</t>
  </si>
  <si>
    <t>Средние квадратичные отклонения</t>
  </si>
  <si>
    <t>№ Квартала</t>
  </si>
  <si>
    <t>Потребление эл</t>
  </si>
  <si>
    <t>Итого за 4 квартала</t>
  </si>
  <si>
    <t>Скользящая средняя</t>
  </si>
  <si>
    <t>Центрированная скользящая средняя</t>
  </si>
  <si>
    <t>Оценка сезонной компоненты</t>
  </si>
  <si>
    <t>Расчет скорректированной сезонной компоненты</t>
  </si>
  <si>
    <t>год</t>
  </si>
  <si>
    <t>Квартал</t>
  </si>
  <si>
    <t>-</t>
  </si>
  <si>
    <t>итого 1 кв за все годы</t>
  </si>
  <si>
    <t>средняя оценка СК I кв</t>
  </si>
  <si>
    <t>К</t>
  </si>
  <si>
    <t>Расчет значений Т+Е и Т+S</t>
  </si>
  <si>
    <t>t</t>
  </si>
  <si>
    <t>Yt</t>
  </si>
  <si>
    <t>St</t>
  </si>
  <si>
    <t>T+E =Yt-St</t>
  </si>
  <si>
    <t>T+S</t>
  </si>
  <si>
    <t>E^2</t>
  </si>
  <si>
    <t>E=Yt-(T+S)</t>
  </si>
  <si>
    <t>T = B0+B1t по скольз</t>
  </si>
  <si>
    <t>T = B0+B1t по данным</t>
  </si>
  <si>
    <t>T скольз</t>
  </si>
  <si>
    <t>Т без сколь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</si>
</sst>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Основной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Лист1!$B$4:$B$14</c:f>
              <c:numCache>
                <c:formatCode>General</c:formatCode>
                <c:ptCount val="11"/>
                <c:pt idx="0">
                  <c:v>7600</c:v>
                </c:pt>
                <c:pt idx="1">
                  <c:v>8200</c:v>
                </c:pt>
                <c:pt idx="2">
                  <c:v>8460</c:v>
                </c:pt>
                <c:pt idx="3">
                  <c:v>8200</c:v>
                </c:pt>
                <c:pt idx="4">
                  <c:v>7900</c:v>
                </c:pt>
                <c:pt idx="5">
                  <c:v>7600</c:v>
                </c:pt>
                <c:pt idx="6">
                  <c:v>7700</c:v>
                </c:pt>
                <c:pt idx="7">
                  <c:v>8300</c:v>
                </c:pt>
                <c:pt idx="8">
                  <c:v>8900</c:v>
                </c:pt>
                <c:pt idx="9">
                  <c:v>9360</c:v>
                </c:pt>
                <c:pt idx="10">
                  <c:v>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D5-4B85-845D-B7D87D693E43}"/>
            </c:ext>
          </c:extLst>
        </c:ser>
        <c:ser>
          <c:idx val="1"/>
          <c:order val="1"/>
          <c:tx>
            <c:v>По 2 месца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Лист1!$C$6:$C$15</c:f>
              <c:numCache>
                <c:formatCode>General</c:formatCode>
                <c:ptCount val="10"/>
                <c:pt idx="0">
                  <c:v>7900</c:v>
                </c:pt>
                <c:pt idx="1">
                  <c:v>8330</c:v>
                </c:pt>
                <c:pt idx="2">
                  <c:v>8330</c:v>
                </c:pt>
                <c:pt idx="3">
                  <c:v>8050</c:v>
                </c:pt>
                <c:pt idx="4">
                  <c:v>7750</c:v>
                </c:pt>
                <c:pt idx="5">
                  <c:v>7650</c:v>
                </c:pt>
                <c:pt idx="6">
                  <c:v>8000</c:v>
                </c:pt>
                <c:pt idx="7">
                  <c:v>8600</c:v>
                </c:pt>
                <c:pt idx="8">
                  <c:v>9130</c:v>
                </c:pt>
                <c:pt idx="9">
                  <c:v>9430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D5-4B85-845D-B7D87D693E43}"/>
            </c:ext>
          </c:extLst>
        </c:ser>
        <c:ser>
          <c:idx val="2"/>
          <c:order val="2"/>
          <c:tx>
            <c:v>По 3 месяца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Лист1!$D$7:$D$15</c:f>
              <c:numCache>
                <c:formatCode>General</c:formatCode>
                <c:ptCount val="9"/>
                <c:pt idx="0">
                  <c:v>8086.666666666667</c:v>
                </c:pt>
                <c:pt idx="1">
                  <c:v>8286.6666666666661</c:v>
                </c:pt>
                <c:pt idx="2">
                  <c:v>8186.666666666667</c:v>
                </c:pt>
                <c:pt idx="3">
                  <c:v>7900</c:v>
                </c:pt>
                <c:pt idx="4">
                  <c:v>7733.333333333333</c:v>
                </c:pt>
                <c:pt idx="5">
                  <c:v>7866.666666666667</c:v>
                </c:pt>
                <c:pt idx="6">
                  <c:v>8300</c:v>
                </c:pt>
                <c:pt idx="7">
                  <c:v>8853.3333333333339</c:v>
                </c:pt>
                <c:pt idx="8">
                  <c:v>9253.3333333333339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D5-4B85-845D-B7D87D693E43}"/>
            </c:ext>
          </c:extLst>
        </c:ser>
        <c:ser>
          <c:idx val="3"/>
          <c:order val="3"/>
          <c:tx>
            <c:v>По 4 месяца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Лист1!$E$8:$E$15</c:f>
              <c:numCache>
                <c:formatCode>General</c:formatCode>
                <c:ptCount val="8"/>
                <c:pt idx="0">
                  <c:v>8115</c:v>
                </c:pt>
                <c:pt idx="1">
                  <c:v>8190</c:v>
                </c:pt>
                <c:pt idx="2">
                  <c:v>8040</c:v>
                </c:pt>
                <c:pt idx="3">
                  <c:v>7850</c:v>
                </c:pt>
                <c:pt idx="4">
                  <c:v>7875</c:v>
                </c:pt>
                <c:pt idx="5">
                  <c:v>8125</c:v>
                </c:pt>
                <c:pt idx="6">
                  <c:v>8565</c:v>
                </c:pt>
                <c:pt idx="7">
                  <c:v>9015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D5-4B85-845D-B7D87D693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6847360"/>
        <c:axId val="316847688"/>
      </c:lineChart>
      <c:catAx>
        <c:axId val="316847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16847688"/>
        <c:crosses val="autoZero"/>
        <c:auto val="1"/>
        <c:lblAlgn val="ctr"/>
        <c:lblOffset val="100"/>
        <c:noMultiLvlLbl val="0"/>
      </c:catAx>
      <c:valAx>
        <c:axId val="31684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31684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Лист2!$B$33:$B$48</c:f>
              <c:numCache>
                <c:formatCode>General</c:formatCode>
                <c:ptCount val="16"/>
                <c:pt idx="0">
                  <c:v>6</c:v>
                </c:pt>
                <c:pt idx="1">
                  <c:v>4.4000000000000004</c:v>
                </c:pt>
                <c:pt idx="2">
                  <c:v>5</c:v>
                </c:pt>
                <c:pt idx="3">
                  <c:v>9</c:v>
                </c:pt>
                <c:pt idx="4">
                  <c:v>7.2</c:v>
                </c:pt>
                <c:pt idx="5">
                  <c:v>4.8</c:v>
                </c:pt>
                <c:pt idx="6">
                  <c:v>6</c:v>
                </c:pt>
                <c:pt idx="7">
                  <c:v>10</c:v>
                </c:pt>
                <c:pt idx="8">
                  <c:v>8</c:v>
                </c:pt>
                <c:pt idx="9">
                  <c:v>5.6</c:v>
                </c:pt>
                <c:pt idx="10">
                  <c:v>6.4</c:v>
                </c:pt>
                <c:pt idx="11">
                  <c:v>11</c:v>
                </c:pt>
                <c:pt idx="12">
                  <c:v>9</c:v>
                </c:pt>
                <c:pt idx="13">
                  <c:v>6.6</c:v>
                </c:pt>
                <c:pt idx="14">
                  <c:v>7</c:v>
                </c:pt>
                <c:pt idx="15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8-4E37-BE20-0F7A761A606F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Лист2!$I$33:$I$48</c:f>
              <c:numCache>
                <c:formatCode>General</c:formatCode>
                <c:ptCount val="16"/>
                <c:pt idx="0">
                  <c:v>5.5926470588235295</c:v>
                </c:pt>
                <c:pt idx="1">
                  <c:v>5.8202941176470588</c:v>
                </c:pt>
                <c:pt idx="2">
                  <c:v>6.0479411764705882</c:v>
                </c:pt>
                <c:pt idx="3">
                  <c:v>6.2755882352941175</c:v>
                </c:pt>
                <c:pt idx="4">
                  <c:v>6.5032352941176477</c:v>
                </c:pt>
                <c:pt idx="5">
                  <c:v>6.730882352941177</c:v>
                </c:pt>
                <c:pt idx="6">
                  <c:v>6.9585294117647063</c:v>
                </c:pt>
                <c:pt idx="7">
                  <c:v>7.1861764705882356</c:v>
                </c:pt>
                <c:pt idx="8">
                  <c:v>7.4138235294117649</c:v>
                </c:pt>
                <c:pt idx="9">
                  <c:v>7.6414705882352942</c:v>
                </c:pt>
                <c:pt idx="10">
                  <c:v>7.8691176470588236</c:v>
                </c:pt>
                <c:pt idx="11">
                  <c:v>8.0967647058823538</c:v>
                </c:pt>
                <c:pt idx="12">
                  <c:v>8.3244117647058822</c:v>
                </c:pt>
                <c:pt idx="13">
                  <c:v>8.5520588235294124</c:v>
                </c:pt>
                <c:pt idx="14">
                  <c:v>8.7797058823529426</c:v>
                </c:pt>
                <c:pt idx="15">
                  <c:v>9.007352941176471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AF8-4E37-BE20-0F7A761A6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662776"/>
        <c:axId val="429663104"/>
      </c:lineChart>
      <c:catAx>
        <c:axId val="42966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29663104"/>
        <c:crosses val="autoZero"/>
        <c:auto val="1"/>
        <c:lblAlgn val="ctr"/>
        <c:lblOffset val="100"/>
        <c:noMultiLvlLbl val="0"/>
      </c:catAx>
      <c:valAx>
        <c:axId val="4296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2966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посглаж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Лист2!$D$33:$D$48</c:f>
              <c:numCache>
                <c:formatCode>General</c:formatCode>
                <c:ptCount val="16"/>
                <c:pt idx="0">
                  <c:v>5.4187500000000002</c:v>
                </c:pt>
                <c:pt idx="1">
                  <c:v>6.3770833333333341</c:v>
                </c:pt>
                <c:pt idx="2">
                  <c:v>6.2937499999999993</c:v>
                </c:pt>
                <c:pt idx="3">
                  <c:v>6.3104166666666668</c:v>
                </c:pt>
                <c:pt idx="4">
                  <c:v>6.6187500000000004</c:v>
                </c:pt>
                <c:pt idx="5">
                  <c:v>6.7770833333333336</c:v>
                </c:pt>
                <c:pt idx="6">
                  <c:v>7.2937499999999993</c:v>
                </c:pt>
                <c:pt idx="7">
                  <c:v>7.3104166666666668</c:v>
                </c:pt>
                <c:pt idx="8">
                  <c:v>7.4187500000000002</c:v>
                </c:pt>
                <c:pt idx="9">
                  <c:v>7.5770833333333334</c:v>
                </c:pt>
                <c:pt idx="10">
                  <c:v>7.6937499999999996</c:v>
                </c:pt>
                <c:pt idx="11">
                  <c:v>8.3104166666666668</c:v>
                </c:pt>
                <c:pt idx="12">
                  <c:v>8.4187499999999993</c:v>
                </c:pt>
                <c:pt idx="13">
                  <c:v>8.5770833333333343</c:v>
                </c:pt>
                <c:pt idx="14">
                  <c:v>8.2937499999999993</c:v>
                </c:pt>
                <c:pt idx="15">
                  <c:v>8.1104166666666675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0-4513-97AB-C84343622825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Лист2!$E$33:$E$48</c:f>
              <c:numCache>
                <c:formatCode>General</c:formatCode>
                <c:ptCount val="16"/>
                <c:pt idx="0">
                  <c:v>5.9018382352941181</c:v>
                </c:pt>
                <c:pt idx="1">
                  <c:v>6.0882598039215692</c:v>
                </c:pt>
                <c:pt idx="2">
                  <c:v>6.2746813725490203</c:v>
                </c:pt>
                <c:pt idx="3">
                  <c:v>6.4611029411764713</c:v>
                </c:pt>
                <c:pt idx="4">
                  <c:v>6.6475245098039224</c:v>
                </c:pt>
                <c:pt idx="5">
                  <c:v>6.8339460784313726</c:v>
                </c:pt>
                <c:pt idx="6">
                  <c:v>7.0203676470588237</c:v>
                </c:pt>
                <c:pt idx="7">
                  <c:v>7.2067892156862747</c:v>
                </c:pt>
                <c:pt idx="8">
                  <c:v>7.3932107843137258</c:v>
                </c:pt>
                <c:pt idx="9">
                  <c:v>7.5796323529411769</c:v>
                </c:pt>
                <c:pt idx="10">
                  <c:v>7.7660539215686279</c:v>
                </c:pt>
                <c:pt idx="11">
                  <c:v>7.952475490196079</c:v>
                </c:pt>
                <c:pt idx="12">
                  <c:v>8.138897058823531</c:v>
                </c:pt>
                <c:pt idx="13">
                  <c:v>8.3253186274509812</c:v>
                </c:pt>
                <c:pt idx="14">
                  <c:v>8.5117401960784314</c:v>
                </c:pt>
                <c:pt idx="15">
                  <c:v>8.6981617647058833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A0-4513-97AB-C84343622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40904"/>
        <c:axId val="437441232"/>
      </c:lineChart>
      <c:catAx>
        <c:axId val="43744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37441232"/>
        <c:crosses val="autoZero"/>
        <c:auto val="1"/>
        <c:lblAlgn val="ctr"/>
        <c:lblOffset val="100"/>
        <c:noMultiLvlLbl val="0"/>
      </c:catAx>
      <c:valAx>
        <c:axId val="437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3744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Лист3!$B$33:$B$48</c:f>
              <c:numCache>
                <c:formatCode>General</c:formatCode>
                <c:ptCount val="16"/>
                <c:pt idx="0">
                  <c:v>100</c:v>
                </c:pt>
                <c:pt idx="1">
                  <c:v>101.5</c:v>
                </c:pt>
                <c:pt idx="2">
                  <c:v>102.1</c:v>
                </c:pt>
                <c:pt idx="3">
                  <c:v>102.4</c:v>
                </c:pt>
                <c:pt idx="4">
                  <c:v>103</c:v>
                </c:pt>
                <c:pt idx="5">
                  <c:v>100.7</c:v>
                </c:pt>
                <c:pt idx="6">
                  <c:v>102.6</c:v>
                </c:pt>
                <c:pt idx="7">
                  <c:v>103</c:v>
                </c:pt>
                <c:pt idx="8">
                  <c:v>103.1</c:v>
                </c:pt>
                <c:pt idx="9">
                  <c:v>100.7</c:v>
                </c:pt>
                <c:pt idx="10">
                  <c:v>100</c:v>
                </c:pt>
                <c:pt idx="11">
                  <c:v>98.1</c:v>
                </c:pt>
                <c:pt idx="12">
                  <c:v>99.4</c:v>
                </c:pt>
                <c:pt idx="13">
                  <c:v>100.6</c:v>
                </c:pt>
                <c:pt idx="14">
                  <c:v>97.4</c:v>
                </c:pt>
                <c:pt idx="15">
                  <c:v>95.7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F-7D45-BE98-204F633F66AF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Лист3!$I$33:$I$48</c:f>
              <c:numCache>
                <c:formatCode>General</c:formatCode>
                <c:ptCount val="16"/>
                <c:pt idx="0">
                  <c:v>102.90147058823531</c:v>
                </c:pt>
                <c:pt idx="1">
                  <c:v>102.6004411764706</c:v>
                </c:pt>
                <c:pt idx="2">
                  <c:v>102.29941176470589</c:v>
                </c:pt>
                <c:pt idx="3">
                  <c:v>101.99838235294119</c:v>
                </c:pt>
                <c:pt idx="4">
                  <c:v>101.69735294117649</c:v>
                </c:pt>
                <c:pt idx="5">
                  <c:v>101.39632352941177</c:v>
                </c:pt>
                <c:pt idx="6">
                  <c:v>101.09529411764707</c:v>
                </c:pt>
                <c:pt idx="7">
                  <c:v>100.79426470588237</c:v>
                </c:pt>
                <c:pt idx="8">
                  <c:v>100.49323529411767</c:v>
                </c:pt>
                <c:pt idx="9">
                  <c:v>100.19220588235295</c:v>
                </c:pt>
                <c:pt idx="10">
                  <c:v>99.891176470588249</c:v>
                </c:pt>
                <c:pt idx="11">
                  <c:v>99.590147058823547</c:v>
                </c:pt>
                <c:pt idx="12">
                  <c:v>99.289117647058845</c:v>
                </c:pt>
                <c:pt idx="13">
                  <c:v>98.988088235294128</c:v>
                </c:pt>
                <c:pt idx="14">
                  <c:v>98.687058823529426</c:v>
                </c:pt>
                <c:pt idx="15">
                  <c:v>98.386029411764724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4F-7D45-BE98-204F633F6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662776"/>
        <c:axId val="429663104"/>
      </c:lineChart>
      <c:catAx>
        <c:axId val="429662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29663104"/>
        <c:crosses val="autoZero"/>
        <c:auto val="1"/>
        <c:lblAlgn val="ctr"/>
        <c:lblOffset val="100"/>
        <c:noMultiLvlLbl val="0"/>
      </c:catAx>
      <c:valAx>
        <c:axId val="4296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29662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Ряд посглаж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Лист3!$D$33:$D$48</c:f>
              <c:numCache>
                <c:formatCode>General</c:formatCode>
                <c:ptCount val="16"/>
                <c:pt idx="0">
                  <c:v>99.46145833333334</c:v>
                </c:pt>
                <c:pt idx="1">
                  <c:v>101.653125</c:v>
                </c:pt>
                <c:pt idx="2">
                  <c:v>102.12395833333332</c:v>
                </c:pt>
                <c:pt idx="3">
                  <c:v>102.76145833333334</c:v>
                </c:pt>
                <c:pt idx="4">
                  <c:v>102.46145833333334</c:v>
                </c:pt>
                <c:pt idx="5">
                  <c:v>100.85312500000001</c:v>
                </c:pt>
                <c:pt idx="6">
                  <c:v>102.62395833333332</c:v>
                </c:pt>
                <c:pt idx="7">
                  <c:v>103.36145833333333</c:v>
                </c:pt>
                <c:pt idx="8">
                  <c:v>102.56145833333333</c:v>
                </c:pt>
                <c:pt idx="9">
                  <c:v>100.85312500000001</c:v>
                </c:pt>
                <c:pt idx="10">
                  <c:v>100.02395833333333</c:v>
                </c:pt>
                <c:pt idx="11">
                  <c:v>98.461458333333326</c:v>
                </c:pt>
                <c:pt idx="12">
                  <c:v>98.861458333333346</c:v>
                </c:pt>
                <c:pt idx="13">
                  <c:v>100.753125</c:v>
                </c:pt>
                <c:pt idx="14">
                  <c:v>97.423958333333331</c:v>
                </c:pt>
                <c:pt idx="15">
                  <c:v>96.061458333333334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A0-C34A-B977-FBEF36EA860F}"/>
            </c:ext>
          </c:extLst>
        </c:ser>
        <c:ser>
          <c:idx val="1"/>
          <c:order val="1"/>
          <c:tx>
            <c:v>Прогноз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Лист3!$E$33:$E$48</c:f>
              <c:numCache>
                <c:formatCode>General</c:formatCode>
                <c:ptCount val="16"/>
                <c:pt idx="0">
                  <c:v>102.78805147058823</c:v>
                </c:pt>
                <c:pt idx="1">
                  <c:v>102.50214460784312</c:v>
                </c:pt>
                <c:pt idx="2">
                  <c:v>102.21623774509803</c:v>
                </c:pt>
                <c:pt idx="3">
                  <c:v>101.93033088235293</c:v>
                </c:pt>
                <c:pt idx="4">
                  <c:v>101.64442401960784</c:v>
                </c:pt>
                <c:pt idx="5">
                  <c:v>101.35851715686273</c:v>
                </c:pt>
                <c:pt idx="6">
                  <c:v>101.07261029411764</c:v>
                </c:pt>
                <c:pt idx="7">
                  <c:v>100.78670343137254</c:v>
                </c:pt>
                <c:pt idx="8">
                  <c:v>100.50079656862744</c:v>
                </c:pt>
                <c:pt idx="9">
                  <c:v>100.21488970588234</c:v>
                </c:pt>
                <c:pt idx="10">
                  <c:v>99.928982843137248</c:v>
                </c:pt>
                <c:pt idx="11">
                  <c:v>99.64307598039214</c:v>
                </c:pt>
                <c:pt idx="12">
                  <c:v>99.357169117647047</c:v>
                </c:pt>
                <c:pt idx="13">
                  <c:v>99.071262254901953</c:v>
                </c:pt>
                <c:pt idx="14">
                  <c:v>98.785355392156845</c:v>
                </c:pt>
                <c:pt idx="15">
                  <c:v>98.499448529411751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A0-C34A-B977-FBEF36EA8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440904"/>
        <c:axId val="437441232"/>
      </c:lineChart>
      <c:catAx>
        <c:axId val="437440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37441232"/>
        <c:crosses val="autoZero"/>
        <c:auto val="1"/>
        <c:lblAlgn val="ctr"/>
        <c:lblOffset val="100"/>
        <c:noMultiLvlLbl val="0"/>
      </c:catAx>
      <c:valAx>
        <c:axId val="4374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437440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17</xdr:row>
      <xdr:rowOff>157162</xdr:rowOff>
    </xdr:from>
    <xdr:to>
      <xdr:col>14</xdr:col>
      <xdr:colOff>390525</xdr:colOff>
      <xdr:row>32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0A36D6F-E088-418F-AF91-69319BB8F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29</xdr:row>
      <xdr:rowOff>166687</xdr:rowOff>
    </xdr:from>
    <xdr:to>
      <xdr:col>16</xdr:col>
      <xdr:colOff>495300</xdr:colOff>
      <xdr:row>44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AF3C9CA-9F33-43D3-8CA3-49AF49859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44</xdr:row>
      <xdr:rowOff>100012</xdr:rowOff>
    </xdr:from>
    <xdr:to>
      <xdr:col>16</xdr:col>
      <xdr:colOff>476250</xdr:colOff>
      <xdr:row>58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8BD938F-6689-4781-81F9-DA511ADE2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29</xdr:row>
      <xdr:rowOff>166687</xdr:rowOff>
    </xdr:from>
    <xdr:to>
      <xdr:col>16</xdr:col>
      <xdr:colOff>495300</xdr:colOff>
      <xdr:row>44</xdr:row>
      <xdr:rowOff>52387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25D16B-2842-6447-9663-47E0510E10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171450</xdr:colOff>
      <xdr:row>44</xdr:row>
      <xdr:rowOff>100012</xdr:rowOff>
    </xdr:from>
    <xdr:to>
      <xdr:col>16</xdr:col>
      <xdr:colOff>476250</xdr:colOff>
      <xdr:row>58</xdr:row>
      <xdr:rowOff>176212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C4405F2-63AA-DC4C-9E98-E364525900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CC5-3E1B-48CB-8DC7-EBECE0AB15AA}">
  <dimension ref="A1:O15"/>
  <sheetViews>
    <sheetView workbookViewId="0">
      <selection activeCell="P14" sqref="P14"/>
    </sheetView>
  </sheetViews>
  <sheetFormatPr baseColWidth="10" defaultColWidth="8.83203125" defaultRowHeight="15" x14ac:dyDescent="0.2"/>
  <cols>
    <col min="3" max="4" width="12.5" customWidth="1"/>
    <col min="5" max="5" width="13.33203125" customWidth="1"/>
    <col min="6" max="6" width="13.5" customWidth="1"/>
    <col min="12" max="12" width="11.5" customWidth="1"/>
  </cols>
  <sheetData>
    <row r="1" spans="1:15" x14ac:dyDescent="0.2">
      <c r="A1" s="4" t="s">
        <v>0</v>
      </c>
      <c r="B1" s="4"/>
      <c r="C1" s="4"/>
    </row>
    <row r="2" spans="1:15" x14ac:dyDescent="0.2">
      <c r="A2" s="4" t="s">
        <v>6</v>
      </c>
      <c r="B2" s="4"/>
      <c r="C2" s="4"/>
      <c r="D2" s="4"/>
      <c r="E2" s="4"/>
      <c r="F2" t="s">
        <v>7</v>
      </c>
      <c r="I2" s="4" t="s">
        <v>8</v>
      </c>
      <c r="J2" s="4"/>
      <c r="K2" s="4"/>
      <c r="L2" s="4" t="s">
        <v>9</v>
      </c>
      <c r="M2" s="4"/>
      <c r="N2" s="4"/>
      <c r="O2" s="4"/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3</v>
      </c>
      <c r="L3" t="s">
        <v>3</v>
      </c>
    </row>
    <row r="4" spans="1:15" x14ac:dyDescent="0.2">
      <c r="A4">
        <v>1</v>
      </c>
      <c r="B4">
        <v>7600</v>
      </c>
      <c r="L4">
        <f>SQRT(SUMXMY2(B8:B14,C8:C14)/COUNT(B8:B14))</f>
        <v>577.79136125668856</v>
      </c>
      <c r="M4">
        <f>SQRT(SUMXMY2(B8:B14,D8:D14)/COUNT(B8:B14))</f>
        <v>703.49693425624559</v>
      </c>
      <c r="N4">
        <f>SQRT(SUMXMY2(B8:B14,E8:E14)/COUNT(B8:B14))</f>
        <v>771.13089494771066</v>
      </c>
    </row>
    <row r="5" spans="1:15" x14ac:dyDescent="0.2">
      <c r="A5">
        <v>2</v>
      </c>
      <c r="B5">
        <v>8200</v>
      </c>
    </row>
    <row r="6" spans="1:15" x14ac:dyDescent="0.2">
      <c r="A6">
        <v>3</v>
      </c>
      <c r="B6">
        <v>8460</v>
      </c>
      <c r="C6">
        <f>AVERAGE(B4:B5)</f>
        <v>7900</v>
      </c>
      <c r="L6">
        <f>SUMXMY2(B8:B14,C8:C14)</f>
        <v>2336900</v>
      </c>
    </row>
    <row r="7" spans="1:15" x14ac:dyDescent="0.2">
      <c r="A7">
        <v>4</v>
      </c>
      <c r="B7">
        <v>8200</v>
      </c>
      <c r="C7">
        <f t="shared" ref="C7:C14" si="0">AVERAGE(B5:B6)</f>
        <v>8330</v>
      </c>
      <c r="D7">
        <f>AVERAGE(B4:B6)</f>
        <v>8086.666666666667</v>
      </c>
      <c r="L7">
        <f>COUNT(B8:B14)</f>
        <v>7</v>
      </c>
    </row>
    <row r="8" spans="1:15" x14ac:dyDescent="0.2">
      <c r="A8">
        <v>5</v>
      </c>
      <c r="B8">
        <v>7900</v>
      </c>
      <c r="C8">
        <f t="shared" si="0"/>
        <v>8330</v>
      </c>
      <c r="D8">
        <f t="shared" ref="D8:D14" si="1">AVERAGE(B5:B7)</f>
        <v>8286.6666666666661</v>
      </c>
      <c r="E8">
        <f>AVERAGE(B4:B7)</f>
        <v>8115</v>
      </c>
      <c r="F8">
        <f>ABS(B8-C8)</f>
        <v>430</v>
      </c>
      <c r="G8">
        <f>ABS(B8-D8)</f>
        <v>386.66666666666606</v>
      </c>
      <c r="H8">
        <f>ABS(B8-E8)</f>
        <v>215</v>
      </c>
      <c r="I8" s="2">
        <f>ABS((B8-C8)/B8)</f>
        <v>5.4430379746835442E-2</v>
      </c>
      <c r="J8" s="2">
        <f>ABS((B8-D8)/B8)</f>
        <v>4.894514767932482E-2</v>
      </c>
      <c r="K8" s="2">
        <f>ABS((B8-E8)/B8)</f>
        <v>2.7215189873417721E-2</v>
      </c>
      <c r="M8" cm="1">
        <f t="array" ref="M8:M14">B8:B14-C8:C14</f>
        <v>-430</v>
      </c>
    </row>
    <row r="9" spans="1:15" x14ac:dyDescent="0.2">
      <c r="A9">
        <v>6</v>
      </c>
      <c r="B9">
        <v>7600</v>
      </c>
      <c r="C9">
        <f t="shared" si="0"/>
        <v>8050</v>
      </c>
      <c r="D9">
        <f t="shared" si="1"/>
        <v>8186.666666666667</v>
      </c>
      <c r="E9">
        <f t="shared" ref="E9:E15" si="2">AVERAGE(B5:B8)</f>
        <v>8190</v>
      </c>
      <c r="F9">
        <f>ABS(B9-C9)</f>
        <v>450</v>
      </c>
      <c r="G9">
        <f t="shared" ref="G9:G14" si="3">ABS(B9-D9)</f>
        <v>586.66666666666697</v>
      </c>
      <c r="H9">
        <f t="shared" ref="H9:H14" si="4">ABS(B9-E9)</f>
        <v>590</v>
      </c>
      <c r="I9" s="2">
        <f t="shared" ref="I9:I14" si="5">ABS((B9-C9)/B9)</f>
        <v>5.921052631578947E-2</v>
      </c>
      <c r="J9" s="2">
        <f t="shared" ref="J9:J14" si="6">ABS((B9-D9)/B9)</f>
        <v>7.7192982456140397E-2</v>
      </c>
      <c r="K9" s="2">
        <f t="shared" ref="K9:K14" si="7">ABS((B9-E9)/B9)</f>
        <v>7.7631578947368426E-2</v>
      </c>
      <c r="M9">
        <v>-450</v>
      </c>
    </row>
    <row r="10" spans="1:15" x14ac:dyDescent="0.2">
      <c r="A10">
        <v>7</v>
      </c>
      <c r="B10">
        <v>7700</v>
      </c>
      <c r="C10">
        <f t="shared" si="0"/>
        <v>7750</v>
      </c>
      <c r="D10">
        <f t="shared" si="1"/>
        <v>7900</v>
      </c>
      <c r="E10">
        <f t="shared" si="2"/>
        <v>8040</v>
      </c>
      <c r="F10">
        <f>ABS(B10-C10)</f>
        <v>50</v>
      </c>
      <c r="G10">
        <f t="shared" si="3"/>
        <v>200</v>
      </c>
      <c r="H10">
        <f t="shared" si="4"/>
        <v>340</v>
      </c>
      <c r="I10" s="2">
        <f t="shared" si="5"/>
        <v>6.4935064935064939E-3</v>
      </c>
      <c r="J10" s="2">
        <f t="shared" si="6"/>
        <v>2.5974025974025976E-2</v>
      </c>
      <c r="K10" s="2">
        <f t="shared" si="7"/>
        <v>4.4155844155844157E-2</v>
      </c>
      <c r="M10">
        <v>-50</v>
      </c>
    </row>
    <row r="11" spans="1:15" x14ac:dyDescent="0.2">
      <c r="A11">
        <v>8</v>
      </c>
      <c r="B11">
        <v>8300</v>
      </c>
      <c r="C11">
        <f t="shared" si="0"/>
        <v>7650</v>
      </c>
      <c r="D11">
        <f t="shared" si="1"/>
        <v>7733.333333333333</v>
      </c>
      <c r="E11">
        <f t="shared" si="2"/>
        <v>7850</v>
      </c>
      <c r="F11">
        <f t="shared" ref="F11:F14" si="8">ABS(B11-C11)</f>
        <v>650</v>
      </c>
      <c r="G11">
        <f t="shared" si="3"/>
        <v>566.66666666666697</v>
      </c>
      <c r="H11">
        <f t="shared" si="4"/>
        <v>450</v>
      </c>
      <c r="I11" s="2">
        <f t="shared" si="5"/>
        <v>7.8313253012048195E-2</v>
      </c>
      <c r="J11" s="2">
        <f t="shared" si="6"/>
        <v>6.8273092369477942E-2</v>
      </c>
      <c r="K11" s="2">
        <f t="shared" si="7"/>
        <v>5.4216867469879519E-2</v>
      </c>
      <c r="M11">
        <v>650</v>
      </c>
    </row>
    <row r="12" spans="1:15" x14ac:dyDescent="0.2">
      <c r="A12">
        <v>9</v>
      </c>
      <c r="B12">
        <v>8900</v>
      </c>
      <c r="C12">
        <f t="shared" si="0"/>
        <v>8000</v>
      </c>
      <c r="D12">
        <f t="shared" si="1"/>
        <v>7866.666666666667</v>
      </c>
      <c r="E12">
        <f t="shared" si="2"/>
        <v>7875</v>
      </c>
      <c r="F12">
        <f t="shared" si="8"/>
        <v>900</v>
      </c>
      <c r="G12">
        <f>ABS(B12-D12)</f>
        <v>1033.333333333333</v>
      </c>
      <c r="H12">
        <f t="shared" si="4"/>
        <v>1025</v>
      </c>
      <c r="I12" s="2">
        <f t="shared" si="5"/>
        <v>0.10112359550561797</v>
      </c>
      <c r="J12" s="2">
        <f t="shared" si="6"/>
        <v>0.11610486891385764</v>
      </c>
      <c r="K12" s="2">
        <f t="shared" si="7"/>
        <v>0.1151685393258427</v>
      </c>
      <c r="M12">
        <v>900</v>
      </c>
    </row>
    <row r="13" spans="1:15" x14ac:dyDescent="0.2">
      <c r="A13">
        <v>10</v>
      </c>
      <c r="B13">
        <v>9360</v>
      </c>
      <c r="C13">
        <f t="shared" si="0"/>
        <v>8600</v>
      </c>
      <c r="D13">
        <f t="shared" si="1"/>
        <v>8300</v>
      </c>
      <c r="E13">
        <f t="shared" si="2"/>
        <v>8125</v>
      </c>
      <c r="F13">
        <f t="shared" si="8"/>
        <v>760</v>
      </c>
      <c r="G13">
        <f t="shared" si="3"/>
        <v>1060</v>
      </c>
      <c r="H13">
        <f t="shared" si="4"/>
        <v>1235</v>
      </c>
      <c r="I13" s="2">
        <f t="shared" si="5"/>
        <v>8.11965811965812E-2</v>
      </c>
      <c r="J13" s="2">
        <f t="shared" si="6"/>
        <v>0.11324786324786325</v>
      </c>
      <c r="K13" s="2">
        <f t="shared" si="7"/>
        <v>0.13194444444444445</v>
      </c>
      <c r="M13">
        <v>760</v>
      </c>
    </row>
    <row r="14" spans="1:15" x14ac:dyDescent="0.2">
      <c r="A14">
        <v>11</v>
      </c>
      <c r="B14">
        <v>9500</v>
      </c>
      <c r="C14">
        <f t="shared" si="0"/>
        <v>9130</v>
      </c>
      <c r="D14">
        <f t="shared" si="1"/>
        <v>8853.3333333333339</v>
      </c>
      <c r="E14">
        <f t="shared" si="2"/>
        <v>8565</v>
      </c>
      <c r="F14">
        <f t="shared" si="8"/>
        <v>370</v>
      </c>
      <c r="G14">
        <f t="shared" si="3"/>
        <v>646.66666666666606</v>
      </c>
      <c r="H14">
        <f t="shared" si="4"/>
        <v>935</v>
      </c>
      <c r="I14" s="2">
        <f t="shared" si="5"/>
        <v>3.8947368421052633E-2</v>
      </c>
      <c r="J14" s="2">
        <f t="shared" si="6"/>
        <v>6.8070175438596434E-2</v>
      </c>
      <c r="K14" s="2">
        <f t="shared" si="7"/>
        <v>9.8421052631578951E-2</v>
      </c>
      <c r="M14">
        <v>370</v>
      </c>
    </row>
    <row r="15" spans="1:15" x14ac:dyDescent="0.2">
      <c r="A15">
        <v>12</v>
      </c>
      <c r="B15" s="1"/>
      <c r="C15">
        <f>AVERAGE(B13:B14)</f>
        <v>9430</v>
      </c>
      <c r="D15">
        <f>AVERAGE(B12:B14)</f>
        <v>9253.3333333333339</v>
      </c>
      <c r="E15">
        <f t="shared" si="2"/>
        <v>9015</v>
      </c>
      <c r="F15">
        <f>AVERAGE(F8:F14)</f>
        <v>515.71428571428567</v>
      </c>
      <c r="G15">
        <f t="shared" ref="G15:K15" si="9">AVERAGE(G8:G14)</f>
        <v>639.99999999999989</v>
      </c>
      <c r="H15">
        <f t="shared" si="9"/>
        <v>684.28571428571433</v>
      </c>
      <c r="I15" s="2">
        <f t="shared" si="9"/>
        <v>5.9959315813061631E-2</v>
      </c>
      <c r="J15" s="2">
        <f t="shared" si="9"/>
        <v>7.3972593725612351E-2</v>
      </c>
      <c r="K15" s="2">
        <f t="shared" si="9"/>
        <v>7.8393359549767991E-2</v>
      </c>
    </row>
  </sheetData>
  <mergeCells count="4">
    <mergeCell ref="A1:C1"/>
    <mergeCell ref="A2:E2"/>
    <mergeCell ref="I2:K2"/>
    <mergeCell ref="L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18D-EED2-402A-9981-8960C9D06B41}">
  <dimension ref="A1:I50"/>
  <sheetViews>
    <sheetView topLeftCell="A8" zoomScale="112" workbookViewId="0">
      <selection activeCell="B2" sqref="B2:B17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8.5" customWidth="1"/>
    <col min="4" max="4" width="19.5" customWidth="1"/>
    <col min="5" max="5" width="35.83203125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1</v>
      </c>
      <c r="B2">
        <v>6</v>
      </c>
    </row>
    <row r="3" spans="1:6" x14ac:dyDescent="0.2">
      <c r="A3">
        <v>2</v>
      </c>
      <c r="B3">
        <v>4.4000000000000004</v>
      </c>
    </row>
    <row r="4" spans="1:6" x14ac:dyDescent="0.2">
      <c r="A4">
        <v>3</v>
      </c>
      <c r="B4">
        <v>5</v>
      </c>
      <c r="C4">
        <f>SUM(B2:B5)</f>
        <v>24.4</v>
      </c>
      <c r="D4">
        <f>C4/4</f>
        <v>6.1</v>
      </c>
      <c r="E4">
        <f>AVERAGE(D4:D5)</f>
        <v>6.25</v>
      </c>
      <c r="F4">
        <f>B4-E4</f>
        <v>-1.25</v>
      </c>
    </row>
    <row r="5" spans="1:6" x14ac:dyDescent="0.2">
      <c r="A5">
        <v>4</v>
      </c>
      <c r="B5">
        <v>9</v>
      </c>
      <c r="C5">
        <f>SUM(B3:B6)</f>
        <v>25.599999999999998</v>
      </c>
      <c r="D5">
        <f>C5/4</f>
        <v>6.3999999999999995</v>
      </c>
      <c r="E5">
        <f>AVERAGE(D5:D6)</f>
        <v>6.4499999999999993</v>
      </c>
      <c r="F5">
        <f t="shared" ref="F5:F14" si="0">B5-E5</f>
        <v>2.5500000000000007</v>
      </c>
    </row>
    <row r="6" spans="1:6" x14ac:dyDescent="0.2">
      <c r="A6">
        <v>5</v>
      </c>
      <c r="B6">
        <v>7.2</v>
      </c>
      <c r="C6">
        <f t="shared" ref="C6:C16" si="1">SUM(B4:B7)</f>
        <v>26</v>
      </c>
      <c r="D6">
        <f>C6/4</f>
        <v>6.5</v>
      </c>
      <c r="E6">
        <f>AVERAGE(D6:D7)</f>
        <v>6.625</v>
      </c>
      <c r="F6">
        <f t="shared" si="0"/>
        <v>0.57500000000000018</v>
      </c>
    </row>
    <row r="7" spans="1:6" x14ac:dyDescent="0.2">
      <c r="A7">
        <v>6</v>
      </c>
      <c r="B7">
        <v>4.8</v>
      </c>
      <c r="C7">
        <f t="shared" si="1"/>
        <v>27</v>
      </c>
      <c r="D7">
        <f t="shared" ref="D7:D16" si="2">C7/4</f>
        <v>6.75</v>
      </c>
      <c r="E7">
        <f>AVERAGE(D7:D8)</f>
        <v>6.875</v>
      </c>
      <c r="F7">
        <f t="shared" si="0"/>
        <v>-2.0750000000000002</v>
      </c>
    </row>
    <row r="8" spans="1:6" x14ac:dyDescent="0.2">
      <c r="A8">
        <v>7</v>
      </c>
      <c r="B8">
        <v>6</v>
      </c>
      <c r="C8">
        <f>SUM(B6:B9)</f>
        <v>28</v>
      </c>
      <c r="D8">
        <f t="shared" si="2"/>
        <v>7</v>
      </c>
      <c r="E8">
        <f t="shared" ref="E8:E14" si="3">AVERAGE(D8:D9)</f>
        <v>7.1</v>
      </c>
      <c r="F8">
        <f t="shared" si="0"/>
        <v>-1.0999999999999996</v>
      </c>
    </row>
    <row r="9" spans="1:6" x14ac:dyDescent="0.2">
      <c r="A9">
        <v>8</v>
      </c>
      <c r="B9">
        <v>10</v>
      </c>
      <c r="C9">
        <f>SUM(B7:B10)</f>
        <v>28.8</v>
      </c>
      <c r="D9">
        <f t="shared" si="2"/>
        <v>7.2</v>
      </c>
      <c r="E9">
        <f t="shared" si="3"/>
        <v>7.3000000000000007</v>
      </c>
      <c r="F9">
        <f t="shared" si="0"/>
        <v>2.6999999999999993</v>
      </c>
    </row>
    <row r="10" spans="1:6" x14ac:dyDescent="0.2">
      <c r="A10">
        <v>9</v>
      </c>
      <c r="B10">
        <v>8</v>
      </c>
      <c r="C10">
        <f>SUM(B8:B11)</f>
        <v>29.6</v>
      </c>
      <c r="D10">
        <f t="shared" si="2"/>
        <v>7.4</v>
      </c>
      <c r="E10">
        <f t="shared" si="3"/>
        <v>7.45</v>
      </c>
      <c r="F10">
        <f t="shared" si="0"/>
        <v>0.54999999999999982</v>
      </c>
    </row>
    <row r="11" spans="1:6" x14ac:dyDescent="0.2">
      <c r="A11">
        <v>10</v>
      </c>
      <c r="B11">
        <v>5.6</v>
      </c>
      <c r="C11">
        <f t="shared" si="1"/>
        <v>30</v>
      </c>
      <c r="D11">
        <f t="shared" si="2"/>
        <v>7.5</v>
      </c>
      <c r="E11">
        <f t="shared" si="3"/>
        <v>7.625</v>
      </c>
      <c r="F11">
        <f t="shared" si="0"/>
        <v>-2.0250000000000004</v>
      </c>
    </row>
    <row r="12" spans="1:6" x14ac:dyDescent="0.2">
      <c r="A12">
        <v>11</v>
      </c>
      <c r="B12">
        <v>6.4</v>
      </c>
      <c r="C12">
        <f t="shared" si="1"/>
        <v>31</v>
      </c>
      <c r="D12">
        <f t="shared" si="2"/>
        <v>7.75</v>
      </c>
      <c r="E12">
        <f t="shared" si="3"/>
        <v>7.875</v>
      </c>
      <c r="F12">
        <f t="shared" si="0"/>
        <v>-1.4749999999999996</v>
      </c>
    </row>
    <row r="13" spans="1:6" x14ac:dyDescent="0.2">
      <c r="A13">
        <v>12</v>
      </c>
      <c r="B13">
        <v>11</v>
      </c>
      <c r="C13">
        <f t="shared" si="1"/>
        <v>32</v>
      </c>
      <c r="D13">
        <f t="shared" si="2"/>
        <v>8</v>
      </c>
      <c r="E13">
        <f t="shared" si="3"/>
        <v>8.125</v>
      </c>
      <c r="F13">
        <f t="shared" si="0"/>
        <v>2.875</v>
      </c>
    </row>
    <row r="14" spans="1:6" x14ac:dyDescent="0.2">
      <c r="A14">
        <v>13</v>
      </c>
      <c r="B14">
        <v>9</v>
      </c>
      <c r="C14">
        <f t="shared" si="1"/>
        <v>33</v>
      </c>
      <c r="D14">
        <f t="shared" si="2"/>
        <v>8.25</v>
      </c>
      <c r="E14">
        <f t="shared" si="3"/>
        <v>8.3249999999999993</v>
      </c>
      <c r="F14">
        <f t="shared" si="0"/>
        <v>0.67500000000000071</v>
      </c>
    </row>
    <row r="15" spans="1:6" x14ac:dyDescent="0.2">
      <c r="A15">
        <v>14</v>
      </c>
      <c r="B15">
        <v>6.6</v>
      </c>
      <c r="C15">
        <f t="shared" si="1"/>
        <v>33.6</v>
      </c>
      <c r="D15">
        <f t="shared" si="2"/>
        <v>8.4</v>
      </c>
      <c r="E15">
        <f>AVERAGE(D15:D16)</f>
        <v>8.375</v>
      </c>
      <c r="F15">
        <f>B15-E15</f>
        <v>-1.7750000000000004</v>
      </c>
    </row>
    <row r="16" spans="1:6" x14ac:dyDescent="0.2">
      <c r="A16">
        <v>15</v>
      </c>
      <c r="B16">
        <v>7</v>
      </c>
      <c r="C16">
        <f t="shared" si="1"/>
        <v>33.400000000000006</v>
      </c>
      <c r="D16">
        <f t="shared" si="2"/>
        <v>8.3500000000000014</v>
      </c>
    </row>
    <row r="17" spans="1:9" x14ac:dyDescent="0.2">
      <c r="A17">
        <v>16</v>
      </c>
      <c r="B17">
        <v>10.8</v>
      </c>
    </row>
    <row r="19" spans="1:9" x14ac:dyDescent="0.2">
      <c r="A19" t="s">
        <v>16</v>
      </c>
    </row>
    <row r="20" spans="1:9" x14ac:dyDescent="0.2">
      <c r="B20" t="s">
        <v>17</v>
      </c>
      <c r="C20" s="4" t="s">
        <v>18</v>
      </c>
      <c r="D20" s="4"/>
      <c r="E20" s="4"/>
      <c r="F20" s="4"/>
    </row>
    <row r="21" spans="1:9" x14ac:dyDescent="0.2">
      <c r="C21">
        <v>1</v>
      </c>
      <c r="D21">
        <v>2</v>
      </c>
      <c r="E21">
        <v>3</v>
      </c>
      <c r="F21">
        <v>4</v>
      </c>
    </row>
    <row r="22" spans="1:9" x14ac:dyDescent="0.2">
      <c r="B22">
        <v>1</v>
      </c>
      <c r="C22" t="s">
        <v>19</v>
      </c>
      <c r="D22" t="s">
        <v>19</v>
      </c>
      <c r="E22">
        <f>F4</f>
        <v>-1.25</v>
      </c>
      <c r="F22">
        <f>F5</f>
        <v>2.5500000000000007</v>
      </c>
    </row>
    <row r="23" spans="1:9" x14ac:dyDescent="0.2">
      <c r="B23">
        <v>2</v>
      </c>
      <c r="C23">
        <f>F6</f>
        <v>0.57500000000000018</v>
      </c>
      <c r="D23">
        <f>F7</f>
        <v>-2.0750000000000002</v>
      </c>
      <c r="E23">
        <f>F8</f>
        <v>-1.0999999999999996</v>
      </c>
      <c r="F23">
        <f>F9</f>
        <v>2.6999999999999993</v>
      </c>
    </row>
    <row r="24" spans="1:9" x14ac:dyDescent="0.2">
      <c r="B24">
        <v>3</v>
      </c>
      <c r="C24">
        <f>F10</f>
        <v>0.54999999999999982</v>
      </c>
      <c r="D24">
        <f>F11</f>
        <v>-2.0250000000000004</v>
      </c>
      <c r="E24">
        <f>F12</f>
        <v>-1.4749999999999996</v>
      </c>
      <c r="F24">
        <f>F13</f>
        <v>2.875</v>
      </c>
    </row>
    <row r="25" spans="1:9" x14ac:dyDescent="0.2">
      <c r="B25">
        <v>5</v>
      </c>
      <c r="C25">
        <f>F14</f>
        <v>0.67500000000000071</v>
      </c>
      <c r="D25">
        <f>F15</f>
        <v>-1.7750000000000004</v>
      </c>
      <c r="E25" t="s">
        <v>19</v>
      </c>
      <c r="F25" t="s">
        <v>19</v>
      </c>
    </row>
    <row r="26" spans="1:9" x14ac:dyDescent="0.2">
      <c r="A26" t="s">
        <v>20</v>
      </c>
      <c r="C26">
        <f>SUM(C23:C25)</f>
        <v>1.8000000000000007</v>
      </c>
      <c r="D26">
        <f>SUM(D23:D25)</f>
        <v>-5.8750000000000009</v>
      </c>
      <c r="E26">
        <f>SUM(E22:E24)</f>
        <v>-3.8249999999999993</v>
      </c>
      <c r="F26">
        <f>SUM(F22:F24)</f>
        <v>8.125</v>
      </c>
    </row>
    <row r="27" spans="1:9" x14ac:dyDescent="0.2">
      <c r="A27" t="s">
        <v>21</v>
      </c>
      <c r="C27">
        <f>C26/3</f>
        <v>0.6000000000000002</v>
      </c>
      <c r="D27">
        <f>D26/3</f>
        <v>-1.9583333333333337</v>
      </c>
      <c r="E27">
        <f>E26/3</f>
        <v>-1.2749999999999997</v>
      </c>
      <c r="F27">
        <f>F26/3</f>
        <v>2.7083333333333335</v>
      </c>
    </row>
    <row r="28" spans="1:9" x14ac:dyDescent="0.2">
      <c r="C28">
        <f>C27-B29</f>
        <v>0.58125000000000004</v>
      </c>
      <c r="D28">
        <f>D27-B29</f>
        <v>-1.9770833333333337</v>
      </c>
      <c r="E28">
        <f>E27-B29</f>
        <v>-1.2937499999999997</v>
      </c>
      <c r="F28">
        <f>F27-B29</f>
        <v>2.6895833333333332</v>
      </c>
    </row>
    <row r="29" spans="1:9" x14ac:dyDescent="0.2">
      <c r="A29" t="s">
        <v>22</v>
      </c>
      <c r="B29">
        <f>SUM(C27:F27)/4</f>
        <v>1.8750000000000155E-2</v>
      </c>
    </row>
    <row r="31" spans="1:9" x14ac:dyDescent="0.2">
      <c r="A31" s="4" t="s">
        <v>23</v>
      </c>
      <c r="B31" s="4"/>
      <c r="C31" s="4"/>
      <c r="D31" s="4"/>
      <c r="E31" s="4"/>
      <c r="F31" s="4"/>
    </row>
    <row r="32" spans="1:9" x14ac:dyDescent="0.2">
      <c r="A32" t="s">
        <v>24</v>
      </c>
      <c r="B32" t="s">
        <v>25</v>
      </c>
      <c r="C32" t="s">
        <v>26</v>
      </c>
      <c r="D32" t="s">
        <v>27</v>
      </c>
      <c r="E32" t="s">
        <v>33</v>
      </c>
      <c r="F32" t="s">
        <v>28</v>
      </c>
      <c r="G32" t="s">
        <v>30</v>
      </c>
      <c r="H32" t="s">
        <v>29</v>
      </c>
      <c r="I32" t="s">
        <v>34</v>
      </c>
    </row>
    <row r="33" spans="1:9" x14ac:dyDescent="0.2">
      <c r="A33">
        <v>1</v>
      </c>
      <c r="B33">
        <v>6</v>
      </c>
      <c r="C33" s="3">
        <f>C28</f>
        <v>0.58125000000000004</v>
      </c>
      <c r="D33">
        <f>B33-C33</f>
        <v>5.4187500000000002</v>
      </c>
      <c r="E33">
        <f>$C$49+$B$49*A33</f>
        <v>5.9018382352941181</v>
      </c>
      <c r="F33">
        <f>E33+C33</f>
        <v>6.4830882352941179</v>
      </c>
      <c r="G33">
        <f>B33-(E33+C33)</f>
        <v>-0.48308823529411793</v>
      </c>
      <c r="H33">
        <f>POWER(G33,2)</f>
        <v>0.23337424307958504</v>
      </c>
      <c r="I33">
        <f>$C$50+$B$50*A33</f>
        <v>5.5926470588235295</v>
      </c>
    </row>
    <row r="34" spans="1:9" x14ac:dyDescent="0.2">
      <c r="A34">
        <v>2</v>
      </c>
      <c r="B34">
        <v>4.4000000000000004</v>
      </c>
      <c r="C34" s="3">
        <f>D28</f>
        <v>-1.9770833333333337</v>
      </c>
      <c r="D34">
        <f t="shared" ref="D34:D48" si="4">B34-C34</f>
        <v>6.3770833333333341</v>
      </c>
      <c r="E34">
        <f t="shared" ref="E34:E48" si="5">$C$49+$B$49*A34</f>
        <v>6.0882598039215692</v>
      </c>
      <c r="F34">
        <f t="shared" ref="F34:F48" si="6">E34+C34</f>
        <v>4.1111764705882354</v>
      </c>
      <c r="G34">
        <f t="shared" ref="G34:G48" si="7">B34-(E34+C34)</f>
        <v>0.28882352941176492</v>
      </c>
      <c r="H34">
        <f t="shared" ref="H34:H48" si="8">POWER(G34,2)</f>
        <v>8.3419031141868633E-2</v>
      </c>
      <c r="I34">
        <f t="shared" ref="I34:I48" si="9">$C$50+$B$50*A34</f>
        <v>5.8202941176470588</v>
      </c>
    </row>
    <row r="35" spans="1:9" x14ac:dyDescent="0.2">
      <c r="A35">
        <v>3</v>
      </c>
      <c r="B35">
        <v>5</v>
      </c>
      <c r="C35" s="3">
        <f>E28</f>
        <v>-1.2937499999999997</v>
      </c>
      <c r="D35">
        <f t="shared" si="4"/>
        <v>6.2937499999999993</v>
      </c>
      <c r="E35">
        <f t="shared" si="5"/>
        <v>6.2746813725490203</v>
      </c>
      <c r="F35">
        <f t="shared" si="6"/>
        <v>4.980931372549021</v>
      </c>
      <c r="G35">
        <f t="shared" si="7"/>
        <v>1.9068627450979037E-2</v>
      </c>
      <c r="H35">
        <f t="shared" si="8"/>
        <v>3.6361255286423126E-4</v>
      </c>
      <c r="I35">
        <f t="shared" si="9"/>
        <v>6.0479411764705882</v>
      </c>
    </row>
    <row r="36" spans="1:9" x14ac:dyDescent="0.2">
      <c r="A36">
        <v>4</v>
      </c>
      <c r="B36">
        <v>9</v>
      </c>
      <c r="C36" s="3">
        <f>F28</f>
        <v>2.6895833333333332</v>
      </c>
      <c r="D36">
        <f t="shared" si="4"/>
        <v>6.3104166666666668</v>
      </c>
      <c r="E36">
        <f t="shared" si="5"/>
        <v>6.4611029411764713</v>
      </c>
      <c r="F36">
        <f t="shared" si="6"/>
        <v>9.1506862745098054</v>
      </c>
      <c r="G36">
        <f t="shared" si="7"/>
        <v>-0.15068627450980543</v>
      </c>
      <c r="H36">
        <f t="shared" si="8"/>
        <v>2.2706353325644437E-2</v>
      </c>
      <c r="I36">
        <f t="shared" si="9"/>
        <v>6.2755882352941175</v>
      </c>
    </row>
    <row r="37" spans="1:9" x14ac:dyDescent="0.2">
      <c r="A37">
        <v>5</v>
      </c>
      <c r="B37">
        <v>7.2</v>
      </c>
      <c r="C37">
        <f>C28</f>
        <v>0.58125000000000004</v>
      </c>
      <c r="D37">
        <f t="shared" si="4"/>
        <v>6.6187500000000004</v>
      </c>
      <c r="E37">
        <f t="shared" si="5"/>
        <v>6.6475245098039224</v>
      </c>
      <c r="F37">
        <f t="shared" si="6"/>
        <v>7.2287745098039222</v>
      </c>
      <c r="G37">
        <f t="shared" si="7"/>
        <v>-2.8774509803922044E-2</v>
      </c>
      <c r="H37">
        <f t="shared" si="8"/>
        <v>8.2797241445600582E-4</v>
      </c>
      <c r="I37">
        <f t="shared" si="9"/>
        <v>6.5032352941176477</v>
      </c>
    </row>
    <row r="38" spans="1:9" x14ac:dyDescent="0.2">
      <c r="A38">
        <v>6</v>
      </c>
      <c r="B38">
        <v>4.8</v>
      </c>
      <c r="C38">
        <f>D28</f>
        <v>-1.9770833333333337</v>
      </c>
      <c r="D38">
        <f t="shared" si="4"/>
        <v>6.7770833333333336</v>
      </c>
      <c r="E38">
        <f t="shared" si="5"/>
        <v>6.8339460784313726</v>
      </c>
      <c r="F38">
        <f t="shared" si="6"/>
        <v>4.8568627450980388</v>
      </c>
      <c r="G38">
        <f t="shared" si="7"/>
        <v>-5.6862745098039014E-2</v>
      </c>
      <c r="H38">
        <f t="shared" si="8"/>
        <v>3.23337178008456E-3</v>
      </c>
      <c r="I38">
        <f t="shared" si="9"/>
        <v>6.730882352941177</v>
      </c>
    </row>
    <row r="39" spans="1:9" x14ac:dyDescent="0.2">
      <c r="A39">
        <v>7</v>
      </c>
      <c r="B39">
        <v>6</v>
      </c>
      <c r="C39">
        <f>E28</f>
        <v>-1.2937499999999997</v>
      </c>
      <c r="D39">
        <f t="shared" si="4"/>
        <v>7.2937499999999993</v>
      </c>
      <c r="E39">
        <f t="shared" si="5"/>
        <v>7.0203676470588237</v>
      </c>
      <c r="F39">
        <f t="shared" si="6"/>
        <v>5.7266176470588235</v>
      </c>
      <c r="G39">
        <f t="shared" si="7"/>
        <v>0.27338235294117652</v>
      </c>
      <c r="H39">
        <f t="shared" si="8"/>
        <v>7.4737910899654009E-2</v>
      </c>
      <c r="I39">
        <f t="shared" si="9"/>
        <v>6.9585294117647063</v>
      </c>
    </row>
    <row r="40" spans="1:9" x14ac:dyDescent="0.2">
      <c r="A40">
        <v>8</v>
      </c>
      <c r="B40">
        <v>10</v>
      </c>
      <c r="C40">
        <f>F28</f>
        <v>2.6895833333333332</v>
      </c>
      <c r="D40">
        <f t="shared" si="4"/>
        <v>7.3104166666666668</v>
      </c>
      <c r="E40">
        <f t="shared" si="5"/>
        <v>7.2067892156862747</v>
      </c>
      <c r="F40">
        <f t="shared" si="6"/>
        <v>9.8963725490196079</v>
      </c>
      <c r="G40">
        <f t="shared" si="7"/>
        <v>0.10362745098039206</v>
      </c>
      <c r="H40">
        <f t="shared" si="8"/>
        <v>1.0738648596693559E-2</v>
      </c>
      <c r="I40">
        <f t="shared" si="9"/>
        <v>7.1861764705882356</v>
      </c>
    </row>
    <row r="41" spans="1:9" x14ac:dyDescent="0.2">
      <c r="A41">
        <v>9</v>
      </c>
      <c r="B41">
        <v>8</v>
      </c>
      <c r="C41">
        <f>C28</f>
        <v>0.58125000000000004</v>
      </c>
      <c r="D41">
        <f t="shared" si="4"/>
        <v>7.4187500000000002</v>
      </c>
      <c r="E41">
        <f t="shared" si="5"/>
        <v>7.3932107843137258</v>
      </c>
      <c r="F41">
        <f t="shared" si="6"/>
        <v>7.9744607843137256</v>
      </c>
      <c r="G41">
        <f t="shared" si="7"/>
        <v>2.5539215686274375E-2</v>
      </c>
      <c r="H41">
        <f t="shared" si="8"/>
        <v>6.5225153787004306E-4</v>
      </c>
      <c r="I41">
        <f t="shared" si="9"/>
        <v>7.4138235294117649</v>
      </c>
    </row>
    <row r="42" spans="1:9" x14ac:dyDescent="0.2">
      <c r="A42">
        <v>10</v>
      </c>
      <c r="B42">
        <v>5.6</v>
      </c>
      <c r="C42">
        <f>D28</f>
        <v>-1.9770833333333337</v>
      </c>
      <c r="D42">
        <f t="shared" si="4"/>
        <v>7.5770833333333334</v>
      </c>
      <c r="E42">
        <f t="shared" si="5"/>
        <v>7.5796323529411769</v>
      </c>
      <c r="F42">
        <f t="shared" si="6"/>
        <v>5.6025490196078431</v>
      </c>
      <c r="G42">
        <f t="shared" si="7"/>
        <v>-2.5490196078434835E-3</v>
      </c>
      <c r="H42">
        <f t="shared" si="8"/>
        <v>6.4975009611705463E-6</v>
      </c>
      <c r="I42">
        <f t="shared" si="9"/>
        <v>7.6414705882352942</v>
      </c>
    </row>
    <row r="43" spans="1:9" x14ac:dyDescent="0.2">
      <c r="A43">
        <v>11</v>
      </c>
      <c r="B43">
        <v>6.4</v>
      </c>
      <c r="C43">
        <f>E28</f>
        <v>-1.2937499999999997</v>
      </c>
      <c r="D43">
        <f t="shared" si="4"/>
        <v>7.6937499999999996</v>
      </c>
      <c r="E43">
        <f t="shared" si="5"/>
        <v>7.7660539215686279</v>
      </c>
      <c r="F43">
        <f t="shared" si="6"/>
        <v>6.4723039215686278</v>
      </c>
      <c r="G43">
        <f t="shared" si="7"/>
        <v>-7.2303921568627416E-2</v>
      </c>
      <c r="H43">
        <f t="shared" si="8"/>
        <v>5.2278570742022249E-3</v>
      </c>
      <c r="I43">
        <f t="shared" si="9"/>
        <v>7.8691176470588236</v>
      </c>
    </row>
    <row r="44" spans="1:9" x14ac:dyDescent="0.2">
      <c r="A44">
        <v>12</v>
      </c>
      <c r="B44">
        <v>11</v>
      </c>
      <c r="C44">
        <f>F28</f>
        <v>2.6895833333333332</v>
      </c>
      <c r="D44">
        <f t="shared" si="4"/>
        <v>8.3104166666666668</v>
      </c>
      <c r="E44">
        <f t="shared" si="5"/>
        <v>7.952475490196079</v>
      </c>
      <c r="F44">
        <f t="shared" si="6"/>
        <v>10.642058823529412</v>
      </c>
      <c r="G44">
        <f t="shared" si="7"/>
        <v>0.35794117647058776</v>
      </c>
      <c r="H44">
        <f t="shared" si="8"/>
        <v>0.12812188581314846</v>
      </c>
      <c r="I44">
        <f t="shared" si="9"/>
        <v>8.0967647058823538</v>
      </c>
    </row>
    <row r="45" spans="1:9" x14ac:dyDescent="0.2">
      <c r="A45">
        <v>13</v>
      </c>
      <c r="B45">
        <v>9</v>
      </c>
      <c r="C45">
        <f>C28</f>
        <v>0.58125000000000004</v>
      </c>
      <c r="D45">
        <f t="shared" si="4"/>
        <v>8.4187499999999993</v>
      </c>
      <c r="E45">
        <f t="shared" si="5"/>
        <v>8.138897058823531</v>
      </c>
      <c r="F45">
        <f t="shared" si="6"/>
        <v>8.7201470588235317</v>
      </c>
      <c r="G45">
        <f t="shared" si="7"/>
        <v>0.27985294117646831</v>
      </c>
      <c r="H45">
        <f t="shared" si="8"/>
        <v>7.8317668685119829E-2</v>
      </c>
      <c r="I45">
        <f t="shared" si="9"/>
        <v>8.3244117647058822</v>
      </c>
    </row>
    <row r="46" spans="1:9" x14ac:dyDescent="0.2">
      <c r="A46">
        <v>14</v>
      </c>
      <c r="B46">
        <v>6.6</v>
      </c>
      <c r="C46">
        <f>D28</f>
        <v>-1.9770833333333337</v>
      </c>
      <c r="D46">
        <f t="shared" si="4"/>
        <v>8.5770833333333343</v>
      </c>
      <c r="E46">
        <f t="shared" si="5"/>
        <v>8.3253186274509812</v>
      </c>
      <c r="F46">
        <f t="shared" si="6"/>
        <v>6.3482352941176474</v>
      </c>
      <c r="G46">
        <f t="shared" si="7"/>
        <v>0.25176470588235222</v>
      </c>
      <c r="H46">
        <f t="shared" si="8"/>
        <v>6.3385467128027326E-2</v>
      </c>
      <c r="I46">
        <f t="shared" si="9"/>
        <v>8.5520588235294124</v>
      </c>
    </row>
    <row r="47" spans="1:9" x14ac:dyDescent="0.2">
      <c r="A47">
        <v>15</v>
      </c>
      <c r="B47">
        <v>7</v>
      </c>
      <c r="C47">
        <f>E28</f>
        <v>-1.2937499999999997</v>
      </c>
      <c r="D47">
        <f t="shared" si="4"/>
        <v>8.2937499999999993</v>
      </c>
      <c r="E47">
        <f t="shared" si="5"/>
        <v>8.5117401960784314</v>
      </c>
      <c r="F47">
        <f t="shared" si="6"/>
        <v>7.2179901960784321</v>
      </c>
      <c r="G47">
        <f t="shared" si="7"/>
        <v>-0.21799019607843206</v>
      </c>
      <c r="H47">
        <f t="shared" si="8"/>
        <v>4.7519725586313261E-2</v>
      </c>
      <c r="I47">
        <f t="shared" si="9"/>
        <v>8.7797058823529426</v>
      </c>
    </row>
    <row r="48" spans="1:9" x14ac:dyDescent="0.2">
      <c r="A48">
        <v>16</v>
      </c>
      <c r="B48">
        <v>10.8</v>
      </c>
      <c r="C48">
        <f>F28</f>
        <v>2.6895833333333332</v>
      </c>
      <c r="D48">
        <f t="shared" si="4"/>
        <v>8.1104166666666675</v>
      </c>
      <c r="E48">
        <f t="shared" si="5"/>
        <v>8.6981617647058833</v>
      </c>
      <c r="F48">
        <f t="shared" si="6"/>
        <v>11.387745098039217</v>
      </c>
      <c r="G48">
        <f t="shared" si="7"/>
        <v>-0.58774509803921582</v>
      </c>
      <c r="H48">
        <f t="shared" si="8"/>
        <v>0.34544430026912742</v>
      </c>
      <c r="I48">
        <f t="shared" si="9"/>
        <v>9.007352941176471</v>
      </c>
    </row>
    <row r="49" spans="1:3" x14ac:dyDescent="0.2">
      <c r="A49" t="s">
        <v>31</v>
      </c>
      <c r="B49" cm="1">
        <f t="array" ref="B49:C49">LINEST(D33:D48,A33:A48,1,0)</f>
        <v>0.18642156862745099</v>
      </c>
      <c r="C49">
        <v>5.715416666666667</v>
      </c>
    </row>
    <row r="50" spans="1:3" x14ac:dyDescent="0.2">
      <c r="A50" t="s">
        <v>32</v>
      </c>
      <c r="B50" cm="1">
        <f t="array" ref="B50:C50">LINEST(B33:B48,A33:A48,1,0)</f>
        <v>0.22764705882352942</v>
      </c>
      <c r="C50">
        <v>5.3650000000000002</v>
      </c>
    </row>
  </sheetData>
  <mergeCells count="2">
    <mergeCell ref="C20:F20"/>
    <mergeCell ref="A31:F3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C243-04DC-FC49-8DF9-24B7F8A80CFD}">
  <dimension ref="A1:I50"/>
  <sheetViews>
    <sheetView tabSelected="1" topLeftCell="A14" zoomScale="112" workbookViewId="0">
      <selection activeCell="E36" sqref="E36"/>
    </sheetView>
  </sheetViews>
  <sheetFormatPr baseColWidth="10" defaultColWidth="8.83203125" defaultRowHeight="15" x14ac:dyDescent="0.2"/>
  <cols>
    <col min="1" max="1" width="21" customWidth="1"/>
    <col min="2" max="2" width="20" customWidth="1"/>
    <col min="3" max="3" width="18.5" customWidth="1"/>
    <col min="4" max="4" width="19.5" customWidth="1"/>
    <col min="5" max="5" width="35.83203125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>
        <v>1</v>
      </c>
      <c r="B2">
        <v>100</v>
      </c>
    </row>
    <row r="3" spans="1:6" x14ac:dyDescent="0.2">
      <c r="A3">
        <v>2</v>
      </c>
      <c r="B3">
        <v>101.5</v>
      </c>
    </row>
    <row r="4" spans="1:6" x14ac:dyDescent="0.2">
      <c r="A4">
        <v>3</v>
      </c>
      <c r="B4">
        <v>102.1</v>
      </c>
      <c r="C4">
        <f>SUM(B2:B5)</f>
        <v>406</v>
      </c>
      <c r="D4">
        <f>C4/4</f>
        <v>101.5</v>
      </c>
      <c r="E4">
        <f>AVERAGE(D4:D5)</f>
        <v>101.875</v>
      </c>
      <c r="F4">
        <f>B4-E4</f>
        <v>0.22499999999999432</v>
      </c>
    </row>
    <row r="5" spans="1:6" x14ac:dyDescent="0.2">
      <c r="A5">
        <v>4</v>
      </c>
      <c r="B5">
        <v>102.4</v>
      </c>
      <c r="C5">
        <f>SUM(B3:B6)</f>
        <v>409</v>
      </c>
      <c r="D5">
        <f>C5/4</f>
        <v>102.25</v>
      </c>
      <c r="E5">
        <f>AVERAGE(D5:D6)</f>
        <v>102.15</v>
      </c>
      <c r="F5">
        <f t="shared" ref="F5:F14" si="0">B5-E5</f>
        <v>0.25</v>
      </c>
    </row>
    <row r="6" spans="1:6" x14ac:dyDescent="0.2">
      <c r="A6">
        <v>5</v>
      </c>
      <c r="B6">
        <v>103</v>
      </c>
      <c r="C6">
        <f t="shared" ref="C6:C16" si="1">SUM(B4:B7)</f>
        <v>408.2</v>
      </c>
      <c r="D6">
        <f>C6/4</f>
        <v>102.05</v>
      </c>
      <c r="E6">
        <f>AVERAGE(D6:D7)</f>
        <v>102.11250000000001</v>
      </c>
      <c r="F6">
        <f t="shared" si="0"/>
        <v>0.88749999999998863</v>
      </c>
    </row>
    <row r="7" spans="1:6" x14ac:dyDescent="0.2">
      <c r="A7">
        <v>6</v>
      </c>
      <c r="B7">
        <v>100.7</v>
      </c>
      <c r="C7">
        <f t="shared" si="1"/>
        <v>408.70000000000005</v>
      </c>
      <c r="D7">
        <f t="shared" ref="D7:D16" si="2">C7/4</f>
        <v>102.17500000000001</v>
      </c>
      <c r="E7">
        <f>AVERAGE(D7:D8)</f>
        <v>102.25</v>
      </c>
      <c r="F7">
        <f t="shared" si="0"/>
        <v>-1.5499999999999972</v>
      </c>
    </row>
    <row r="8" spans="1:6" x14ac:dyDescent="0.2">
      <c r="A8">
        <v>7</v>
      </c>
      <c r="B8">
        <v>102.6</v>
      </c>
      <c r="C8">
        <f>SUM(B6:B9)</f>
        <v>409.29999999999995</v>
      </c>
      <c r="D8">
        <f t="shared" si="2"/>
        <v>102.32499999999999</v>
      </c>
      <c r="E8">
        <f t="shared" ref="E8:E14" si="3">AVERAGE(D8:D9)</f>
        <v>102.33749999999999</v>
      </c>
      <c r="F8">
        <f t="shared" si="0"/>
        <v>0.26250000000000284</v>
      </c>
    </row>
    <row r="9" spans="1:6" x14ac:dyDescent="0.2">
      <c r="A9">
        <v>8</v>
      </c>
      <c r="B9">
        <v>103</v>
      </c>
      <c r="C9">
        <f>SUM(B7:B10)</f>
        <v>409.4</v>
      </c>
      <c r="D9">
        <f t="shared" si="2"/>
        <v>102.35</v>
      </c>
      <c r="E9">
        <f t="shared" si="3"/>
        <v>102.35</v>
      </c>
      <c r="F9">
        <f t="shared" si="0"/>
        <v>0.65000000000000568</v>
      </c>
    </row>
    <row r="10" spans="1:6" x14ac:dyDescent="0.2">
      <c r="A10">
        <v>9</v>
      </c>
      <c r="B10">
        <v>103.1</v>
      </c>
      <c r="C10">
        <f>SUM(B8:B11)</f>
        <v>409.4</v>
      </c>
      <c r="D10">
        <f t="shared" si="2"/>
        <v>102.35</v>
      </c>
      <c r="E10">
        <f t="shared" si="3"/>
        <v>102.02500000000001</v>
      </c>
      <c r="F10">
        <f t="shared" si="0"/>
        <v>1.0749999999999886</v>
      </c>
    </row>
    <row r="11" spans="1:6" x14ac:dyDescent="0.2">
      <c r="A11">
        <v>10</v>
      </c>
      <c r="B11">
        <v>100.7</v>
      </c>
      <c r="C11">
        <f t="shared" si="1"/>
        <v>406.8</v>
      </c>
      <c r="D11">
        <f t="shared" si="2"/>
        <v>101.7</v>
      </c>
      <c r="E11">
        <f t="shared" si="3"/>
        <v>101.08750000000001</v>
      </c>
      <c r="F11">
        <f t="shared" si="0"/>
        <v>-0.38750000000000284</v>
      </c>
    </row>
    <row r="12" spans="1:6" x14ac:dyDescent="0.2">
      <c r="A12">
        <v>11</v>
      </c>
      <c r="B12">
        <v>100</v>
      </c>
      <c r="C12">
        <f t="shared" si="1"/>
        <v>401.9</v>
      </c>
      <c r="D12">
        <f t="shared" si="2"/>
        <v>100.47499999999999</v>
      </c>
      <c r="E12">
        <f t="shared" si="3"/>
        <v>100.01249999999999</v>
      </c>
      <c r="F12">
        <f t="shared" si="0"/>
        <v>-1.2499999999988631E-2</v>
      </c>
    </row>
    <row r="13" spans="1:6" x14ac:dyDescent="0.2">
      <c r="A13">
        <v>12</v>
      </c>
      <c r="B13">
        <v>98.1</v>
      </c>
      <c r="C13">
        <f t="shared" si="1"/>
        <v>398.19999999999993</v>
      </c>
      <c r="D13">
        <f t="shared" si="2"/>
        <v>99.549999999999983</v>
      </c>
      <c r="E13">
        <f t="shared" si="3"/>
        <v>99.537499999999994</v>
      </c>
      <c r="F13">
        <f t="shared" si="0"/>
        <v>-1.4375</v>
      </c>
    </row>
    <row r="14" spans="1:6" x14ac:dyDescent="0.2">
      <c r="A14">
        <v>13</v>
      </c>
      <c r="B14">
        <v>99.4</v>
      </c>
      <c r="C14">
        <f t="shared" si="1"/>
        <v>398.1</v>
      </c>
      <c r="D14">
        <f t="shared" si="2"/>
        <v>99.525000000000006</v>
      </c>
      <c r="E14">
        <f t="shared" si="3"/>
        <v>99.2</v>
      </c>
      <c r="F14">
        <f t="shared" si="0"/>
        <v>0.20000000000000284</v>
      </c>
    </row>
    <row r="15" spans="1:6" x14ac:dyDescent="0.2">
      <c r="A15">
        <v>14</v>
      </c>
      <c r="B15">
        <v>100.6</v>
      </c>
      <c r="C15">
        <f t="shared" si="1"/>
        <v>395.5</v>
      </c>
      <c r="D15">
        <f t="shared" si="2"/>
        <v>98.875</v>
      </c>
      <c r="E15">
        <f>AVERAGE(D15:D16)</f>
        <v>98.574999999999989</v>
      </c>
      <c r="F15">
        <f>B15-E15</f>
        <v>2.0250000000000057</v>
      </c>
    </row>
    <row r="16" spans="1:6" x14ac:dyDescent="0.2">
      <c r="A16">
        <v>15</v>
      </c>
      <c r="B16">
        <v>97.4</v>
      </c>
      <c r="C16">
        <f t="shared" si="1"/>
        <v>393.09999999999997</v>
      </c>
      <c r="D16">
        <f t="shared" si="2"/>
        <v>98.274999999999991</v>
      </c>
    </row>
    <row r="17" spans="1:9" x14ac:dyDescent="0.2">
      <c r="A17">
        <v>16</v>
      </c>
      <c r="B17">
        <v>95.7</v>
      </c>
    </row>
    <row r="19" spans="1:9" x14ac:dyDescent="0.2">
      <c r="A19" t="s">
        <v>16</v>
      </c>
    </row>
    <row r="20" spans="1:9" x14ac:dyDescent="0.2">
      <c r="B20" t="s">
        <v>17</v>
      </c>
      <c r="C20" s="4" t="s">
        <v>18</v>
      </c>
      <c r="D20" s="4"/>
      <c r="E20" s="4"/>
      <c r="F20" s="4"/>
    </row>
    <row r="21" spans="1:9" x14ac:dyDescent="0.2">
      <c r="C21">
        <v>1</v>
      </c>
      <c r="D21">
        <v>2</v>
      </c>
      <c r="E21">
        <v>3</v>
      </c>
      <c r="F21">
        <v>4</v>
      </c>
    </row>
    <row r="22" spans="1:9" x14ac:dyDescent="0.2">
      <c r="B22">
        <v>1</v>
      </c>
      <c r="C22" t="s">
        <v>19</v>
      </c>
      <c r="D22" t="s">
        <v>19</v>
      </c>
      <c r="E22">
        <f>F4</f>
        <v>0.22499999999999432</v>
      </c>
      <c r="F22">
        <f>F5</f>
        <v>0.25</v>
      </c>
    </row>
    <row r="23" spans="1:9" x14ac:dyDescent="0.2">
      <c r="B23">
        <v>2</v>
      </c>
      <c r="C23">
        <f>F6</f>
        <v>0.88749999999998863</v>
      </c>
      <c r="D23">
        <f>F7</f>
        <v>-1.5499999999999972</v>
      </c>
      <c r="E23">
        <f>F8</f>
        <v>0.26250000000000284</v>
      </c>
      <c r="F23">
        <f>F9</f>
        <v>0.65000000000000568</v>
      </c>
    </row>
    <row r="24" spans="1:9" x14ac:dyDescent="0.2">
      <c r="B24">
        <v>3</v>
      </c>
      <c r="C24">
        <f>F10</f>
        <v>1.0749999999999886</v>
      </c>
      <c r="D24">
        <f>F11</f>
        <v>-0.38750000000000284</v>
      </c>
      <c r="E24">
        <f>F12</f>
        <v>-1.2499999999988631E-2</v>
      </c>
      <c r="F24">
        <f>F13</f>
        <v>-1.4375</v>
      </c>
    </row>
    <row r="25" spans="1:9" x14ac:dyDescent="0.2">
      <c r="B25">
        <v>5</v>
      </c>
      <c r="C25">
        <f>F14</f>
        <v>0.20000000000000284</v>
      </c>
      <c r="D25">
        <f>F15</f>
        <v>2.0250000000000057</v>
      </c>
      <c r="E25" t="s">
        <v>19</v>
      </c>
      <c r="F25" t="s">
        <v>19</v>
      </c>
    </row>
    <row r="26" spans="1:9" x14ac:dyDescent="0.2">
      <c r="A26" t="s">
        <v>20</v>
      </c>
      <c r="C26">
        <f>SUM(C23:C25)</f>
        <v>2.1624999999999801</v>
      </c>
      <c r="D26">
        <f>SUM(D23:D25)</f>
        <v>8.7500000000005684E-2</v>
      </c>
      <c r="E26">
        <f>SUM(E22:E24)</f>
        <v>0.47500000000000853</v>
      </c>
      <c r="F26">
        <f>SUM(F22:F24)</f>
        <v>-0.53749999999999432</v>
      </c>
    </row>
    <row r="27" spans="1:9" x14ac:dyDescent="0.2">
      <c r="A27" t="s">
        <v>21</v>
      </c>
      <c r="C27">
        <f>C26/3</f>
        <v>0.72083333333332666</v>
      </c>
      <c r="D27">
        <f>D26/3</f>
        <v>2.9166666666668561E-2</v>
      </c>
      <c r="E27">
        <f>E26/3</f>
        <v>0.15833333333333618</v>
      </c>
      <c r="F27">
        <f>F26/3</f>
        <v>-0.17916666666666478</v>
      </c>
    </row>
    <row r="28" spans="1:9" x14ac:dyDescent="0.2">
      <c r="C28">
        <f>C27-B29</f>
        <v>0.53854166666666003</v>
      </c>
      <c r="D28">
        <f>D27-B29</f>
        <v>-0.1531249999999981</v>
      </c>
      <c r="E28">
        <f>E27-B29</f>
        <v>-2.3958333333330473E-2</v>
      </c>
      <c r="F28">
        <f>F27-B29</f>
        <v>-0.36145833333333144</v>
      </c>
    </row>
    <row r="29" spans="1:9" x14ac:dyDescent="0.2">
      <c r="A29" t="s">
        <v>22</v>
      </c>
      <c r="B29">
        <f>SUM(C27:F27)/4</f>
        <v>0.18229166666666666</v>
      </c>
    </row>
    <row r="31" spans="1:9" x14ac:dyDescent="0.2">
      <c r="A31" s="4" t="s">
        <v>23</v>
      </c>
      <c r="B31" s="4"/>
      <c r="C31" s="4"/>
      <c r="D31" s="4"/>
      <c r="E31" s="4"/>
      <c r="F31" s="4"/>
    </row>
    <row r="32" spans="1:9" x14ac:dyDescent="0.2">
      <c r="A32" t="s">
        <v>24</v>
      </c>
      <c r="B32" t="s">
        <v>25</v>
      </c>
      <c r="C32" t="s">
        <v>26</v>
      </c>
      <c r="D32" t="s">
        <v>27</v>
      </c>
      <c r="E32" t="s">
        <v>33</v>
      </c>
      <c r="F32" t="s">
        <v>28</v>
      </c>
      <c r="G32" t="s">
        <v>30</v>
      </c>
      <c r="H32" t="s">
        <v>29</v>
      </c>
      <c r="I32" t="s">
        <v>34</v>
      </c>
    </row>
    <row r="33" spans="1:9" x14ac:dyDescent="0.2">
      <c r="A33">
        <v>1</v>
      </c>
      <c r="B33">
        <v>100</v>
      </c>
      <c r="C33" s="3">
        <f>C28</f>
        <v>0.53854166666666003</v>
      </c>
      <c r="D33">
        <f>B33-C33</f>
        <v>99.46145833333334</v>
      </c>
      <c r="E33">
        <f>$C$49+$B$49*A33</f>
        <v>102.78805147058823</v>
      </c>
      <c r="F33">
        <f>E33+C33</f>
        <v>103.32659313725489</v>
      </c>
      <c r="G33">
        <f>B33-(E33+C33)</f>
        <v>-3.3265931372548891</v>
      </c>
      <c r="H33">
        <f>POWER(G33,2)</f>
        <v>11.066221900831327</v>
      </c>
      <c r="I33">
        <f>$C$50+$B$50*A33</f>
        <v>102.90147058823531</v>
      </c>
    </row>
    <row r="34" spans="1:9" x14ac:dyDescent="0.2">
      <c r="A34">
        <v>2</v>
      </c>
      <c r="B34">
        <v>101.5</v>
      </c>
      <c r="C34" s="3">
        <f>D28</f>
        <v>-0.1531249999999981</v>
      </c>
      <c r="D34">
        <f t="shared" ref="D34:D48" si="4">B34-C34</f>
        <v>101.653125</v>
      </c>
      <c r="E34">
        <f t="shared" ref="E34:E48" si="5">$C$49+$B$49*A34</f>
        <v>102.50214460784312</v>
      </c>
      <c r="F34">
        <f t="shared" ref="F34:F48" si="6">E34+C34</f>
        <v>102.34901960784312</v>
      </c>
      <c r="G34">
        <f t="shared" ref="G34:G48" si="7">B34-(E34+C34)</f>
        <v>-0.84901960784311825</v>
      </c>
      <c r="H34">
        <f t="shared" ref="H34:H48" si="8">POWER(G34,2)</f>
        <v>0.72083429450208225</v>
      </c>
      <c r="I34">
        <f t="shared" ref="I34:I48" si="9">$C$50+$B$50*A34</f>
        <v>102.6004411764706</v>
      </c>
    </row>
    <row r="35" spans="1:9" x14ac:dyDescent="0.2">
      <c r="A35">
        <v>3</v>
      </c>
      <c r="B35">
        <v>102.1</v>
      </c>
      <c r="C35" s="3">
        <f>E28</f>
        <v>-2.3958333333330473E-2</v>
      </c>
      <c r="D35">
        <f t="shared" si="4"/>
        <v>102.12395833333332</v>
      </c>
      <c r="E35">
        <f t="shared" si="5"/>
        <v>102.21623774509803</v>
      </c>
      <c r="F35">
        <f t="shared" si="6"/>
        <v>102.1922794117647</v>
      </c>
      <c r="G35">
        <f t="shared" si="7"/>
        <v>-9.227941176470722E-2</v>
      </c>
      <c r="H35">
        <f t="shared" si="8"/>
        <v>8.5154898356403861E-3</v>
      </c>
      <c r="I35">
        <f t="shared" si="9"/>
        <v>102.29941176470589</v>
      </c>
    </row>
    <row r="36" spans="1:9" x14ac:dyDescent="0.2">
      <c r="A36">
        <v>4</v>
      </c>
      <c r="B36">
        <v>102.4</v>
      </c>
      <c r="C36" s="3">
        <f>F28</f>
        <v>-0.36145833333333144</v>
      </c>
      <c r="D36">
        <f t="shared" si="4"/>
        <v>102.76145833333334</v>
      </c>
      <c r="E36">
        <f t="shared" si="5"/>
        <v>101.93033088235293</v>
      </c>
      <c r="F36">
        <f t="shared" si="6"/>
        <v>101.5688725490196</v>
      </c>
      <c r="G36">
        <f t="shared" si="7"/>
        <v>0.83112745098040364</v>
      </c>
      <c r="H36">
        <f t="shared" si="8"/>
        <v>0.69077283977318327</v>
      </c>
      <c r="I36">
        <f t="shared" si="9"/>
        <v>101.99838235294119</v>
      </c>
    </row>
    <row r="37" spans="1:9" x14ac:dyDescent="0.2">
      <c r="A37">
        <v>5</v>
      </c>
      <c r="B37">
        <v>103</v>
      </c>
      <c r="C37">
        <f>C28</f>
        <v>0.53854166666666003</v>
      </c>
      <c r="D37">
        <f t="shared" si="4"/>
        <v>102.46145833333334</v>
      </c>
      <c r="E37">
        <f t="shared" si="5"/>
        <v>101.64442401960784</v>
      </c>
      <c r="F37">
        <f t="shared" si="6"/>
        <v>102.1829656862745</v>
      </c>
      <c r="G37">
        <f t="shared" si="7"/>
        <v>0.81703431372550028</v>
      </c>
      <c r="H37">
        <f t="shared" si="8"/>
        <v>0.66754506980489925</v>
      </c>
      <c r="I37">
        <f t="shared" si="9"/>
        <v>101.69735294117649</v>
      </c>
    </row>
    <row r="38" spans="1:9" x14ac:dyDescent="0.2">
      <c r="A38">
        <v>6</v>
      </c>
      <c r="B38">
        <v>100.7</v>
      </c>
      <c r="C38">
        <f>D28</f>
        <v>-0.1531249999999981</v>
      </c>
      <c r="D38">
        <f t="shared" si="4"/>
        <v>100.85312500000001</v>
      </c>
      <c r="E38">
        <f t="shared" si="5"/>
        <v>101.35851715686273</v>
      </c>
      <c r="F38">
        <f t="shared" si="6"/>
        <v>101.20539215686273</v>
      </c>
      <c r="G38">
        <f t="shared" si="7"/>
        <v>-0.50539215686272598</v>
      </c>
      <c r="H38">
        <f t="shared" si="8"/>
        <v>0.25542123221835822</v>
      </c>
      <c r="I38">
        <f t="shared" si="9"/>
        <v>101.39632352941177</v>
      </c>
    </row>
    <row r="39" spans="1:9" x14ac:dyDescent="0.2">
      <c r="A39">
        <v>7</v>
      </c>
      <c r="B39">
        <v>102.6</v>
      </c>
      <c r="C39">
        <f>E28</f>
        <v>-2.3958333333330473E-2</v>
      </c>
      <c r="D39">
        <f t="shared" si="4"/>
        <v>102.62395833333332</v>
      </c>
      <c r="E39">
        <f t="shared" si="5"/>
        <v>101.07261029411764</v>
      </c>
      <c r="F39">
        <f t="shared" si="6"/>
        <v>101.04865196078431</v>
      </c>
      <c r="G39">
        <f t="shared" si="7"/>
        <v>1.5513480392156822</v>
      </c>
      <c r="H39">
        <f t="shared" si="8"/>
        <v>2.4066807387783418</v>
      </c>
      <c r="I39">
        <f t="shared" si="9"/>
        <v>101.09529411764707</v>
      </c>
    </row>
    <row r="40" spans="1:9" x14ac:dyDescent="0.2">
      <c r="A40">
        <v>8</v>
      </c>
      <c r="B40">
        <v>103</v>
      </c>
      <c r="C40">
        <f>F28</f>
        <v>-0.36145833333333144</v>
      </c>
      <c r="D40">
        <f t="shared" si="4"/>
        <v>103.36145833333333</v>
      </c>
      <c r="E40">
        <f t="shared" si="5"/>
        <v>100.78670343137254</v>
      </c>
      <c r="F40">
        <f t="shared" si="6"/>
        <v>100.42524509803921</v>
      </c>
      <c r="G40">
        <f t="shared" si="7"/>
        <v>2.5747549019607874</v>
      </c>
      <c r="H40">
        <f t="shared" si="8"/>
        <v>6.6293628051711035</v>
      </c>
      <c r="I40">
        <f t="shared" si="9"/>
        <v>100.79426470588237</v>
      </c>
    </row>
    <row r="41" spans="1:9" x14ac:dyDescent="0.2">
      <c r="A41">
        <v>9</v>
      </c>
      <c r="B41">
        <v>103.1</v>
      </c>
      <c r="C41">
        <f>C28</f>
        <v>0.53854166666666003</v>
      </c>
      <c r="D41">
        <f t="shared" si="4"/>
        <v>102.56145833333333</v>
      </c>
      <c r="E41">
        <f t="shared" si="5"/>
        <v>100.50079656862744</v>
      </c>
      <c r="F41">
        <f t="shared" si="6"/>
        <v>101.0393382352941</v>
      </c>
      <c r="G41">
        <f t="shared" si="7"/>
        <v>2.0606617647058982</v>
      </c>
      <c r="H41">
        <f t="shared" si="8"/>
        <v>4.2463269085208264</v>
      </c>
      <c r="I41">
        <f t="shared" si="9"/>
        <v>100.49323529411767</v>
      </c>
    </row>
    <row r="42" spans="1:9" x14ac:dyDescent="0.2">
      <c r="A42">
        <v>10</v>
      </c>
      <c r="B42">
        <v>100.7</v>
      </c>
      <c r="C42">
        <f>D28</f>
        <v>-0.1531249999999981</v>
      </c>
      <c r="D42">
        <f t="shared" si="4"/>
        <v>100.85312500000001</v>
      </c>
      <c r="E42">
        <f t="shared" si="5"/>
        <v>100.21488970588234</v>
      </c>
      <c r="F42">
        <f t="shared" si="6"/>
        <v>100.06176470588234</v>
      </c>
      <c r="G42">
        <f t="shared" si="7"/>
        <v>0.63823529411766344</v>
      </c>
      <c r="H42">
        <f t="shared" si="8"/>
        <v>0.40734429065746036</v>
      </c>
      <c r="I42">
        <f t="shared" si="9"/>
        <v>100.19220588235295</v>
      </c>
    </row>
    <row r="43" spans="1:9" x14ac:dyDescent="0.2">
      <c r="A43">
        <v>11</v>
      </c>
      <c r="B43">
        <v>100</v>
      </c>
      <c r="C43">
        <f>E28</f>
        <v>-2.3958333333330473E-2</v>
      </c>
      <c r="D43">
        <f t="shared" si="4"/>
        <v>100.02395833333333</v>
      </c>
      <c r="E43">
        <f t="shared" si="5"/>
        <v>99.928982843137248</v>
      </c>
      <c r="F43">
        <f t="shared" si="6"/>
        <v>99.905024509803923</v>
      </c>
      <c r="G43">
        <f t="shared" si="7"/>
        <v>9.4975490196077317E-2</v>
      </c>
      <c r="H43">
        <f t="shared" si="8"/>
        <v>9.0203437379851783E-3</v>
      </c>
      <c r="I43">
        <f t="shared" si="9"/>
        <v>99.891176470588249</v>
      </c>
    </row>
    <row r="44" spans="1:9" x14ac:dyDescent="0.2">
      <c r="A44">
        <v>12</v>
      </c>
      <c r="B44">
        <v>98.1</v>
      </c>
      <c r="C44">
        <f>F28</f>
        <v>-0.36145833333333144</v>
      </c>
      <c r="D44">
        <f t="shared" si="4"/>
        <v>98.461458333333326</v>
      </c>
      <c r="E44">
        <f t="shared" si="5"/>
        <v>99.64307598039214</v>
      </c>
      <c r="F44">
        <f t="shared" si="6"/>
        <v>99.281617647058809</v>
      </c>
      <c r="G44">
        <f t="shared" si="7"/>
        <v>-1.1816176470588147</v>
      </c>
      <c r="H44">
        <f t="shared" si="8"/>
        <v>1.3962202638408094</v>
      </c>
      <c r="I44">
        <f t="shared" si="9"/>
        <v>99.590147058823547</v>
      </c>
    </row>
    <row r="45" spans="1:9" x14ac:dyDescent="0.2">
      <c r="A45">
        <v>13</v>
      </c>
      <c r="B45">
        <v>99.4</v>
      </c>
      <c r="C45">
        <f>C28</f>
        <v>0.53854166666666003</v>
      </c>
      <c r="D45">
        <f t="shared" si="4"/>
        <v>98.861458333333346</v>
      </c>
      <c r="E45">
        <f t="shared" si="5"/>
        <v>99.357169117647047</v>
      </c>
      <c r="F45">
        <f t="shared" si="6"/>
        <v>99.895710784313707</v>
      </c>
      <c r="G45">
        <f t="shared" si="7"/>
        <v>-0.49571078431370097</v>
      </c>
      <c r="H45">
        <f t="shared" si="8"/>
        <v>0.24572918168490457</v>
      </c>
      <c r="I45">
        <f t="shared" si="9"/>
        <v>99.289117647058845</v>
      </c>
    </row>
    <row r="46" spans="1:9" x14ac:dyDescent="0.2">
      <c r="A46">
        <v>14</v>
      </c>
      <c r="B46">
        <v>100.6</v>
      </c>
      <c r="C46">
        <f>D28</f>
        <v>-0.1531249999999981</v>
      </c>
      <c r="D46">
        <f t="shared" si="4"/>
        <v>100.753125</v>
      </c>
      <c r="E46">
        <f t="shared" si="5"/>
        <v>99.071262254901953</v>
      </c>
      <c r="F46">
        <f t="shared" si="6"/>
        <v>98.91813725490195</v>
      </c>
      <c r="G46">
        <f t="shared" si="7"/>
        <v>1.6818627450980443</v>
      </c>
      <c r="H46">
        <f t="shared" si="8"/>
        <v>2.8286622933487293</v>
      </c>
      <c r="I46">
        <f t="shared" si="9"/>
        <v>98.988088235294128</v>
      </c>
    </row>
    <row r="47" spans="1:9" x14ac:dyDescent="0.2">
      <c r="A47">
        <v>15</v>
      </c>
      <c r="B47">
        <v>97.4</v>
      </c>
      <c r="C47">
        <f>E28</f>
        <v>-2.3958333333330473E-2</v>
      </c>
      <c r="D47">
        <f t="shared" si="4"/>
        <v>97.423958333333331</v>
      </c>
      <c r="E47">
        <f t="shared" si="5"/>
        <v>98.785355392156845</v>
      </c>
      <c r="F47">
        <f t="shared" si="6"/>
        <v>98.761397058823519</v>
      </c>
      <c r="G47">
        <f t="shared" si="7"/>
        <v>-1.3613970588235134</v>
      </c>
      <c r="H47">
        <f t="shared" si="8"/>
        <v>1.8534019517733127</v>
      </c>
      <c r="I47">
        <f t="shared" si="9"/>
        <v>98.687058823529426</v>
      </c>
    </row>
    <row r="48" spans="1:9" x14ac:dyDescent="0.2">
      <c r="A48">
        <v>16</v>
      </c>
      <c r="B48">
        <v>95.7</v>
      </c>
      <c r="C48">
        <f>F28</f>
        <v>-0.36145833333333144</v>
      </c>
      <c r="D48">
        <f t="shared" si="4"/>
        <v>96.061458333333334</v>
      </c>
      <c r="E48">
        <f t="shared" si="5"/>
        <v>98.499448529411751</v>
      </c>
      <c r="F48">
        <f t="shared" si="6"/>
        <v>98.13799019607842</v>
      </c>
      <c r="G48">
        <f t="shared" si="7"/>
        <v>-2.4379901960784167</v>
      </c>
      <c r="H48">
        <f t="shared" si="8"/>
        <v>5.9437961961744765</v>
      </c>
      <c r="I48">
        <f t="shared" si="9"/>
        <v>98.386029411764724</v>
      </c>
    </row>
    <row r="49" spans="1:3" x14ac:dyDescent="0.2">
      <c r="A49" t="s">
        <v>31</v>
      </c>
      <c r="B49" cm="1">
        <f t="array" ref="B49:C49">LINEST(D33:D48,A33:A48,1,0)</f>
        <v>-0.28590686274509808</v>
      </c>
      <c r="C49">
        <v>103.07395833333332</v>
      </c>
    </row>
    <row r="50" spans="1:3" x14ac:dyDescent="0.2">
      <c r="A50" t="s">
        <v>32</v>
      </c>
      <c r="B50" cm="1">
        <f t="array" ref="B50:C50">LINEST(B33:B48,A33:A48,1,0)</f>
        <v>-0.30102941176470582</v>
      </c>
      <c r="C50">
        <v>103.20250000000001</v>
      </c>
    </row>
  </sheetData>
  <mergeCells count="2">
    <mergeCell ref="C20:F20"/>
    <mergeCell ref="A31:F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Microsoft Office User</cp:lastModifiedBy>
  <dcterms:created xsi:type="dcterms:W3CDTF">2021-12-07T20:59:35Z</dcterms:created>
  <dcterms:modified xsi:type="dcterms:W3CDTF">2021-12-20T10:04:42Z</dcterms:modified>
</cp:coreProperties>
</file>