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lazareva/Documents/УНИВЕР/документы/Excel/"/>
    </mc:Choice>
  </mc:AlternateContent>
  <xr:revisionPtr revIDLastSave="0" documentId="13_ncr:1_{51CE0666-BCAC-FC44-8178-D2253A264520}" xr6:coauthVersionLast="47" xr6:coauthVersionMax="47" xr10:uidLastSave="{00000000-0000-0000-0000-000000000000}"/>
  <bookViews>
    <workbookView xWindow="11200" yWindow="460" windowWidth="17600" windowHeight="15840" activeTab="1" xr2:uid="{7AF565E2-2FC6-094F-BD61-FE345A8633EC}"/>
  </bookViews>
  <sheets>
    <sheet name="4" sheetId="1" r:id="rId1"/>
    <sheet name="9" sheetId="2" r:id="rId2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'9'!$E$3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" i="2" l="1"/>
  <c r="B182" i="2"/>
  <c r="B186" i="2"/>
  <c r="D182" i="2" s="1"/>
  <c r="B172" i="2"/>
  <c r="B176" i="2"/>
  <c r="D172" i="2" s="1"/>
  <c r="B163" i="2"/>
  <c r="B167" i="2"/>
  <c r="D163" i="2" s="1"/>
  <c r="B151" i="2"/>
  <c r="B155" i="2"/>
  <c r="D151" i="2" s="1"/>
  <c r="B141" i="2"/>
  <c r="B145" i="2"/>
  <c r="D141" i="2" s="1"/>
  <c r="B121" i="2"/>
  <c r="B125" i="2"/>
  <c r="D121" i="2" s="1"/>
  <c r="B110" i="2"/>
  <c r="B114" i="2"/>
  <c r="D110" i="2" s="1"/>
  <c r="B101" i="2" l="1"/>
  <c r="B105" i="2"/>
  <c r="D101" i="2" s="1"/>
  <c r="B89" i="2"/>
  <c r="B93" i="2"/>
  <c r="D89" i="2" s="1"/>
  <c r="B77" i="2"/>
  <c r="B39" i="2"/>
  <c r="D36" i="2" s="1"/>
  <c r="B80" i="2"/>
  <c r="F2" i="2"/>
  <c r="B20" i="2"/>
  <c r="B27" i="2" s="1"/>
  <c r="A11" i="2"/>
  <c r="B5" i="2"/>
  <c r="E41" i="1"/>
  <c r="D41" i="1"/>
  <c r="D3" i="1"/>
  <c r="D23" i="1"/>
  <c r="D24" i="1"/>
  <c r="D25" i="1"/>
  <c r="D26" i="1"/>
  <c r="D27" i="1"/>
  <c r="D28" i="1"/>
  <c r="D29" i="1"/>
  <c r="D30" i="1"/>
  <c r="D31" i="1"/>
  <c r="D32" i="1"/>
  <c r="D33" i="1"/>
  <c r="D34" i="1"/>
  <c r="D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9" i="1"/>
  <c r="D5" i="1"/>
  <c r="D6" i="1"/>
  <c r="D7" i="1"/>
  <c r="D8" i="1"/>
  <c r="D10" i="1"/>
  <c r="D11" i="1"/>
  <c r="D12" i="1"/>
  <c r="D13" i="1"/>
  <c r="D14" i="1"/>
  <c r="D15" i="1"/>
  <c r="D4" i="1"/>
  <c r="B81" i="2" l="1"/>
  <c r="D77" i="2" s="1"/>
  <c r="B23" i="2"/>
  <c r="A60" i="2" l="1"/>
</calcChain>
</file>

<file path=xl/sharedStrings.xml><?xml version="1.0" encoding="utf-8"?>
<sst xmlns="http://schemas.openxmlformats.org/spreadsheetml/2006/main" count="232" uniqueCount="105">
  <si>
    <t>Таблица 1</t>
  </si>
  <si>
    <t>Макеев</t>
  </si>
  <si>
    <t>Николенко</t>
  </si>
  <si>
    <t>Маковеев</t>
  </si>
  <si>
    <t>Сафронов</t>
  </si>
  <si>
    <t>Самойленко</t>
  </si>
  <si>
    <t>Иванов</t>
  </si>
  <si>
    <t>Карпов</t>
  </si>
  <si>
    <t>Сайкин</t>
  </si>
  <si>
    <t>Дмитренко</t>
  </si>
  <si>
    <t>Сидоров</t>
  </si>
  <si>
    <t>Николаев</t>
  </si>
  <si>
    <t>Старков</t>
  </si>
  <si>
    <t>Щпат</t>
  </si>
  <si>
    <t>Дебитор</t>
  </si>
  <si>
    <t>Вид вклада</t>
  </si>
  <si>
    <t>Процентная ставка</t>
  </si>
  <si>
    <t>Проц ставка</t>
  </si>
  <si>
    <t>Таблица 2</t>
  </si>
  <si>
    <t>Долгосрочный</t>
  </si>
  <si>
    <t>Краткосрочный</t>
  </si>
  <si>
    <t>Новогодний</t>
  </si>
  <si>
    <t>Пенсионный</t>
  </si>
  <si>
    <t>Проц cтавка Просмотр</t>
  </si>
  <si>
    <t>Проц ставка ВПР</t>
  </si>
  <si>
    <t>Проц ставка ГПР</t>
  </si>
  <si>
    <t>Числа</t>
  </si>
  <si>
    <t>Месяц</t>
  </si>
  <si>
    <t>янв</t>
  </si>
  <si>
    <t>фев</t>
  </si>
  <si>
    <t>апр</t>
  </si>
  <si>
    <t>май</t>
  </si>
  <si>
    <t>мар</t>
  </si>
  <si>
    <t>июн</t>
  </si>
  <si>
    <t>июл</t>
  </si>
  <si>
    <t>авг</t>
  </si>
  <si>
    <t>сен</t>
  </si>
  <si>
    <t>окт</t>
  </si>
  <si>
    <t>ноя</t>
  </si>
  <si>
    <t>дек</t>
  </si>
  <si>
    <t>ПРОСМОТР</t>
  </si>
  <si>
    <t>ВПР</t>
  </si>
  <si>
    <t>ставка</t>
  </si>
  <si>
    <t>период</t>
  </si>
  <si>
    <t>выплаты</t>
  </si>
  <si>
    <t>начальный взнос</t>
  </si>
  <si>
    <t>БС</t>
  </si>
  <si>
    <t>Выплаты</t>
  </si>
  <si>
    <t>Сроки выплат</t>
  </si>
  <si>
    <t>Самост раб</t>
  </si>
  <si>
    <t>32 мес, ежеквартально</t>
  </si>
  <si>
    <t>№ 1</t>
  </si>
  <si>
    <t>№ 2 Табл умнож Пифагора</t>
  </si>
  <si>
    <t>№ 3</t>
  </si>
  <si>
    <t>№ 4</t>
  </si>
  <si>
    <t>№ п/п </t>
  </si>
  <si>
    <t>Срок выплаты </t>
  </si>
  <si>
    <t>БС (руб.) </t>
  </si>
  <si>
    <t>% </t>
  </si>
  <si>
    <t>Уплата взносов </t>
  </si>
  <si>
    <t>1. </t>
  </si>
  <si>
    <t>От 4 до 9 </t>
  </si>
  <si>
    <t>От 7 до 14 </t>
  </si>
  <si>
    <t>ежеквартально </t>
  </si>
  <si>
    <t>2. </t>
  </si>
  <si>
    <t>От 6 до 10 </t>
  </si>
  <si>
    <t>75000 </t>
  </si>
  <si>
    <t>От 9 до 16 </t>
  </si>
  <si>
    <t>каждые полгода </t>
  </si>
  <si>
    <t>3. </t>
  </si>
  <si>
    <t>От 2 до 4 </t>
  </si>
  <si>
    <t>50000 </t>
  </si>
  <si>
    <t>От 14 до 18</t>
  </si>
  <si>
    <t>ежемесячно </t>
  </si>
  <si>
    <t>4. </t>
  </si>
  <si>
    <t>От 12 до 18 </t>
  </si>
  <si>
    <t>120000 </t>
  </si>
  <si>
    <t>От 5 до 8 </t>
  </si>
  <si>
    <t>5. </t>
  </si>
  <si>
    <t>От 2 до 6 </t>
  </si>
  <si>
    <t>355000 </t>
  </si>
  <si>
    <t>От 2 до 8 </t>
  </si>
  <si>
    <t>250000 </t>
  </si>
  <si>
    <t>От 9 до 14 </t>
  </si>
  <si>
    <t>От 6 до 12 </t>
  </si>
  <si>
    <t>65000 </t>
  </si>
  <si>
    <t>От 3 до 7 </t>
  </si>
  <si>
    <t>290000 </t>
  </si>
  <si>
    <t>От 6 до 11 </t>
  </si>
  <si>
    <t>От 2 до 7 </t>
  </si>
  <si>
    <t>650000 </t>
  </si>
  <si>
    <t>ежегодно </t>
  </si>
  <si>
    <t>180000 </t>
  </si>
  <si>
    <t>От 3 до 10 </t>
  </si>
  <si>
    <t>№5</t>
  </si>
  <si>
    <t>процент</t>
  </si>
  <si>
    <t>частота</t>
  </si>
  <si>
    <t>срок</t>
  </si>
  <si>
    <t>ПЛТ</t>
  </si>
  <si>
    <t>Процентаная ставка</t>
  </si>
  <si>
    <t>число 1</t>
  </si>
  <si>
    <t>число 2</t>
  </si>
  <si>
    <t>итог</t>
  </si>
  <si>
    <t>БС, руб. </t>
  </si>
  <si>
    <t>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</si>
</sst>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0.0%"/>
    <numFmt numFmtId="165" formatCode="#,##0.00\ &quot;RUB&quot;;[Red]\-#,##0.00\ &quot;RUB&quot;"/>
    <numFmt numFmtId="166" formatCode="_-* #,##0.00\ [$₽-419]_-;\-* #,##0.00\ [$₽-419]_-;_-* &quot;-&quot;??\ [$₽-419]_-;_-@_-"/>
    <numFmt numFmtId="167" formatCode="[$€-2]\ #,##0.00;[Red]\-[$€-2]\ #,##0.00"/>
    <numFmt numFmtId="168" formatCode="[$€-2]\ #,##0.00"/>
    <numFmt numFmtId="169" formatCode="[$$-C09]#,##0.00"/>
    <numFmt numFmtId="170" formatCode="_-[$$-409]* #,##0.00_ ;_-[$$-409]* \-#,##0.00\ ;_-[$$-409]* &quot;-&quot;??_ ;_-@_ "/>
    <numFmt numFmtId="171" formatCode="_-* #,##0\ &quot;RUB&quot;_-;\-* #,##0\ &quot;RUB&quot;_-;_-* &quot;-&quot;??\ &quot;RUB&quot;_-;_-@_-"/>
  </numFmts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"/>
      <family val="1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8" fontId="2" fillId="0" borderId="0" xfId="0" applyNumberFormat="1" applyFont="1"/>
    <xf numFmtId="0" fontId="0" fillId="0" borderId="1" xfId="0" applyBorder="1"/>
    <xf numFmtId="8" fontId="0" fillId="0" borderId="1" xfId="0" applyNumberFormat="1" applyBorder="1"/>
    <xf numFmtId="9" fontId="0" fillId="0" borderId="1" xfId="0" applyNumberFormat="1" applyBorder="1"/>
    <xf numFmtId="0" fontId="2" fillId="0" borderId="1" xfId="0" applyFont="1" applyBorder="1"/>
    <xf numFmtId="0" fontId="5" fillId="0" borderId="0" xfId="0" applyFont="1"/>
    <xf numFmtId="164" fontId="5" fillId="0" borderId="0" xfId="0" applyNumberFormat="1" applyFont="1"/>
    <xf numFmtId="0" fontId="2" fillId="0" borderId="1" xfId="0" applyFont="1" applyBorder="1" applyAlignment="1"/>
    <xf numFmtId="44" fontId="0" fillId="0" borderId="1" xfId="1" applyFont="1" applyBorder="1"/>
    <xf numFmtId="0" fontId="0" fillId="0" borderId="0" xfId="0" applyNumberFormat="1" applyFill="1" applyBorder="1"/>
    <xf numFmtId="0" fontId="0" fillId="2" borderId="0" xfId="0" applyFill="1"/>
    <xf numFmtId="9" fontId="0" fillId="0" borderId="1" xfId="2" applyFont="1" applyBorder="1"/>
    <xf numFmtId="1" fontId="0" fillId="0" borderId="1" xfId="0" applyNumberFormat="1" applyBorder="1"/>
    <xf numFmtId="165" fontId="0" fillId="0" borderId="1" xfId="0" applyNumberFormat="1" applyBorder="1"/>
    <xf numFmtId="166" fontId="0" fillId="0" borderId="1" xfId="1" applyNumberFormat="1" applyFont="1" applyBorder="1"/>
    <xf numFmtId="166" fontId="3" fillId="0" borderId="0" xfId="1" applyNumberFormat="1" applyFont="1"/>
    <xf numFmtId="167" fontId="0" fillId="0" borderId="1" xfId="0" applyNumberFormat="1" applyBorder="1"/>
    <xf numFmtId="168" fontId="8" fillId="0" borderId="1" xfId="0" applyNumberFormat="1" applyFont="1" applyBorder="1"/>
    <xf numFmtId="169" fontId="8" fillId="0" borderId="1" xfId="0" applyNumberFormat="1" applyFont="1" applyBorder="1"/>
    <xf numFmtId="9" fontId="8" fillId="0" borderId="1" xfId="2" applyFont="1" applyBorder="1"/>
    <xf numFmtId="164" fontId="8" fillId="0" borderId="1" xfId="2" applyNumberFormat="1" applyFont="1" applyBorder="1"/>
    <xf numFmtId="10" fontId="8" fillId="0" borderId="1" xfId="2" applyNumberFormat="1" applyFont="1" applyBorder="1"/>
    <xf numFmtId="8" fontId="8" fillId="0" borderId="1" xfId="0" applyNumberFormat="1" applyFont="1" applyBorder="1"/>
    <xf numFmtId="9" fontId="0" fillId="0" borderId="0" xfId="0" applyNumberFormat="1" applyBorder="1"/>
    <xf numFmtId="44" fontId="0" fillId="0" borderId="0" xfId="1" applyFont="1" applyBorder="1"/>
    <xf numFmtId="1" fontId="0" fillId="0" borderId="0" xfId="1" applyNumberFormat="1" applyFont="1" applyBorder="1"/>
    <xf numFmtId="170" fontId="8" fillId="0" borderId="1" xfId="1" applyNumberFormat="1" applyFont="1" applyBorder="1"/>
    <xf numFmtId="171" fontId="0" fillId="0" borderId="1" xfId="0" applyNumberFormat="1" applyBorder="1"/>
    <xf numFmtId="9" fontId="5" fillId="0" borderId="1" xfId="0" applyNumberFormat="1" applyFont="1" applyBorder="1"/>
    <xf numFmtId="8" fontId="2" fillId="0" borderId="1" xfId="0" applyNumberFormat="1" applyFont="1" applyBorder="1"/>
    <xf numFmtId="0" fontId="2" fillId="3" borderId="1" xfId="0" applyFont="1" applyFill="1" applyBorder="1"/>
    <xf numFmtId="0" fontId="5" fillId="0" borderId="1" xfId="0" applyFont="1" applyBorder="1"/>
    <xf numFmtId="10" fontId="5" fillId="0" borderId="1" xfId="0" applyNumberFormat="1" applyFont="1" applyBorder="1"/>
    <xf numFmtId="8" fontId="6" fillId="0" borderId="1" xfId="0" applyNumberFormat="1" applyFont="1" applyBorder="1"/>
    <xf numFmtId="2" fontId="7" fillId="0" borderId="1" xfId="0" applyNumberFormat="1" applyFont="1" applyBorder="1"/>
    <xf numFmtId="8" fontId="0" fillId="0" borderId="1" xfId="0" applyNumberFormat="1" applyFont="1" applyBorder="1"/>
    <xf numFmtId="165" fontId="0" fillId="0" borderId="1" xfId="0" applyNumberFormat="1" applyFont="1" applyFill="1" applyBorder="1"/>
    <xf numFmtId="0" fontId="0" fillId="0" borderId="1" xfId="0" applyFont="1" applyFill="1" applyBorder="1"/>
    <xf numFmtId="9" fontId="0" fillId="0" borderId="1" xfId="0" applyNumberFormat="1" applyFont="1" applyFill="1" applyBorder="1"/>
    <xf numFmtId="8" fontId="0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7331-E8EB-B743-B409-9528074193B8}">
  <dimension ref="A1:J49"/>
  <sheetViews>
    <sheetView topLeftCell="A24" workbookViewId="0">
      <selection activeCell="A37" sqref="A37:B49"/>
    </sheetView>
  </sheetViews>
  <sheetFormatPr baseColWidth="10" defaultRowHeight="16" x14ac:dyDescent="0.2"/>
  <cols>
    <col min="2" max="2" width="14.5" customWidth="1"/>
    <col min="3" max="3" width="14.33203125" customWidth="1"/>
    <col min="4" max="4" width="21.83203125" customWidth="1"/>
    <col min="5" max="5" width="19" customWidth="1"/>
    <col min="6" max="6" width="14.6640625" customWidth="1"/>
    <col min="7" max="7" width="12.6640625" customWidth="1"/>
  </cols>
  <sheetData>
    <row r="1" spans="1:7" x14ac:dyDescent="0.2">
      <c r="A1" s="4"/>
      <c r="B1" s="43" t="s">
        <v>0</v>
      </c>
      <c r="C1" s="43"/>
      <c r="D1" s="43"/>
      <c r="E1" s="4"/>
      <c r="F1" s="43" t="s">
        <v>18</v>
      </c>
      <c r="G1" s="43"/>
    </row>
    <row r="2" spans="1:7" x14ac:dyDescent="0.2">
      <c r="A2" s="4"/>
      <c r="B2" s="7" t="s">
        <v>14</v>
      </c>
      <c r="C2" s="7" t="s">
        <v>15</v>
      </c>
      <c r="D2" s="7" t="s">
        <v>23</v>
      </c>
      <c r="E2" s="7" t="s">
        <v>24</v>
      </c>
      <c r="F2" s="7" t="s">
        <v>15</v>
      </c>
      <c r="G2" s="7" t="s">
        <v>17</v>
      </c>
    </row>
    <row r="3" spans="1:7" x14ac:dyDescent="0.2">
      <c r="A3" s="4">
        <v>1</v>
      </c>
      <c r="B3" s="4" t="s">
        <v>1</v>
      </c>
      <c r="C3" s="4" t="s">
        <v>22</v>
      </c>
      <c r="D3" s="4">
        <f>LOOKUP(C3,$F$3:$F$6,$G$3:$G$6)</f>
        <v>0.15</v>
      </c>
      <c r="E3" s="14">
        <f>VLOOKUP(C3,$F$3:$G$6,2)</f>
        <v>0.15</v>
      </c>
      <c r="F3" s="4" t="s">
        <v>19</v>
      </c>
      <c r="G3" s="6">
        <v>0.17</v>
      </c>
    </row>
    <row r="4" spans="1:7" x14ac:dyDescent="0.2">
      <c r="A4" s="4">
        <v>2</v>
      </c>
      <c r="B4" s="4" t="s">
        <v>2</v>
      </c>
      <c r="C4" s="4" t="s">
        <v>20</v>
      </c>
      <c r="D4" s="4">
        <f>LOOKUP(C4,$F$3:$F$6,$G$3:$G$6)</f>
        <v>0.09</v>
      </c>
      <c r="E4" s="14">
        <f t="shared" ref="E4:E15" si="0">VLOOKUP(C4,$F$3:$G$6,2)</f>
        <v>0.09</v>
      </c>
      <c r="F4" s="4" t="s">
        <v>20</v>
      </c>
      <c r="G4" s="6">
        <v>0.09</v>
      </c>
    </row>
    <row r="5" spans="1:7" x14ac:dyDescent="0.2">
      <c r="A5" s="4">
        <v>3</v>
      </c>
      <c r="B5" s="4" t="s">
        <v>3</v>
      </c>
      <c r="C5" s="4" t="s">
        <v>21</v>
      </c>
      <c r="D5" s="4">
        <f t="shared" ref="D5:D15" si="1">LOOKUP(C5,$F$3:$F$6,$G$3:$G$6)</f>
        <v>0.13</v>
      </c>
      <c r="E5" s="14">
        <f t="shared" si="0"/>
        <v>0.13</v>
      </c>
      <c r="F5" s="4" t="s">
        <v>21</v>
      </c>
      <c r="G5" s="6">
        <v>0.13</v>
      </c>
    </row>
    <row r="6" spans="1:7" x14ac:dyDescent="0.2">
      <c r="A6" s="4">
        <v>4</v>
      </c>
      <c r="B6" s="4" t="s">
        <v>4</v>
      </c>
      <c r="C6" s="4" t="s">
        <v>20</v>
      </c>
      <c r="D6" s="4">
        <f t="shared" si="1"/>
        <v>0.09</v>
      </c>
      <c r="E6" s="14">
        <f t="shared" si="0"/>
        <v>0.09</v>
      </c>
      <c r="F6" s="4" t="s">
        <v>22</v>
      </c>
      <c r="G6" s="6">
        <v>0.15</v>
      </c>
    </row>
    <row r="7" spans="1:7" x14ac:dyDescent="0.2">
      <c r="A7" s="4">
        <v>5</v>
      </c>
      <c r="B7" s="4" t="s">
        <v>5</v>
      </c>
      <c r="C7" s="4" t="s">
        <v>19</v>
      </c>
      <c r="D7" s="4">
        <f t="shared" si="1"/>
        <v>0.17</v>
      </c>
      <c r="E7" s="14">
        <f t="shared" si="0"/>
        <v>0.17</v>
      </c>
    </row>
    <row r="8" spans="1:7" x14ac:dyDescent="0.2">
      <c r="A8" s="4">
        <v>6</v>
      </c>
      <c r="B8" s="4" t="s">
        <v>6</v>
      </c>
      <c r="C8" s="4" t="s">
        <v>22</v>
      </c>
      <c r="D8" s="4">
        <f t="shared" si="1"/>
        <v>0.15</v>
      </c>
      <c r="E8" s="14">
        <f t="shared" si="0"/>
        <v>0.15</v>
      </c>
    </row>
    <row r="9" spans="1:7" ht="17" customHeight="1" x14ac:dyDescent="0.2">
      <c r="A9" s="4">
        <v>7</v>
      </c>
      <c r="B9" s="4" t="s">
        <v>7</v>
      </c>
      <c r="C9" s="4" t="s">
        <v>21</v>
      </c>
      <c r="D9" s="4">
        <f>LOOKUP(C9,$F$3:$F$6,$G$3:$G$6)</f>
        <v>0.13</v>
      </c>
      <c r="E9" s="14">
        <f t="shared" si="0"/>
        <v>0.13</v>
      </c>
    </row>
    <row r="10" spans="1:7" x14ac:dyDescent="0.2">
      <c r="A10" s="4">
        <v>8</v>
      </c>
      <c r="B10" s="4" t="s">
        <v>8</v>
      </c>
      <c r="C10" s="4" t="s">
        <v>19</v>
      </c>
      <c r="D10" s="4">
        <f t="shared" si="1"/>
        <v>0.17</v>
      </c>
      <c r="E10" s="14">
        <f t="shared" si="0"/>
        <v>0.17</v>
      </c>
    </row>
    <row r="11" spans="1:7" x14ac:dyDescent="0.2">
      <c r="A11" s="4">
        <v>9</v>
      </c>
      <c r="B11" s="4" t="s">
        <v>9</v>
      </c>
      <c r="C11" s="4" t="s">
        <v>22</v>
      </c>
      <c r="D11" s="4">
        <f t="shared" si="1"/>
        <v>0.15</v>
      </c>
      <c r="E11" s="14">
        <f t="shared" si="0"/>
        <v>0.15</v>
      </c>
    </row>
    <row r="12" spans="1:7" x14ac:dyDescent="0.2">
      <c r="A12" s="4">
        <v>10</v>
      </c>
      <c r="B12" s="4" t="s">
        <v>10</v>
      </c>
      <c r="C12" s="4" t="s">
        <v>22</v>
      </c>
      <c r="D12" s="4">
        <f t="shared" si="1"/>
        <v>0.15</v>
      </c>
      <c r="E12" s="14">
        <f t="shared" si="0"/>
        <v>0.15</v>
      </c>
    </row>
    <row r="13" spans="1:7" x14ac:dyDescent="0.2">
      <c r="A13" s="4">
        <v>11</v>
      </c>
      <c r="B13" s="4" t="s">
        <v>11</v>
      </c>
      <c r="C13" s="4" t="s">
        <v>21</v>
      </c>
      <c r="D13" s="4">
        <f t="shared" si="1"/>
        <v>0.13</v>
      </c>
      <c r="E13" s="14">
        <f t="shared" si="0"/>
        <v>0.13</v>
      </c>
    </row>
    <row r="14" spans="1:7" x14ac:dyDescent="0.2">
      <c r="A14" s="4">
        <v>12</v>
      </c>
      <c r="B14" s="4" t="s">
        <v>12</v>
      </c>
      <c r="C14" s="4" t="s">
        <v>19</v>
      </c>
      <c r="D14" s="4">
        <f t="shared" si="1"/>
        <v>0.17</v>
      </c>
      <c r="E14" s="14">
        <f t="shared" si="0"/>
        <v>0.17</v>
      </c>
    </row>
    <row r="15" spans="1:7" x14ac:dyDescent="0.2">
      <c r="A15" s="4">
        <v>13</v>
      </c>
      <c r="B15" s="4" t="s">
        <v>13</v>
      </c>
      <c r="C15" s="4" t="s">
        <v>20</v>
      </c>
      <c r="D15" s="4">
        <f t="shared" si="1"/>
        <v>0.09</v>
      </c>
      <c r="E15" s="14">
        <f t="shared" si="0"/>
        <v>0.09</v>
      </c>
    </row>
    <row r="20" spans="1:10" x14ac:dyDescent="0.2">
      <c r="A20" s="4"/>
      <c r="B20" s="43" t="s">
        <v>0</v>
      </c>
      <c r="C20" s="43"/>
      <c r="D20" s="43"/>
    </row>
    <row r="21" spans="1:10" x14ac:dyDescent="0.2">
      <c r="A21" s="4"/>
      <c r="B21" s="7" t="s">
        <v>14</v>
      </c>
      <c r="C21" s="7" t="s">
        <v>15</v>
      </c>
      <c r="D21" s="7" t="s">
        <v>25</v>
      </c>
      <c r="F21" s="7" t="s">
        <v>15</v>
      </c>
      <c r="G21" s="4" t="s">
        <v>19</v>
      </c>
      <c r="H21" s="4" t="s">
        <v>20</v>
      </c>
      <c r="I21" s="4" t="s">
        <v>21</v>
      </c>
      <c r="J21" s="4" t="s">
        <v>22</v>
      </c>
    </row>
    <row r="22" spans="1:10" x14ac:dyDescent="0.2">
      <c r="A22" s="4">
        <v>1</v>
      </c>
      <c r="B22" s="4" t="s">
        <v>1</v>
      </c>
      <c r="C22" s="4" t="s">
        <v>22</v>
      </c>
      <c r="D22" s="4">
        <f>HLOOKUP(C22,$G$21:$J$22,2)</f>
        <v>0.15</v>
      </c>
      <c r="F22" s="7" t="s">
        <v>17</v>
      </c>
      <c r="G22" s="6">
        <v>0.17</v>
      </c>
      <c r="H22" s="6">
        <v>0.09</v>
      </c>
      <c r="I22" s="6">
        <v>0.13</v>
      </c>
      <c r="J22" s="6">
        <v>0.15</v>
      </c>
    </row>
    <row r="23" spans="1:10" x14ac:dyDescent="0.2">
      <c r="A23" s="4">
        <v>2</v>
      </c>
      <c r="B23" s="4" t="s">
        <v>2</v>
      </c>
      <c r="C23" s="4" t="s">
        <v>20</v>
      </c>
      <c r="D23" s="4">
        <f t="shared" ref="D23:D34" si="2">HLOOKUP(C23,$G$21:$J$22,2)</f>
        <v>0.09</v>
      </c>
    </row>
    <row r="24" spans="1:10" x14ac:dyDescent="0.2">
      <c r="A24" s="4">
        <v>3</v>
      </c>
      <c r="B24" s="4" t="s">
        <v>3</v>
      </c>
      <c r="C24" s="4" t="s">
        <v>21</v>
      </c>
      <c r="D24" s="4">
        <f t="shared" si="2"/>
        <v>0.13</v>
      </c>
    </row>
    <row r="25" spans="1:10" x14ac:dyDescent="0.2">
      <c r="A25" s="4">
        <v>4</v>
      </c>
      <c r="B25" s="4" t="s">
        <v>4</v>
      </c>
      <c r="C25" s="4" t="s">
        <v>20</v>
      </c>
      <c r="D25" s="4">
        <f t="shared" si="2"/>
        <v>0.09</v>
      </c>
    </row>
    <row r="26" spans="1:10" x14ac:dyDescent="0.2">
      <c r="A26" s="4">
        <v>5</v>
      </c>
      <c r="B26" s="4" t="s">
        <v>5</v>
      </c>
      <c r="C26" s="4" t="s">
        <v>19</v>
      </c>
      <c r="D26" s="4">
        <f t="shared" si="2"/>
        <v>0.17</v>
      </c>
    </row>
    <row r="27" spans="1:10" x14ac:dyDescent="0.2">
      <c r="A27" s="4">
        <v>6</v>
      </c>
      <c r="B27" s="4" t="s">
        <v>6</v>
      </c>
      <c r="C27" s="4" t="s">
        <v>22</v>
      </c>
      <c r="D27" s="4">
        <f t="shared" si="2"/>
        <v>0.15</v>
      </c>
    </row>
    <row r="28" spans="1:10" x14ac:dyDescent="0.2">
      <c r="A28" s="4">
        <v>7</v>
      </c>
      <c r="B28" s="4" t="s">
        <v>7</v>
      </c>
      <c r="C28" s="4" t="s">
        <v>21</v>
      </c>
      <c r="D28" s="4">
        <f t="shared" si="2"/>
        <v>0.13</v>
      </c>
    </row>
    <row r="29" spans="1:10" x14ac:dyDescent="0.2">
      <c r="A29" s="4">
        <v>8</v>
      </c>
      <c r="B29" s="4" t="s">
        <v>8</v>
      </c>
      <c r="C29" s="4" t="s">
        <v>19</v>
      </c>
      <c r="D29" s="4">
        <f t="shared" si="2"/>
        <v>0.17</v>
      </c>
    </row>
    <row r="30" spans="1:10" x14ac:dyDescent="0.2">
      <c r="A30" s="4">
        <v>9</v>
      </c>
      <c r="B30" s="4" t="s">
        <v>9</v>
      </c>
      <c r="C30" s="4" t="s">
        <v>22</v>
      </c>
      <c r="D30" s="4">
        <f t="shared" si="2"/>
        <v>0.15</v>
      </c>
    </row>
    <row r="31" spans="1:10" x14ac:dyDescent="0.2">
      <c r="A31" s="4">
        <v>10</v>
      </c>
      <c r="B31" s="4" t="s">
        <v>10</v>
      </c>
      <c r="C31" s="4" t="s">
        <v>22</v>
      </c>
      <c r="D31" s="4">
        <f t="shared" si="2"/>
        <v>0.15</v>
      </c>
    </row>
    <row r="32" spans="1:10" x14ac:dyDescent="0.2">
      <c r="A32" s="4">
        <v>11</v>
      </c>
      <c r="B32" s="4" t="s">
        <v>11</v>
      </c>
      <c r="C32" s="4" t="s">
        <v>21</v>
      </c>
      <c r="D32" s="4">
        <f t="shared" si="2"/>
        <v>0.13</v>
      </c>
    </row>
    <row r="33" spans="1:5" x14ac:dyDescent="0.2">
      <c r="A33" s="4">
        <v>12</v>
      </c>
      <c r="B33" s="4" t="s">
        <v>12</v>
      </c>
      <c r="C33" s="4" t="s">
        <v>19</v>
      </c>
      <c r="D33" s="4">
        <f t="shared" si="2"/>
        <v>0.17</v>
      </c>
    </row>
    <row r="34" spans="1:5" x14ac:dyDescent="0.2">
      <c r="A34" s="4">
        <v>13</v>
      </c>
      <c r="B34" s="4" t="s">
        <v>13</v>
      </c>
      <c r="C34" s="4" t="s">
        <v>20</v>
      </c>
      <c r="D34" s="4">
        <f t="shared" si="2"/>
        <v>0.09</v>
      </c>
    </row>
    <row r="37" spans="1:5" x14ac:dyDescent="0.2">
      <c r="A37" s="4" t="s">
        <v>26</v>
      </c>
      <c r="B37" s="4" t="s">
        <v>27</v>
      </c>
    </row>
    <row r="38" spans="1:5" x14ac:dyDescent="0.2">
      <c r="A38" s="4">
        <v>1</v>
      </c>
      <c r="B38" s="4" t="s">
        <v>28</v>
      </c>
    </row>
    <row r="39" spans="1:5" x14ac:dyDescent="0.2">
      <c r="A39" s="4">
        <v>2</v>
      </c>
      <c r="B39" s="4" t="s">
        <v>29</v>
      </c>
    </row>
    <row r="40" spans="1:5" x14ac:dyDescent="0.2">
      <c r="A40" s="4">
        <v>3</v>
      </c>
      <c r="B40" s="4" t="s">
        <v>32</v>
      </c>
      <c r="D40" s="1" t="s">
        <v>40</v>
      </c>
      <c r="E40" s="1" t="s">
        <v>41</v>
      </c>
    </row>
    <row r="41" spans="1:5" x14ac:dyDescent="0.2">
      <c r="A41" s="4">
        <v>4</v>
      </c>
      <c r="B41" s="4" t="s">
        <v>30</v>
      </c>
      <c r="C41">
        <v>6</v>
      </c>
      <c r="D41" t="str">
        <f>LOOKUP(C41,A38:A49,B38:B49)</f>
        <v>июн</v>
      </c>
      <c r="E41" t="str">
        <f>VLOOKUP(C41,A38:B49,2)</f>
        <v>июн</v>
      </c>
    </row>
    <row r="42" spans="1:5" x14ac:dyDescent="0.2">
      <c r="A42" s="4">
        <v>5</v>
      </c>
      <c r="B42" s="4" t="s">
        <v>31</v>
      </c>
    </row>
    <row r="43" spans="1:5" x14ac:dyDescent="0.2">
      <c r="A43" s="4">
        <v>6</v>
      </c>
      <c r="B43" s="4" t="s">
        <v>33</v>
      </c>
    </row>
    <row r="44" spans="1:5" x14ac:dyDescent="0.2">
      <c r="A44" s="4">
        <v>7</v>
      </c>
      <c r="B44" s="4" t="s">
        <v>34</v>
      </c>
    </row>
    <row r="45" spans="1:5" x14ac:dyDescent="0.2">
      <c r="A45" s="4">
        <v>8</v>
      </c>
      <c r="B45" s="4" t="s">
        <v>35</v>
      </c>
    </row>
    <row r="46" spans="1:5" x14ac:dyDescent="0.2">
      <c r="A46" s="4">
        <v>9</v>
      </c>
      <c r="B46" s="4" t="s">
        <v>36</v>
      </c>
    </row>
    <row r="47" spans="1:5" x14ac:dyDescent="0.2">
      <c r="A47" s="4">
        <v>10</v>
      </c>
      <c r="B47" s="4" t="s">
        <v>37</v>
      </c>
    </row>
    <row r="48" spans="1:5" x14ac:dyDescent="0.2">
      <c r="A48" s="4">
        <v>11</v>
      </c>
      <c r="B48" s="4" t="s">
        <v>38</v>
      </c>
    </row>
    <row r="49" spans="1:2" x14ac:dyDescent="0.2">
      <c r="A49" s="4">
        <v>12</v>
      </c>
      <c r="B49" s="4" t="s">
        <v>39</v>
      </c>
    </row>
  </sheetData>
  <mergeCells count="3">
    <mergeCell ref="B1:D1"/>
    <mergeCell ref="F1:G1"/>
    <mergeCell ref="B20:D2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0C4F-5129-8A49-9292-D2BCAA9D922E}">
  <dimension ref="A1:N190"/>
  <sheetViews>
    <sheetView tabSelected="1" topLeftCell="A42" workbookViewId="0">
      <selection activeCell="B69" sqref="B69"/>
    </sheetView>
  </sheetViews>
  <sheetFormatPr baseColWidth="10" defaultRowHeight="16" x14ac:dyDescent="0.2"/>
  <cols>
    <col min="1" max="1" width="24.33203125" customWidth="1"/>
    <col min="2" max="2" width="17.5" customWidth="1"/>
    <col min="3" max="3" width="18.6640625" customWidth="1"/>
    <col min="4" max="4" width="17.33203125" customWidth="1"/>
    <col min="5" max="5" width="21.83203125" customWidth="1"/>
    <col min="6" max="6" width="12" bestFit="1" customWidth="1"/>
    <col min="7" max="11" width="11.83203125" bestFit="1" customWidth="1"/>
  </cols>
  <sheetData>
    <row r="1" spans="1:7" x14ac:dyDescent="0.2">
      <c r="A1" s="4" t="s">
        <v>42</v>
      </c>
      <c r="B1" s="6">
        <v>0.12</v>
      </c>
      <c r="E1" s="4" t="s">
        <v>17</v>
      </c>
      <c r="F1" s="4" t="s">
        <v>47</v>
      </c>
    </row>
    <row r="2" spans="1:7" x14ac:dyDescent="0.2">
      <c r="A2" s="4" t="s">
        <v>43</v>
      </c>
      <c r="B2" s="4">
        <v>6</v>
      </c>
      <c r="E2" s="4"/>
      <c r="F2" s="11">
        <f>FV(B1,B2,B3,B4,1)</f>
        <v>18958.125154304013</v>
      </c>
    </row>
    <row r="3" spans="1:7" x14ac:dyDescent="0.2">
      <c r="A3" s="4" t="s">
        <v>44</v>
      </c>
      <c r="B3" s="4">
        <v>-1000</v>
      </c>
      <c r="E3" s="6">
        <v>0.08</v>
      </c>
      <c r="F3" s="11">
        <f t="dataTable" ref="F3:F6" dt2D="0" dtr="0" r1="B1"/>
        <v>15857.174974464011</v>
      </c>
    </row>
    <row r="4" spans="1:7" x14ac:dyDescent="0.2">
      <c r="A4" s="4" t="s">
        <v>45</v>
      </c>
      <c r="B4" s="4">
        <v>-5000</v>
      </c>
      <c r="E4" s="6">
        <v>0.09</v>
      </c>
      <c r="F4" s="11">
        <v>16585.935229946012</v>
      </c>
    </row>
    <row r="5" spans="1:7" x14ac:dyDescent="0.2">
      <c r="A5" s="4" t="s">
        <v>46</v>
      </c>
      <c r="B5" s="32">
        <f>FV(B1,B2,B3,B4,1)</f>
        <v>18958.125154304013</v>
      </c>
      <c r="E5" s="6">
        <v>0.1</v>
      </c>
      <c r="F5" s="11">
        <v>17344.976000000013</v>
      </c>
    </row>
    <row r="6" spans="1:7" x14ac:dyDescent="0.2">
      <c r="E6" s="6">
        <v>0.11</v>
      </c>
      <c r="F6" s="11">
        <v>18135.346878066011</v>
      </c>
    </row>
    <row r="10" spans="1:7" x14ac:dyDescent="0.2">
      <c r="A10" s="7" t="s">
        <v>16</v>
      </c>
      <c r="B10" s="43" t="s">
        <v>48</v>
      </c>
      <c r="C10" s="43"/>
      <c r="D10" s="43"/>
      <c r="E10" s="43"/>
      <c r="F10" s="43"/>
      <c r="G10" s="43"/>
    </row>
    <row r="11" spans="1:7" x14ac:dyDescent="0.2">
      <c r="A11" s="5">
        <f>FV(B1,B2,B3,B4,1)</f>
        <v>18958.125154304013</v>
      </c>
      <c r="B11" s="7">
        <v>7</v>
      </c>
      <c r="C11" s="7">
        <v>8</v>
      </c>
      <c r="D11" s="7">
        <v>9</v>
      </c>
      <c r="E11" s="7">
        <v>10</v>
      </c>
      <c r="F11" s="7">
        <v>11</v>
      </c>
      <c r="G11" s="7">
        <v>12</v>
      </c>
    </row>
    <row r="12" spans="1:7" x14ac:dyDescent="0.2">
      <c r="A12" s="6">
        <v>0.08</v>
      </c>
      <c r="B12" s="4">
        <f t="dataTable" ref="B12:G15" dt2D="1" dtr="1" r1="B2" r2="B1" ca="1"/>
        <v>18205.748972421134</v>
      </c>
      <c r="C12" s="4">
        <v>20742.208890214824</v>
      </c>
      <c r="D12" s="4">
        <v>23481.585601432012</v>
      </c>
      <c r="E12" s="4">
        <v>26440.112449546577</v>
      </c>
      <c r="F12" s="4">
        <v>29635.321445510297</v>
      </c>
      <c r="G12" s="4">
        <v>33086.14716115113</v>
      </c>
    </row>
    <row r="13" spans="1:7" x14ac:dyDescent="0.2">
      <c r="A13" s="6">
        <v>0.09</v>
      </c>
      <c r="B13" s="4">
        <v>19168.669400641156</v>
      </c>
      <c r="C13" s="4">
        <v>21983.849646698858</v>
      </c>
      <c r="D13" s="4">
        <v>25052.39611490176</v>
      </c>
      <c r="E13" s="4">
        <v>28397.111765242924</v>
      </c>
      <c r="F13" s="4">
        <v>32042.851824114783</v>
      </c>
      <c r="G13" s="4">
        <v>36016.708488285112</v>
      </c>
    </row>
    <row r="14" spans="1:7" x14ac:dyDescent="0.2">
      <c r="A14" s="6">
        <v>0.1</v>
      </c>
      <c r="B14" s="4">
        <v>20179.473600000019</v>
      </c>
      <c r="C14" s="4">
        <v>23297.420960000018</v>
      </c>
      <c r="D14" s="4">
        <v>26727.163056000027</v>
      </c>
      <c r="E14" s="4">
        <v>30499.879361600033</v>
      </c>
      <c r="F14" s="4">
        <v>34649.867297760044</v>
      </c>
      <c r="G14" s="4">
        <v>39214.854027536043</v>
      </c>
    </row>
    <row r="15" spans="1:7" x14ac:dyDescent="0.2">
      <c r="A15" s="6">
        <v>0.11</v>
      </c>
      <c r="B15" s="4">
        <v>21240.235034653273</v>
      </c>
      <c r="C15" s="4">
        <v>24686.660888465143</v>
      </c>
      <c r="D15" s="4">
        <v>28512.193586196314</v>
      </c>
      <c r="E15" s="4">
        <v>32758.534880677907</v>
      </c>
      <c r="F15" s="4">
        <v>37471.973717552479</v>
      </c>
      <c r="G15" s="4">
        <v>42703.890826483257</v>
      </c>
    </row>
    <row r="18" spans="1:3" x14ac:dyDescent="0.2">
      <c r="A18" s="1" t="s">
        <v>49</v>
      </c>
    </row>
    <row r="19" spans="1:3" x14ac:dyDescent="0.2">
      <c r="A19" s="8" t="s">
        <v>42</v>
      </c>
      <c r="B19" s="9">
        <v>9.5000000000000001E-2</v>
      </c>
    </row>
    <row r="20" spans="1:3" x14ac:dyDescent="0.2">
      <c r="A20" s="8" t="s">
        <v>43</v>
      </c>
      <c r="B20" s="8">
        <f>32/4</f>
        <v>8</v>
      </c>
      <c r="C20" t="s">
        <v>50</v>
      </c>
    </row>
    <row r="21" spans="1:3" x14ac:dyDescent="0.2">
      <c r="A21" s="8" t="s">
        <v>44</v>
      </c>
      <c r="B21">
        <v>0</v>
      </c>
      <c r="C21" s="8"/>
    </row>
    <row r="22" spans="1:3" x14ac:dyDescent="0.2">
      <c r="A22" s="8" t="s">
        <v>45</v>
      </c>
      <c r="B22" s="8">
        <v>-15000</v>
      </c>
    </row>
    <row r="23" spans="1:3" x14ac:dyDescent="0.2">
      <c r="A23" s="8" t="s">
        <v>46</v>
      </c>
      <c r="B23" s="19">
        <f>FV(B19/4,B20,B21,B22)</f>
        <v>18098.499795014475</v>
      </c>
    </row>
    <row r="25" spans="1:3" x14ac:dyDescent="0.2">
      <c r="A25" s="8" t="s">
        <v>51</v>
      </c>
    </row>
    <row r="26" spans="1:3" x14ac:dyDescent="0.2">
      <c r="A26" s="7" t="s">
        <v>16</v>
      </c>
      <c r="B26" s="10" t="s">
        <v>47</v>
      </c>
    </row>
    <row r="27" spans="1:3" x14ac:dyDescent="0.2">
      <c r="B27" s="5">
        <f>FV(B19/4,B20,B21,B22,1)</f>
        <v>18098.499795014475</v>
      </c>
    </row>
    <row r="28" spans="1:3" x14ac:dyDescent="0.2">
      <c r="A28" s="6">
        <v>0.09</v>
      </c>
      <c r="B28" s="11">
        <f t="dataTable" ref="B28:B33" dt2D="0" dtr="0" r1="B19"/>
        <v>17922.467127223659</v>
      </c>
    </row>
    <row r="29" spans="1:3" x14ac:dyDescent="0.2">
      <c r="A29" s="6">
        <v>0.1</v>
      </c>
      <c r="B29" s="11">
        <v>18276.043462648766</v>
      </c>
    </row>
    <row r="30" spans="1:3" x14ac:dyDescent="0.2">
      <c r="A30" s="6">
        <v>0.12</v>
      </c>
      <c r="B30" s="11">
        <v>19001.551220814239</v>
      </c>
    </row>
    <row r="31" spans="1:3" x14ac:dyDescent="0.2">
      <c r="A31" s="6">
        <v>0.13</v>
      </c>
      <c r="B31" s="11">
        <v>19373.66302944551</v>
      </c>
    </row>
    <row r="32" spans="1:3" x14ac:dyDescent="0.2">
      <c r="A32" s="6">
        <v>0.14000000000000001</v>
      </c>
      <c r="B32" s="11">
        <v>19752.135554451044</v>
      </c>
    </row>
    <row r="33" spans="1:14" x14ac:dyDescent="0.2">
      <c r="A33" s="6">
        <v>0.15</v>
      </c>
      <c r="B33" s="11">
        <v>20137.061764052894</v>
      </c>
    </row>
    <row r="34" spans="1:14" x14ac:dyDescent="0.2">
      <c r="A34" s="26"/>
      <c r="B34" s="27"/>
    </row>
    <row r="35" spans="1:14" x14ac:dyDescent="0.2">
      <c r="A35" s="26"/>
      <c r="B35" s="27"/>
    </row>
    <row r="36" spans="1:14" x14ac:dyDescent="0.2">
      <c r="A36" t="s">
        <v>52</v>
      </c>
      <c r="B36" s="27"/>
      <c r="D36" s="15">
        <f>B39</f>
        <v>8</v>
      </c>
      <c r="E36" s="33">
        <v>1</v>
      </c>
      <c r="F36" s="33">
        <v>2</v>
      </c>
      <c r="G36" s="33">
        <v>3</v>
      </c>
      <c r="H36" s="33">
        <v>4</v>
      </c>
      <c r="I36" s="33">
        <v>5</v>
      </c>
      <c r="J36" s="33">
        <v>6</v>
      </c>
      <c r="K36" s="33">
        <v>7</v>
      </c>
      <c r="L36" s="33">
        <v>8</v>
      </c>
      <c r="M36" s="33">
        <v>9</v>
      </c>
      <c r="N36" s="33">
        <v>10</v>
      </c>
    </row>
    <row r="37" spans="1:14" x14ac:dyDescent="0.2">
      <c r="A37" s="26" t="s">
        <v>100</v>
      </c>
      <c r="B37" s="28">
        <v>2</v>
      </c>
      <c r="D37" s="33">
        <v>1</v>
      </c>
      <c r="E37" s="4">
        <f t="dataTable" ref="E37:N46" dt2D="1" dtr="1" r1="B37" r2="B38"/>
        <v>1</v>
      </c>
      <c r="F37" s="4">
        <v>2</v>
      </c>
      <c r="G37" s="4">
        <v>3</v>
      </c>
      <c r="H37" s="4">
        <v>4</v>
      </c>
      <c r="I37" s="4">
        <v>5</v>
      </c>
      <c r="J37" s="4">
        <v>6</v>
      </c>
      <c r="K37" s="4">
        <v>7</v>
      </c>
      <c r="L37" s="4">
        <v>8</v>
      </c>
      <c r="M37" s="4">
        <v>9</v>
      </c>
      <c r="N37" s="4">
        <v>10</v>
      </c>
    </row>
    <row r="38" spans="1:14" x14ac:dyDescent="0.2">
      <c r="A38" s="26" t="s">
        <v>101</v>
      </c>
      <c r="B38" s="28">
        <v>4</v>
      </c>
      <c r="D38" s="33">
        <v>2</v>
      </c>
      <c r="E38" s="4">
        <v>2</v>
      </c>
      <c r="F38" s="4">
        <v>4</v>
      </c>
      <c r="G38" s="4">
        <v>6</v>
      </c>
      <c r="H38" s="4">
        <v>8</v>
      </c>
      <c r="I38" s="4">
        <v>10</v>
      </c>
      <c r="J38" s="4">
        <v>12</v>
      </c>
      <c r="K38" s="4">
        <v>14</v>
      </c>
      <c r="L38" s="4">
        <v>16</v>
      </c>
      <c r="M38" s="4">
        <v>18</v>
      </c>
      <c r="N38" s="4">
        <v>20</v>
      </c>
    </row>
    <row r="39" spans="1:14" x14ac:dyDescent="0.2">
      <c r="A39" s="26" t="s">
        <v>102</v>
      </c>
      <c r="B39" s="28">
        <f>B37*B38</f>
        <v>8</v>
      </c>
      <c r="D39" s="33">
        <v>3</v>
      </c>
      <c r="E39" s="4">
        <v>3</v>
      </c>
      <c r="F39" s="4">
        <v>6</v>
      </c>
      <c r="G39" s="4">
        <v>9</v>
      </c>
      <c r="H39" s="4">
        <v>12</v>
      </c>
      <c r="I39" s="4">
        <v>15</v>
      </c>
      <c r="J39" s="4">
        <v>18</v>
      </c>
      <c r="K39" s="4">
        <v>21</v>
      </c>
      <c r="L39" s="4">
        <v>24</v>
      </c>
      <c r="M39" s="4">
        <v>27</v>
      </c>
      <c r="N39" s="4">
        <v>30</v>
      </c>
    </row>
    <row r="40" spans="1:14" x14ac:dyDescent="0.2">
      <c r="A40" s="26"/>
      <c r="B40" s="27"/>
      <c r="D40" s="33">
        <v>4</v>
      </c>
      <c r="E40" s="4">
        <v>4</v>
      </c>
      <c r="F40" s="4">
        <v>8</v>
      </c>
      <c r="G40" s="4">
        <v>12</v>
      </c>
      <c r="H40" s="4">
        <v>16</v>
      </c>
      <c r="I40" s="4">
        <v>20</v>
      </c>
      <c r="J40" s="4">
        <v>24</v>
      </c>
      <c r="K40" s="4">
        <v>28</v>
      </c>
      <c r="L40" s="4">
        <v>32</v>
      </c>
      <c r="M40" s="4">
        <v>36</v>
      </c>
      <c r="N40" s="4">
        <v>40</v>
      </c>
    </row>
    <row r="41" spans="1:14" x14ac:dyDescent="0.2">
      <c r="A41" s="26"/>
      <c r="B41" s="27"/>
      <c r="D41" s="33">
        <v>5</v>
      </c>
      <c r="E41" s="4">
        <v>5</v>
      </c>
      <c r="F41" s="4">
        <v>10</v>
      </c>
      <c r="G41" s="4">
        <v>15</v>
      </c>
      <c r="H41" s="4">
        <v>20</v>
      </c>
      <c r="I41" s="4">
        <v>25</v>
      </c>
      <c r="J41" s="4">
        <v>30</v>
      </c>
      <c r="K41" s="4">
        <v>35</v>
      </c>
      <c r="L41" s="4">
        <v>40</v>
      </c>
      <c r="M41" s="4">
        <v>45</v>
      </c>
      <c r="N41" s="4">
        <v>50</v>
      </c>
    </row>
    <row r="42" spans="1:14" x14ac:dyDescent="0.2">
      <c r="A42" s="26"/>
      <c r="B42" s="27"/>
      <c r="D42" s="33">
        <v>6</v>
      </c>
      <c r="E42" s="4">
        <v>6</v>
      </c>
      <c r="F42" s="4">
        <v>12</v>
      </c>
      <c r="G42" s="4">
        <v>18</v>
      </c>
      <c r="H42" s="4">
        <v>24</v>
      </c>
      <c r="I42" s="4">
        <v>30</v>
      </c>
      <c r="J42" s="4">
        <v>36</v>
      </c>
      <c r="K42" s="4">
        <v>42</v>
      </c>
      <c r="L42" s="4">
        <v>48</v>
      </c>
      <c r="M42" s="4">
        <v>54</v>
      </c>
      <c r="N42" s="4">
        <v>60</v>
      </c>
    </row>
    <row r="43" spans="1:14" x14ac:dyDescent="0.2">
      <c r="A43" s="26"/>
      <c r="B43" s="27"/>
      <c r="D43" s="33">
        <v>7</v>
      </c>
      <c r="E43" s="4">
        <v>7</v>
      </c>
      <c r="F43" s="4">
        <v>14</v>
      </c>
      <c r="G43" s="4">
        <v>21</v>
      </c>
      <c r="H43" s="4">
        <v>28</v>
      </c>
      <c r="I43" s="4">
        <v>35</v>
      </c>
      <c r="J43" s="4">
        <v>42</v>
      </c>
      <c r="K43" s="4">
        <v>49</v>
      </c>
      <c r="L43" s="4">
        <v>56</v>
      </c>
      <c r="M43" s="4">
        <v>63</v>
      </c>
      <c r="N43" s="4">
        <v>70</v>
      </c>
    </row>
    <row r="44" spans="1:14" x14ac:dyDescent="0.2">
      <c r="A44" s="26"/>
      <c r="B44" s="27"/>
      <c r="D44" s="33">
        <v>8</v>
      </c>
      <c r="E44" s="4">
        <v>8</v>
      </c>
      <c r="F44" s="4">
        <v>16</v>
      </c>
      <c r="G44" s="4">
        <v>24</v>
      </c>
      <c r="H44" s="4">
        <v>32</v>
      </c>
      <c r="I44" s="4">
        <v>40</v>
      </c>
      <c r="J44" s="4">
        <v>48</v>
      </c>
      <c r="K44" s="4">
        <v>56</v>
      </c>
      <c r="L44" s="4">
        <v>64</v>
      </c>
      <c r="M44" s="4">
        <v>72</v>
      </c>
      <c r="N44" s="4">
        <v>80</v>
      </c>
    </row>
    <row r="45" spans="1:14" x14ac:dyDescent="0.2">
      <c r="A45" s="26"/>
      <c r="B45" s="27"/>
      <c r="D45" s="33">
        <v>9</v>
      </c>
      <c r="E45" s="4">
        <v>9</v>
      </c>
      <c r="F45" s="4">
        <v>18</v>
      </c>
      <c r="G45" s="4">
        <v>27</v>
      </c>
      <c r="H45" s="4">
        <v>36</v>
      </c>
      <c r="I45" s="4">
        <v>45</v>
      </c>
      <c r="J45" s="4">
        <v>54</v>
      </c>
      <c r="K45" s="4">
        <v>63</v>
      </c>
      <c r="L45" s="4">
        <v>72</v>
      </c>
      <c r="M45" s="4">
        <v>81</v>
      </c>
      <c r="N45" s="4">
        <v>90</v>
      </c>
    </row>
    <row r="46" spans="1:14" x14ac:dyDescent="0.2">
      <c r="A46" s="26"/>
      <c r="B46" s="27"/>
      <c r="D46" s="33">
        <v>10</v>
      </c>
      <c r="E46" s="4">
        <v>10</v>
      </c>
      <c r="F46" s="4">
        <v>20</v>
      </c>
      <c r="G46" s="4">
        <v>30</v>
      </c>
      <c r="H46" s="4">
        <v>40</v>
      </c>
      <c r="I46" s="4">
        <v>50</v>
      </c>
      <c r="J46" s="4">
        <v>60</v>
      </c>
      <c r="K46" s="4">
        <v>70</v>
      </c>
      <c r="L46" s="4">
        <v>80</v>
      </c>
      <c r="M46" s="4">
        <v>90</v>
      </c>
      <c r="N46" s="4">
        <v>100</v>
      </c>
    </row>
    <row r="50" spans="1:5" x14ac:dyDescent="0.2">
      <c r="A50" t="s">
        <v>53</v>
      </c>
    </row>
    <row r="52" spans="1:5" x14ac:dyDescent="0.2">
      <c r="A52" s="34" t="s">
        <v>42</v>
      </c>
      <c r="B52" s="35">
        <v>0.1125</v>
      </c>
    </row>
    <row r="53" spans="1:5" x14ac:dyDescent="0.2">
      <c r="A53" s="34" t="s">
        <v>43</v>
      </c>
      <c r="B53" s="34">
        <v>4</v>
      </c>
    </row>
    <row r="54" spans="1:5" x14ac:dyDescent="0.2">
      <c r="A54" s="34" t="s">
        <v>44</v>
      </c>
      <c r="B54" s="36">
        <f>PMT(B52/2,B53*2,B55,B56)/6</f>
        <v>-858.17773880925915</v>
      </c>
    </row>
    <row r="55" spans="1:5" x14ac:dyDescent="0.2">
      <c r="A55" s="34" t="s">
        <v>45</v>
      </c>
      <c r="B55" s="34">
        <v>-45000</v>
      </c>
    </row>
    <row r="56" spans="1:5" x14ac:dyDescent="0.2">
      <c r="A56" s="34" t="s">
        <v>46</v>
      </c>
      <c r="B56" s="37">
        <v>120000</v>
      </c>
    </row>
    <row r="58" spans="1:5" x14ac:dyDescent="0.2">
      <c r="A58" s="8"/>
    </row>
    <row r="59" spans="1:5" x14ac:dyDescent="0.2">
      <c r="A59" s="7" t="s">
        <v>99</v>
      </c>
      <c r="B59" s="44" t="s">
        <v>47</v>
      </c>
      <c r="C59" s="45"/>
      <c r="D59" s="45"/>
      <c r="E59" s="45"/>
    </row>
    <row r="60" spans="1:5" x14ac:dyDescent="0.2">
      <c r="A60" s="20">
        <f>B54</f>
        <v>-858.17773880925915</v>
      </c>
      <c r="B60" s="21">
        <v>80000</v>
      </c>
      <c r="C60" s="21">
        <v>90000</v>
      </c>
      <c r="D60" s="21">
        <v>100000</v>
      </c>
      <c r="E60" s="21">
        <v>110000</v>
      </c>
    </row>
    <row r="61" spans="1:5" x14ac:dyDescent="0.2">
      <c r="A61" s="22">
        <v>0.1</v>
      </c>
      <c r="B61" s="29">
        <f t="dataTable" ref="B61:E64" dt2D="1" dtr="1" r1="B56" r2="B52"/>
        <v>-235.87724616147329</v>
      </c>
      <c r="C61" s="29">
        <v>-410.41360220760862</v>
      </c>
      <c r="D61" s="29">
        <v>-584.94995825374383</v>
      </c>
      <c r="E61" s="29">
        <v>-759.48631429987893</v>
      </c>
    </row>
    <row r="62" spans="1:5" x14ac:dyDescent="0.2">
      <c r="A62" s="23">
        <v>0.105</v>
      </c>
      <c r="B62" s="29">
        <v>-211.68686568971387</v>
      </c>
      <c r="C62" s="29">
        <v>-384.66882731534639</v>
      </c>
      <c r="D62" s="29">
        <v>-557.65078894097894</v>
      </c>
      <c r="E62" s="29">
        <v>-730.63275056661132</v>
      </c>
    </row>
    <row r="63" spans="1:5" x14ac:dyDescent="0.2">
      <c r="A63" s="22">
        <v>0.12</v>
      </c>
      <c r="B63" s="29">
        <v>-139.37633211408652</v>
      </c>
      <c r="C63" s="29">
        <v>-307.76956986096849</v>
      </c>
      <c r="D63" s="29">
        <v>-476.16280760785043</v>
      </c>
      <c r="E63" s="29">
        <v>-644.55604535473219</v>
      </c>
    </row>
    <row r="64" spans="1:5" x14ac:dyDescent="0.2">
      <c r="A64" s="24">
        <v>0.1275</v>
      </c>
      <c r="B64" s="29">
        <v>-103.36626598706239</v>
      </c>
      <c r="C64" s="29">
        <v>-269.5066276976516</v>
      </c>
      <c r="D64" s="29">
        <v>-435.6469894082407</v>
      </c>
      <c r="E64" s="29">
        <v>-601.7873511188302</v>
      </c>
    </row>
    <row r="67" spans="1:14" x14ac:dyDescent="0.2">
      <c r="A67" s="13" t="s">
        <v>54</v>
      </c>
      <c r="B67" s="13"/>
      <c r="C67" s="13"/>
      <c r="D67" s="13"/>
      <c r="E67" s="13"/>
      <c r="F67" s="13"/>
      <c r="G67" s="13"/>
    </row>
    <row r="68" spans="1:14" ht="19" x14ac:dyDescent="0.25">
      <c r="A68" s="2" t="s">
        <v>55</v>
      </c>
      <c r="B68" s="2" t="s">
        <v>56</v>
      </c>
      <c r="C68" s="2" t="s">
        <v>57</v>
      </c>
      <c r="D68" s="2" t="s">
        <v>58</v>
      </c>
      <c r="E68" s="2" t="s">
        <v>59</v>
      </c>
      <c r="J68" s="2"/>
      <c r="K68" s="2"/>
      <c r="L68" s="2"/>
      <c r="M68" s="2"/>
      <c r="N68" s="2"/>
    </row>
    <row r="69" spans="1:14" ht="19" x14ac:dyDescent="0.25">
      <c r="A69" s="2" t="s">
        <v>60</v>
      </c>
      <c r="B69" s="2" t="s">
        <v>61</v>
      </c>
      <c r="C69" s="18">
        <v>150000</v>
      </c>
      <c r="D69" s="2" t="s">
        <v>62</v>
      </c>
      <c r="E69" s="2" t="s">
        <v>63</v>
      </c>
      <c r="J69" s="2"/>
      <c r="K69" s="2"/>
      <c r="L69" s="2"/>
      <c r="M69" s="2"/>
      <c r="N69" s="2"/>
    </row>
    <row r="70" spans="1:14" ht="19" x14ac:dyDescent="0.25">
      <c r="A70" s="2" t="s">
        <v>64</v>
      </c>
      <c r="B70" s="2" t="s">
        <v>65</v>
      </c>
      <c r="C70" s="18" t="s">
        <v>66</v>
      </c>
      <c r="D70" s="2" t="s">
        <v>67</v>
      </c>
      <c r="E70" s="2" t="s">
        <v>68</v>
      </c>
      <c r="J70" s="2"/>
      <c r="K70" s="2"/>
      <c r="L70" s="2"/>
      <c r="M70" s="2"/>
      <c r="N70" s="2"/>
    </row>
    <row r="71" spans="1:14" ht="19" x14ac:dyDescent="0.25">
      <c r="A71" s="2" t="s">
        <v>69</v>
      </c>
      <c r="B71" s="2" t="s">
        <v>70</v>
      </c>
      <c r="C71" s="18" t="s">
        <v>71</v>
      </c>
      <c r="D71" s="2" t="s">
        <v>72</v>
      </c>
      <c r="E71" s="2" t="s">
        <v>73</v>
      </c>
      <c r="J71" s="2"/>
      <c r="K71" s="2"/>
      <c r="L71" s="2"/>
      <c r="M71" s="2"/>
      <c r="N71" s="2"/>
    </row>
    <row r="72" spans="1:14" ht="19" x14ac:dyDescent="0.25">
      <c r="A72" s="2" t="s">
        <v>74</v>
      </c>
      <c r="B72" s="2" t="s">
        <v>75</v>
      </c>
      <c r="C72" s="18" t="s">
        <v>76</v>
      </c>
      <c r="D72" s="2" t="s">
        <v>77</v>
      </c>
      <c r="E72" s="2" t="s">
        <v>63</v>
      </c>
      <c r="J72" s="2"/>
      <c r="K72" s="2"/>
      <c r="L72" s="2"/>
      <c r="M72" s="2"/>
      <c r="N72" s="2"/>
    </row>
    <row r="73" spans="1:14" ht="19" x14ac:dyDescent="0.25">
      <c r="A73" s="2" t="s">
        <v>78</v>
      </c>
      <c r="B73" s="2" t="s">
        <v>79</v>
      </c>
      <c r="C73" s="18" t="s">
        <v>80</v>
      </c>
      <c r="D73" s="2" t="s">
        <v>65</v>
      </c>
      <c r="E73" s="2" t="s">
        <v>73</v>
      </c>
      <c r="J73" s="2"/>
      <c r="K73" s="2"/>
      <c r="L73" s="2"/>
      <c r="M73" s="2"/>
      <c r="N73" s="2"/>
    </row>
    <row r="76" spans="1:14" x14ac:dyDescent="0.2">
      <c r="A76">
        <v>1</v>
      </c>
    </row>
    <row r="77" spans="1:14" x14ac:dyDescent="0.2">
      <c r="A77" s="7" t="s">
        <v>95</v>
      </c>
      <c r="B77" s="14">
        <f>0.07</f>
        <v>7.0000000000000007E-2</v>
      </c>
      <c r="D77" s="16">
        <f>B81</f>
        <v>-8204.9364651555461</v>
      </c>
      <c r="E77" s="4">
        <v>4</v>
      </c>
      <c r="F77" s="4">
        <v>5</v>
      </c>
      <c r="G77" s="4">
        <v>6</v>
      </c>
      <c r="H77" s="4">
        <v>7</v>
      </c>
      <c r="I77" s="4">
        <v>8</v>
      </c>
      <c r="J77" s="4">
        <v>9</v>
      </c>
    </row>
    <row r="78" spans="1:14" x14ac:dyDescent="0.2">
      <c r="A78" s="7" t="s">
        <v>96</v>
      </c>
      <c r="B78" s="15">
        <v>4</v>
      </c>
      <c r="D78" s="6">
        <v>7.0000000000000007E-2</v>
      </c>
      <c r="E78" s="25">
        <f t="dataTable" ref="E78:J85" dt2D="1" dtr="1" r1="B79" r2="B77"/>
        <v>-8204.9364651555461</v>
      </c>
      <c r="F78" s="25">
        <v>-6328.6836840996302</v>
      </c>
      <c r="G78" s="25">
        <v>-5082.8476438609086</v>
      </c>
      <c r="H78" s="25">
        <v>-4197.2271705223875</v>
      </c>
      <c r="I78" s="25">
        <v>-3536.7182457014155</v>
      </c>
      <c r="J78" s="25">
        <v>-3026.2601004287644</v>
      </c>
    </row>
    <row r="79" spans="1:14" x14ac:dyDescent="0.2">
      <c r="A79" s="7" t="s">
        <v>97</v>
      </c>
      <c r="B79" s="4">
        <v>4</v>
      </c>
      <c r="D79" s="6">
        <v>0.08</v>
      </c>
      <c r="E79" s="25">
        <v>-8047.5188802392431</v>
      </c>
      <c r="F79" s="25">
        <v>-6173.5077187935594</v>
      </c>
      <c r="G79" s="25">
        <v>-4930.6645879874832</v>
      </c>
      <c r="H79" s="25">
        <v>-4048.4507456101433</v>
      </c>
      <c r="I79" s="25">
        <v>-3391.5911002725479</v>
      </c>
      <c r="J79" s="25">
        <v>-2884.9278896697228</v>
      </c>
    </row>
    <row r="80" spans="1:14" x14ac:dyDescent="0.2">
      <c r="A80" s="7" t="s">
        <v>46</v>
      </c>
      <c r="B80" s="17">
        <f>C69</f>
        <v>150000</v>
      </c>
      <c r="D80" s="6">
        <v>0.09</v>
      </c>
      <c r="E80" s="25">
        <v>-7892.4944976338265</v>
      </c>
      <c r="F80" s="25">
        <v>-6021.3106151997335</v>
      </c>
      <c r="G80" s="25">
        <v>-4782.0343359417047</v>
      </c>
      <c r="H80" s="25">
        <v>-3903.7875862761634</v>
      </c>
      <c r="I80" s="25">
        <v>-3251.1223994212974</v>
      </c>
      <c r="J80" s="25">
        <v>-2748.7822662615004</v>
      </c>
    </row>
    <row r="81" spans="1:10" x14ac:dyDescent="0.2">
      <c r="A81" s="7" t="s">
        <v>98</v>
      </c>
      <c r="B81" s="16">
        <f>PMT(B77/B78,B79*B78,,B80)</f>
        <v>-8204.9364651555461</v>
      </c>
      <c r="D81" s="6">
        <v>0.1</v>
      </c>
      <c r="E81" s="25">
        <v>-7739.8482908977039</v>
      </c>
      <c r="F81" s="25">
        <v>-5872.0693101711677</v>
      </c>
      <c r="G81" s="25">
        <v>-4636.9230540153831</v>
      </c>
      <c r="H81" s="25">
        <v>-3763.1899100477822</v>
      </c>
      <c r="I81" s="25">
        <v>-3115.2468428869502</v>
      </c>
      <c r="J81" s="25">
        <v>-2617.736511522387</v>
      </c>
    </row>
    <row r="82" spans="1:10" x14ac:dyDescent="0.2">
      <c r="D82" s="6">
        <v>0.11</v>
      </c>
      <c r="E82" s="25">
        <v>-7589.564647899806</v>
      </c>
      <c r="F82" s="25">
        <v>-5725.7595909103457</v>
      </c>
      <c r="G82" s="25">
        <v>-4495.2949555052801</v>
      </c>
      <c r="H82" s="25">
        <v>-3626.606927892693</v>
      </c>
      <c r="I82" s="25">
        <v>-2983.8948269572575</v>
      </c>
      <c r="J82" s="25">
        <v>-2491.6980887799805</v>
      </c>
    </row>
    <row r="83" spans="1:10" x14ac:dyDescent="0.2">
      <c r="D83" s="6">
        <v>0.12</v>
      </c>
      <c r="E83" s="25">
        <v>-7441.627389823213</v>
      </c>
      <c r="F83" s="25">
        <v>-5582.3561395288689</v>
      </c>
      <c r="G83" s="25">
        <v>-4357.1123923454825</v>
      </c>
      <c r="H83" s="25">
        <v>-3493.985015442749</v>
      </c>
      <c r="I83" s="25">
        <v>-2856.992741338624</v>
      </c>
      <c r="J83" s="25">
        <v>-2370.5691276235598</v>
      </c>
    </row>
    <row r="84" spans="1:10" x14ac:dyDescent="0.2">
      <c r="D84" s="6">
        <v>0.13</v>
      </c>
      <c r="E84" s="25">
        <v>-7296.0197904550059</v>
      </c>
      <c r="F84" s="25">
        <v>-5441.832578583947</v>
      </c>
      <c r="G84" s="25">
        <v>-4222.3359491187293</v>
      </c>
      <c r="H84" s="25">
        <v>-3365.2678888823953</v>
      </c>
      <c r="I84" s="25">
        <v>-2734.4632737538582</v>
      </c>
      <c r="J84" s="25">
        <v>-2254.2469191126088</v>
      </c>
    </row>
    <row r="85" spans="1:10" x14ac:dyDescent="0.2">
      <c r="D85" s="6">
        <v>0.14000000000000001</v>
      </c>
      <c r="E85" s="25">
        <v>-7152.7245957249888</v>
      </c>
      <c r="F85" s="25">
        <v>-5304.1615174539293</v>
      </c>
      <c r="G85" s="25">
        <v>-4090.9245390438764</v>
      </c>
      <c r="H85" s="25">
        <v>-3240.3967845015891</v>
      </c>
      <c r="I85" s="25">
        <v>-2616.2257200748954</v>
      </c>
      <c r="J85" s="25">
        <v>-2142.6244175904667</v>
      </c>
    </row>
    <row r="88" spans="1:10" x14ac:dyDescent="0.2">
      <c r="A88" s="12">
        <v>2</v>
      </c>
    </row>
    <row r="89" spans="1:10" x14ac:dyDescent="0.2">
      <c r="A89" s="7" t="s">
        <v>95</v>
      </c>
      <c r="B89" s="14">
        <f>0.09</f>
        <v>0.09</v>
      </c>
      <c r="D89" s="16">
        <f>B93</f>
        <v>-4849.9641477369842</v>
      </c>
      <c r="E89" s="4">
        <v>6</v>
      </c>
      <c r="F89" s="4">
        <v>7</v>
      </c>
      <c r="G89" s="4">
        <v>8</v>
      </c>
      <c r="H89" s="4">
        <v>9</v>
      </c>
      <c r="I89" s="4">
        <v>10</v>
      </c>
    </row>
    <row r="90" spans="1:10" x14ac:dyDescent="0.2">
      <c r="A90" s="7" t="s">
        <v>96</v>
      </c>
      <c r="B90" s="15">
        <v>2</v>
      </c>
      <c r="D90" s="6">
        <v>0.09</v>
      </c>
      <c r="E90" s="38">
        <f t="dataTable" ref="E90:I97" dt2D="1" dtr="1" r1="B91" r2="B89"/>
        <v>-4849.9641477369842</v>
      </c>
      <c r="F90" s="38">
        <v>-3961.5237022470292</v>
      </c>
      <c r="G90" s="38">
        <v>-3301.1527087294735</v>
      </c>
      <c r="H90" s="38">
        <v>-2792.7673153560386</v>
      </c>
      <c r="I90" s="38">
        <v>-2390.7108243036032</v>
      </c>
    </row>
    <row r="91" spans="1:10" x14ac:dyDescent="0.2">
      <c r="A91" s="7" t="s">
        <v>97</v>
      </c>
      <c r="B91" s="4">
        <v>6</v>
      </c>
      <c r="D91" s="6">
        <v>0.1</v>
      </c>
      <c r="E91" s="38">
        <v>-4711.9057515611557</v>
      </c>
      <c r="F91" s="38">
        <v>-3826.797709294518</v>
      </c>
      <c r="G91" s="38">
        <v>-3170.2430983234299</v>
      </c>
      <c r="H91" s="38">
        <v>-2665.9666739802014</v>
      </c>
      <c r="I91" s="38">
        <v>-2268.1940393018485</v>
      </c>
    </row>
    <row r="92" spans="1:10" x14ac:dyDescent="0.2">
      <c r="A92" s="7" t="s">
        <v>46</v>
      </c>
      <c r="B92" s="17">
        <v>75000</v>
      </c>
      <c r="D92" s="6">
        <v>0.11</v>
      </c>
      <c r="E92" s="38">
        <v>-4577.1923393710758</v>
      </c>
      <c r="F92" s="38">
        <v>-3695.9336587082776</v>
      </c>
      <c r="G92" s="38">
        <v>-3043.6903502892728</v>
      </c>
      <c r="H92" s="38">
        <v>-2543.9937214535298</v>
      </c>
      <c r="I92" s="38">
        <v>-2150.9497526199889</v>
      </c>
    </row>
    <row r="93" spans="1:10" x14ac:dyDescent="0.2">
      <c r="A93" s="7" t="s">
        <v>98</v>
      </c>
      <c r="B93" s="16">
        <f>PMT(B89/B90,B91*B90,,B92)</f>
        <v>-4849.9641477369842</v>
      </c>
      <c r="D93" s="6">
        <v>0.12</v>
      </c>
      <c r="E93" s="38">
        <v>-4445.7772035497755</v>
      </c>
      <c r="F93" s="38">
        <v>-3568.8681754571548</v>
      </c>
      <c r="G93" s="38">
        <v>-2921.4107692025445</v>
      </c>
      <c r="H93" s="38">
        <v>-2426.7405414653194</v>
      </c>
      <c r="I93" s="38">
        <v>-2038.8417732638586</v>
      </c>
    </row>
    <row r="94" spans="1:10" x14ac:dyDescent="0.2">
      <c r="D94" s="6">
        <v>0.13</v>
      </c>
      <c r="E94" s="38">
        <v>-4317.6124590838099</v>
      </c>
      <c r="F94" s="38">
        <v>-3445.5360435412244</v>
      </c>
      <c r="G94" s="38">
        <v>-2803.318046588784</v>
      </c>
      <c r="H94" s="38">
        <v>-2314.0957755495251</v>
      </c>
      <c r="I94" s="38">
        <v>-1931.7296518728388</v>
      </c>
    </row>
    <row r="95" spans="1:10" x14ac:dyDescent="0.2">
      <c r="D95" s="6">
        <v>0.14000000000000001</v>
      </c>
      <c r="E95" s="38">
        <v>-4192.6491491265351</v>
      </c>
      <c r="F95" s="38">
        <v>-3325.8703964882088</v>
      </c>
      <c r="G95" s="38">
        <v>-2689.3235794682096</v>
      </c>
      <c r="H95" s="38">
        <v>-2205.94512437715</v>
      </c>
      <c r="I95" s="38">
        <v>-1829.4694307441762</v>
      </c>
    </row>
    <row r="96" spans="1:10" x14ac:dyDescent="0.2">
      <c r="D96" s="6">
        <v>0.15</v>
      </c>
      <c r="E96" s="38">
        <v>-4070.8373491420566</v>
      </c>
      <c r="F96" s="38">
        <v>-3209.8029051530784</v>
      </c>
      <c r="G96" s="38">
        <v>-2579.3367834935216</v>
      </c>
      <c r="H96" s="38">
        <v>-2102.1718381127903</v>
      </c>
      <c r="I96" s="38">
        <v>-1731.9143724248554</v>
      </c>
    </row>
    <row r="97" spans="1:11" x14ac:dyDescent="0.2">
      <c r="D97" s="6">
        <v>0.16</v>
      </c>
      <c r="E97" s="38">
        <v>-3952.126269335216</v>
      </c>
      <c r="F97" s="38">
        <v>-3097.2639620880618</v>
      </c>
      <c r="G97" s="38">
        <v>-2473.2653991166958</v>
      </c>
      <c r="H97" s="38">
        <v>-2002.6571928628314</v>
      </c>
      <c r="I97" s="38">
        <v>-1638.915661736296</v>
      </c>
    </row>
    <row r="100" spans="1:11" x14ac:dyDescent="0.2">
      <c r="A100" s="12">
        <v>3</v>
      </c>
    </row>
    <row r="101" spans="1:11" x14ac:dyDescent="0.2">
      <c r="A101" s="7" t="s">
        <v>95</v>
      </c>
      <c r="B101" s="14">
        <f>0.14</f>
        <v>0.14000000000000001</v>
      </c>
      <c r="D101" s="16">
        <f>B105</f>
        <v>-1817.3108300860727</v>
      </c>
      <c r="E101" s="4">
        <v>2</v>
      </c>
      <c r="F101" s="4">
        <v>3</v>
      </c>
      <c r="G101" s="4">
        <v>4</v>
      </c>
    </row>
    <row r="102" spans="1:11" x14ac:dyDescent="0.2">
      <c r="A102" s="7" t="s">
        <v>96</v>
      </c>
      <c r="B102" s="15">
        <v>12</v>
      </c>
      <c r="D102" s="6">
        <v>0.14000000000000001</v>
      </c>
      <c r="E102" s="5">
        <f t="dataTable" ref="E102:G106" dt2D="1" dtr="1" r1="B103" r2="B101"/>
        <v>-1817.3108300860727</v>
      </c>
      <c r="F102" s="5">
        <v>-1125.5481545679474</v>
      </c>
      <c r="G102" s="5">
        <v>-782.99049141901219</v>
      </c>
    </row>
    <row r="103" spans="1:11" x14ac:dyDescent="0.2">
      <c r="A103" s="7" t="s">
        <v>97</v>
      </c>
      <c r="B103" s="4">
        <v>2</v>
      </c>
      <c r="D103" s="6">
        <v>0.15</v>
      </c>
      <c r="E103" s="5">
        <v>-1799.3324023475509</v>
      </c>
      <c r="F103" s="5">
        <v>-1108.2664252097065</v>
      </c>
      <c r="G103" s="5">
        <v>-766.53741332381242</v>
      </c>
    </row>
    <row r="104" spans="1:11" x14ac:dyDescent="0.2">
      <c r="A104" s="7" t="s">
        <v>46</v>
      </c>
      <c r="B104" s="17">
        <v>50000</v>
      </c>
      <c r="D104" s="6">
        <v>0.16</v>
      </c>
      <c r="E104" s="5">
        <v>-1781.4888592138357</v>
      </c>
      <c r="F104" s="5">
        <v>-1091.1849851508382</v>
      </c>
      <c r="G104" s="5">
        <v>-750.34737357292681</v>
      </c>
    </row>
    <row r="105" spans="1:11" x14ac:dyDescent="0.2">
      <c r="A105" s="7" t="s">
        <v>98</v>
      </c>
      <c r="B105" s="16">
        <f>PMT(B101/B102,B103*B102,,B104)</f>
        <v>-1817.3108300860727</v>
      </c>
      <c r="D105" s="6">
        <v>0.17</v>
      </c>
      <c r="E105" s="5">
        <v>-1763.7798709414972</v>
      </c>
      <c r="F105" s="5">
        <v>-1074.3030430039005</v>
      </c>
      <c r="G105" s="5">
        <v>-734.41878203677936</v>
      </c>
    </row>
    <row r="106" spans="1:11" x14ac:dyDescent="0.2">
      <c r="D106" s="6">
        <v>0.18</v>
      </c>
      <c r="E106" s="5">
        <v>-1746.2050984754362</v>
      </c>
      <c r="F106" s="5">
        <v>-1057.619776795842</v>
      </c>
      <c r="G106" s="5">
        <v>-718.74998040811056</v>
      </c>
    </row>
    <row r="109" spans="1:11" x14ac:dyDescent="0.2">
      <c r="A109" s="12">
        <v>4</v>
      </c>
    </row>
    <row r="110" spans="1:11" x14ac:dyDescent="0.2">
      <c r="A110" s="7" t="s">
        <v>95</v>
      </c>
      <c r="B110" s="14">
        <f>0.05</f>
        <v>0.05</v>
      </c>
      <c r="D110" s="39">
        <f>B114</f>
        <v>-1839.6897919771502</v>
      </c>
      <c r="E110" s="40">
        <v>12</v>
      </c>
      <c r="F110" s="40">
        <v>13</v>
      </c>
      <c r="G110" s="40">
        <v>14</v>
      </c>
      <c r="H110" s="40">
        <v>15</v>
      </c>
      <c r="I110" s="40">
        <v>16</v>
      </c>
      <c r="J110" s="40">
        <v>17</v>
      </c>
      <c r="K110" s="40">
        <v>18</v>
      </c>
    </row>
    <row r="111" spans="1:11" x14ac:dyDescent="0.2">
      <c r="A111" s="7" t="s">
        <v>96</v>
      </c>
      <c r="B111" s="15">
        <v>4</v>
      </c>
      <c r="D111" s="41">
        <v>0.05</v>
      </c>
      <c r="E111" s="42">
        <f t="dataTable" ref="E111:K114" dt2D="1" dtr="1" r1="B112" r2="B110"/>
        <v>-1839.6897919771502</v>
      </c>
      <c r="F111" s="42">
        <v>-1652.2758622438164</v>
      </c>
      <c r="G111" s="42">
        <v>-1492.4865185344379</v>
      </c>
      <c r="H111" s="42">
        <v>-1354.7916103630484</v>
      </c>
      <c r="I111" s="40">
        <v>-1235.0432041955639</v>
      </c>
      <c r="J111" s="40">
        <v>-1130.0690572202802</v>
      </c>
      <c r="K111" s="40">
        <v>-1037.4016002517599</v>
      </c>
    </row>
    <row r="112" spans="1:11" x14ac:dyDescent="0.2">
      <c r="A112" s="7" t="s">
        <v>97</v>
      </c>
      <c r="B112" s="4">
        <v>12</v>
      </c>
      <c r="D112" s="41">
        <v>0.06</v>
      </c>
      <c r="E112" s="42">
        <v>-1724.999952979465</v>
      </c>
      <c r="F112" s="42">
        <v>-1539.9443959732243</v>
      </c>
      <c r="G112" s="42">
        <v>-1382.5276150096522</v>
      </c>
      <c r="H112" s="42">
        <v>-1247.2112912530904</v>
      </c>
      <c r="I112" s="40">
        <v>-1129.8410751896988</v>
      </c>
      <c r="J112" s="40">
        <v>-1027.2395598067362</v>
      </c>
      <c r="K112" s="40">
        <v>-936.93493030349737</v>
      </c>
    </row>
    <row r="113" spans="1:11" x14ac:dyDescent="0.2">
      <c r="A113" s="7" t="s">
        <v>46</v>
      </c>
      <c r="B113" s="17">
        <v>120000</v>
      </c>
      <c r="D113" s="41">
        <v>7.0000000000000007E-2</v>
      </c>
      <c r="E113" s="42">
        <v>-1615.8833958308758</v>
      </c>
      <c r="F113" s="42">
        <v>-1433.59812967585</v>
      </c>
      <c r="G113" s="42">
        <v>-1278.9537758038277</v>
      </c>
      <c r="H113" s="42">
        <v>-1146.4031766856478</v>
      </c>
      <c r="I113" s="40">
        <v>-1031.7849447642686</v>
      </c>
      <c r="J113" s="40">
        <v>-931.91593712734812</v>
      </c>
      <c r="K113" s="40">
        <v>-844.31957365350365</v>
      </c>
    </row>
    <row r="114" spans="1:11" x14ac:dyDescent="0.2">
      <c r="A114" s="7" t="s">
        <v>98</v>
      </c>
      <c r="B114" s="16">
        <f>PMT(B110/B111,B112*B111,,B113)</f>
        <v>-1839.6897919771502</v>
      </c>
      <c r="D114" s="41">
        <v>0.08</v>
      </c>
      <c r="E114" s="42">
        <v>-1512.220265671931</v>
      </c>
      <c r="F114" s="42">
        <v>-1333.0902773165983</v>
      </c>
      <c r="G114" s="42">
        <v>-1181.5877397919651</v>
      </c>
      <c r="H114" s="42">
        <v>-1052.1558990967601</v>
      </c>
      <c r="I114" s="40">
        <v>-940.62565375156066</v>
      </c>
      <c r="J114" s="40">
        <v>-843.80753307488578</v>
      </c>
      <c r="K114" s="40">
        <v>-759.21968506725682</v>
      </c>
    </row>
    <row r="120" spans="1:11" x14ac:dyDescent="0.2">
      <c r="A120" s="12">
        <v>5</v>
      </c>
    </row>
    <row r="121" spans="1:11" x14ac:dyDescent="0.2">
      <c r="A121" s="7" t="s">
        <v>95</v>
      </c>
      <c r="B121" s="14">
        <f>0.06</f>
        <v>0.06</v>
      </c>
      <c r="D121" s="16">
        <f>B125</f>
        <v>-13958.816639728699</v>
      </c>
      <c r="E121" s="4">
        <v>2</v>
      </c>
      <c r="F121" s="4">
        <v>3</v>
      </c>
      <c r="G121" s="4">
        <v>4</v>
      </c>
      <c r="H121" s="4">
        <v>5</v>
      </c>
      <c r="I121" s="4">
        <v>6</v>
      </c>
    </row>
    <row r="122" spans="1:11" x14ac:dyDescent="0.2">
      <c r="A122" s="7" t="s">
        <v>96</v>
      </c>
      <c r="B122" s="15">
        <v>12</v>
      </c>
      <c r="D122" s="6">
        <v>0.06</v>
      </c>
      <c r="E122" s="5">
        <f t="dataTable" ref="E122:I126" dt2D="1" dtr="1" r1="B123" r2="B121"/>
        <v>-13958.816639728699</v>
      </c>
      <c r="F122" s="5">
        <v>-9024.7877953020652</v>
      </c>
      <c r="G122" s="5">
        <v>-6562.1853120171436</v>
      </c>
      <c r="H122" s="5">
        <v>-5088.1445429469095</v>
      </c>
      <c r="I122" s="5">
        <v>-4108.3752021826313</v>
      </c>
    </row>
    <row r="123" spans="1:11" x14ac:dyDescent="0.2">
      <c r="A123" s="7" t="s">
        <v>97</v>
      </c>
      <c r="B123" s="4">
        <v>2</v>
      </c>
      <c r="D123" s="6">
        <v>7.0000000000000007E-2</v>
      </c>
      <c r="E123" s="5">
        <v>-13823.43224828329</v>
      </c>
      <c r="F123" s="5">
        <v>-8890.5360538737059</v>
      </c>
      <c r="G123" s="5">
        <v>-6430.083521833898</v>
      </c>
      <c r="H123" s="5">
        <v>-4958.5921484907512</v>
      </c>
      <c r="I123" s="5">
        <v>-3981.5639642158812</v>
      </c>
    </row>
    <row r="124" spans="1:11" x14ac:dyDescent="0.2">
      <c r="A124" s="7" t="s">
        <v>46</v>
      </c>
      <c r="B124" s="17">
        <v>355000</v>
      </c>
      <c r="D124" s="6">
        <v>0.08</v>
      </c>
      <c r="E124" s="5">
        <v>-13689.021800278708</v>
      </c>
      <c r="F124" s="5">
        <v>-8757.7430721412857</v>
      </c>
      <c r="G124" s="5">
        <v>-6299.9207645667148</v>
      </c>
      <c r="H124" s="5">
        <v>-4831.4533057201888</v>
      </c>
      <c r="I124" s="5">
        <v>-3857.6337505765737</v>
      </c>
    </row>
    <row r="125" spans="1:11" x14ac:dyDescent="0.2">
      <c r="A125" s="7" t="s">
        <v>98</v>
      </c>
      <c r="B125" s="16">
        <f>PMT(B121/B122,B123*B122,,B124)</f>
        <v>-13958.816639728699</v>
      </c>
      <c r="D125" s="6">
        <v>0.09</v>
      </c>
      <c r="E125" s="5">
        <v>-13555.583509106447</v>
      </c>
      <c r="F125" s="5">
        <v>-8626.4050942789436</v>
      </c>
      <c r="G125" s="5">
        <v>-6171.6900427466444</v>
      </c>
      <c r="H125" s="5">
        <v>-4706.7161053556729</v>
      </c>
      <c r="I125" s="5">
        <v>-3736.565694736501</v>
      </c>
    </row>
    <row r="126" spans="1:11" x14ac:dyDescent="0.2">
      <c r="D126" s="6">
        <v>0.1</v>
      </c>
      <c r="E126" s="5">
        <v>-13423.115516485026</v>
      </c>
      <c r="F126" s="5">
        <v>-8496.5181204789751</v>
      </c>
      <c r="G126" s="5">
        <v>-6045.3837860019175</v>
      </c>
      <c r="H126" s="5">
        <v>-4584.3675391669049</v>
      </c>
      <c r="I126" s="5">
        <v>-3618.3390770651863</v>
      </c>
    </row>
    <row r="130" spans="1:11" x14ac:dyDescent="0.2">
      <c r="A130" s="13" t="s">
        <v>94</v>
      </c>
      <c r="B130" s="13"/>
      <c r="C130" s="13"/>
      <c r="D130" s="13"/>
      <c r="E130" s="13"/>
      <c r="F130" s="13"/>
    </row>
    <row r="131" spans="1:11" ht="19" x14ac:dyDescent="0.25">
      <c r="A131" s="2" t="s">
        <v>55</v>
      </c>
      <c r="B131" s="2" t="s">
        <v>56</v>
      </c>
      <c r="C131" s="2" t="s">
        <v>103</v>
      </c>
      <c r="D131" s="2" t="s">
        <v>58</v>
      </c>
      <c r="E131" s="2" t="s">
        <v>59</v>
      </c>
    </row>
    <row r="132" spans="1:11" ht="19" x14ac:dyDescent="0.25">
      <c r="A132" s="2" t="s">
        <v>60</v>
      </c>
      <c r="B132" s="2" t="s">
        <v>81</v>
      </c>
      <c r="C132" s="2" t="s">
        <v>82</v>
      </c>
      <c r="D132" s="2" t="s">
        <v>83</v>
      </c>
      <c r="E132" s="2" t="s">
        <v>73</v>
      </c>
    </row>
    <row r="133" spans="1:11" ht="19" x14ac:dyDescent="0.25">
      <c r="A133" s="2" t="s">
        <v>64</v>
      </c>
      <c r="B133" s="2" t="s">
        <v>84</v>
      </c>
      <c r="C133" s="2" t="s">
        <v>85</v>
      </c>
      <c r="D133" s="2" t="s">
        <v>67</v>
      </c>
      <c r="E133" s="2" t="s">
        <v>68</v>
      </c>
    </row>
    <row r="134" spans="1:11" ht="19" x14ac:dyDescent="0.25">
      <c r="A134" s="2" t="s">
        <v>69</v>
      </c>
      <c r="B134" s="2" t="s">
        <v>86</v>
      </c>
      <c r="C134" s="2" t="s">
        <v>87</v>
      </c>
      <c r="D134" s="2" t="s">
        <v>88</v>
      </c>
      <c r="E134" s="2" t="s">
        <v>63</v>
      </c>
    </row>
    <row r="135" spans="1:11" ht="19" x14ac:dyDescent="0.25">
      <c r="A135" s="2" t="s">
        <v>74</v>
      </c>
      <c r="B135" s="2" t="s">
        <v>89</v>
      </c>
      <c r="C135" s="2" t="s">
        <v>90</v>
      </c>
      <c r="D135" s="2" t="s">
        <v>61</v>
      </c>
      <c r="E135" s="2" t="s">
        <v>91</v>
      </c>
    </row>
    <row r="136" spans="1:11" ht="19" x14ac:dyDescent="0.25">
      <c r="A136" s="2" t="s">
        <v>78</v>
      </c>
      <c r="B136" s="2" t="s">
        <v>79</v>
      </c>
      <c r="C136" s="2" t="s">
        <v>92</v>
      </c>
      <c r="D136" s="2" t="s">
        <v>93</v>
      </c>
      <c r="E136" s="2" t="s">
        <v>68</v>
      </c>
    </row>
    <row r="140" spans="1:11" x14ac:dyDescent="0.2">
      <c r="A140">
        <v>1</v>
      </c>
    </row>
    <row r="141" spans="1:11" x14ac:dyDescent="0.2">
      <c r="A141" s="7" t="s">
        <v>95</v>
      </c>
      <c r="B141" s="14">
        <f>0.09</f>
        <v>0.09</v>
      </c>
      <c r="D141" s="16">
        <f>B145</f>
        <v>-208957.85099230384</v>
      </c>
      <c r="E141" s="4">
        <v>2</v>
      </c>
      <c r="F141" s="4">
        <v>3</v>
      </c>
      <c r="G141" s="4">
        <v>4</v>
      </c>
      <c r="H141" s="4">
        <v>5</v>
      </c>
      <c r="I141" s="4">
        <v>6</v>
      </c>
      <c r="J141" s="4">
        <v>7</v>
      </c>
      <c r="K141" s="4">
        <v>8</v>
      </c>
    </row>
    <row r="142" spans="1:11" x14ac:dyDescent="0.2">
      <c r="A142" s="7" t="s">
        <v>96</v>
      </c>
      <c r="B142" s="15">
        <v>12</v>
      </c>
      <c r="D142" s="6">
        <v>0.09</v>
      </c>
      <c r="E142" s="5">
        <f t="dataTable" ref="E142:K147" dt2D="1" dtr="1" r1="B143" r2="B141"/>
        <v>-208957.85099230384</v>
      </c>
      <c r="F142" s="4">
        <v>-191037.24015384488</v>
      </c>
      <c r="G142" s="4">
        <v>-174653.53396528738</v>
      </c>
      <c r="H142" s="4">
        <v>-159674.92464819227</v>
      </c>
      <c r="I142" s="4">
        <v>-145980.90850239122</v>
      </c>
      <c r="J142" s="4">
        <v>-133461.31644737723</v>
      </c>
      <c r="K142" s="4">
        <v>-122015.42770625521</v>
      </c>
    </row>
    <row r="143" spans="1:11" x14ac:dyDescent="0.2">
      <c r="A143" s="7" t="s">
        <v>97</v>
      </c>
      <c r="B143" s="4">
        <v>2</v>
      </c>
      <c r="D143" s="6">
        <v>0.1</v>
      </c>
      <c r="E143" s="4">
        <v>-204852.38576186556</v>
      </c>
      <c r="F143" s="4">
        <v>-185434.92586390648</v>
      </c>
      <c r="G143" s="4">
        <v>-167857.99980931272</v>
      </c>
      <c r="H143" s="4">
        <v>-151947.14786718364</v>
      </c>
      <c r="I143" s="4">
        <v>-137544.44692060995</v>
      </c>
      <c r="J143" s="4">
        <v>-124506.94300121414</v>
      </c>
      <c r="K143" s="4">
        <v>-112705.23239993292</v>
      </c>
    </row>
    <row r="144" spans="1:11" x14ac:dyDescent="0.2">
      <c r="A144" s="7" t="s">
        <v>46</v>
      </c>
      <c r="B144" s="17">
        <v>250000</v>
      </c>
      <c r="D144" s="6">
        <v>0.11</v>
      </c>
      <c r="E144" s="4">
        <v>-200830.87404732822</v>
      </c>
      <c r="F144" s="4">
        <v>-180001.3296649133</v>
      </c>
      <c r="G144" s="4">
        <v>-161332.15988245528</v>
      </c>
      <c r="H144" s="4">
        <v>-144599.2974651432</v>
      </c>
      <c r="I144" s="4">
        <v>-129601.91472454718</v>
      </c>
      <c r="J144" s="4">
        <v>-116160.0131862173</v>
      </c>
      <c r="K144" s="4">
        <v>-104112.26324935246</v>
      </c>
    </row>
    <row r="145" spans="1:11" x14ac:dyDescent="0.2">
      <c r="A145" s="7" t="s">
        <v>98</v>
      </c>
      <c r="B145" s="16">
        <f>PV(B141/B142,B143*B142,,B144)</f>
        <v>-208957.85099230384</v>
      </c>
      <c r="D145" s="6">
        <v>0.12</v>
      </c>
      <c r="E145" s="4">
        <v>-196891.53185593031</v>
      </c>
      <c r="F145" s="4">
        <v>-174731.23740681467</v>
      </c>
      <c r="G145" s="4">
        <v>-155065.10126629929</v>
      </c>
      <c r="H145" s="4">
        <v>-137612.40398443991</v>
      </c>
      <c r="I145" s="4">
        <v>-122124.02130286652</v>
      </c>
      <c r="J145" s="4">
        <v>-108378.86809149401</v>
      </c>
      <c r="K145" s="4">
        <v>-96180.74252291063</v>
      </c>
    </row>
    <row r="146" spans="1:11" x14ac:dyDescent="0.2">
      <c r="D146" s="6">
        <v>0.13</v>
      </c>
      <c r="E146" s="4">
        <v>-193032.61453019604</v>
      </c>
      <c r="F146" s="4">
        <v>-169619.60018614828</v>
      </c>
      <c r="G146" s="4">
        <v>-149046.36108945301</v>
      </c>
      <c r="H146" s="4">
        <v>-130968.45959799491</v>
      </c>
      <c r="I146" s="4">
        <v>-115083.23506923519</v>
      </c>
      <c r="J146" s="4">
        <v>-101124.73670877323</v>
      </c>
      <c r="K146" s="4">
        <v>-88859.271016030441</v>
      </c>
    </row>
    <row r="147" spans="1:11" x14ac:dyDescent="0.2">
      <c r="D147" s="6">
        <v>0.14000000000000001</v>
      </c>
      <c r="E147" s="4">
        <v>-189252.41584924731</v>
      </c>
      <c r="F147" s="4">
        <v>-164661.52897914813</v>
      </c>
      <c r="G147" s="4">
        <v>-143265.90761910571</v>
      </c>
      <c r="H147" s="4">
        <v>-124650.36862693848</v>
      </c>
      <c r="I147" s="4">
        <v>-108453.67650300336</v>
      </c>
      <c r="J147" s="4">
        <v>-94361.533596589332</v>
      </c>
      <c r="K147" s="4">
        <v>-82100.481143704528</v>
      </c>
    </row>
    <row r="150" spans="1:11" x14ac:dyDescent="0.2">
      <c r="A150">
        <v>2</v>
      </c>
    </row>
    <row r="151" spans="1:11" x14ac:dyDescent="0.2">
      <c r="A151" s="7" t="s">
        <v>95</v>
      </c>
      <c r="B151" s="14">
        <f>0.09</f>
        <v>0.09</v>
      </c>
      <c r="D151" s="16">
        <f>B155</f>
        <v>-38328.15121627511</v>
      </c>
      <c r="E151" s="4">
        <v>6</v>
      </c>
      <c r="F151" s="4">
        <v>7</v>
      </c>
      <c r="G151" s="4">
        <v>8</v>
      </c>
      <c r="H151" s="4">
        <v>9</v>
      </c>
      <c r="I151" s="4">
        <v>10</v>
      </c>
      <c r="J151" s="4">
        <v>11</v>
      </c>
      <c r="K151" s="4">
        <v>12</v>
      </c>
    </row>
    <row r="152" spans="1:11" x14ac:dyDescent="0.2">
      <c r="A152" s="7" t="s">
        <v>96</v>
      </c>
      <c r="B152" s="15">
        <v>2</v>
      </c>
      <c r="D152" s="6">
        <v>0.09</v>
      </c>
      <c r="E152" s="11">
        <f t="dataTable" ref="E152:K159" dt2D="1" dtr="1" r1="B153" r2="B151"/>
        <v>-38328.15121627511</v>
      </c>
      <c r="F152" s="11">
        <v>-35098.236044298537</v>
      </c>
      <c r="G152" s="11">
        <v>-32140.505981363567</v>
      </c>
      <c r="H152" s="11">
        <v>-29432.02397505879</v>
      </c>
      <c r="I152" s="11">
        <v>-26951.785879497995</v>
      </c>
      <c r="J152" s="11">
        <v>-24680.557569193013</v>
      </c>
      <c r="K152" s="11">
        <v>-22600.725779348475</v>
      </c>
    </row>
    <row r="153" spans="1:11" x14ac:dyDescent="0.2">
      <c r="A153" s="7" t="s">
        <v>97</v>
      </c>
      <c r="B153" s="4">
        <v>6</v>
      </c>
      <c r="D153" s="6">
        <v>0.1</v>
      </c>
      <c r="E153" s="11">
        <v>-36194.432181541371</v>
      </c>
      <c r="F153" s="11">
        <v>-32829.416944708726</v>
      </c>
      <c r="G153" s="11">
        <v>-29777.248929441015</v>
      </c>
      <c r="H153" s="11">
        <v>-27008.842566386404</v>
      </c>
      <c r="I153" s="11">
        <v>-24497.816386745038</v>
      </c>
      <c r="J153" s="11">
        <v>-22220.241620630422</v>
      </c>
      <c r="K153" s="11">
        <v>-20154.414168372263</v>
      </c>
    </row>
    <row r="154" spans="1:11" x14ac:dyDescent="0.2">
      <c r="A154" s="7" t="s">
        <v>46</v>
      </c>
      <c r="B154" s="17">
        <v>65000</v>
      </c>
      <c r="D154" s="6">
        <v>0.11</v>
      </c>
      <c r="E154" s="11">
        <v>-34188.798690770171</v>
      </c>
      <c r="F154" s="11">
        <v>-30717.008774079801</v>
      </c>
      <c r="G154" s="11">
        <v>-27597.770736578066</v>
      </c>
      <c r="H154" s="11">
        <v>-24795.283786597847</v>
      </c>
      <c r="I154" s="11">
        <v>-22277.382616381346</v>
      </c>
      <c r="J154" s="11">
        <v>-20015.168227471397</v>
      </c>
      <c r="K154" s="11">
        <v>-17982.676244892431</v>
      </c>
    </row>
    <row r="155" spans="1:11" x14ac:dyDescent="0.2">
      <c r="A155" s="7" t="s">
        <v>98</v>
      </c>
      <c r="B155" s="16">
        <f>PV(B151/B152,B153*B152,,B154)</f>
        <v>-38328.15121627511</v>
      </c>
      <c r="D155" s="6">
        <v>0.12</v>
      </c>
      <c r="E155" s="11">
        <v>-32303.008632505032</v>
      </c>
      <c r="F155" s="11">
        <v>-28749.562684678738</v>
      </c>
      <c r="G155" s="11">
        <v>-25587.008441330312</v>
      </c>
      <c r="H155" s="11">
        <v>-22772.346423398281</v>
      </c>
      <c r="I155" s="11">
        <v>-20267.30724759548</v>
      </c>
      <c r="J155" s="11">
        <v>-18037.831299034773</v>
      </c>
      <c r="K155" s="11">
        <v>-16053.605641718383</v>
      </c>
    </row>
    <row r="156" spans="1:11" x14ac:dyDescent="0.2">
      <c r="D156" s="6">
        <v>0.13</v>
      </c>
      <c r="E156" s="11">
        <v>-30529.385535351794</v>
      </c>
      <c r="F156" s="11">
        <v>-26916.516154512374</v>
      </c>
      <c r="G156" s="11">
        <v>-23731.196327459173</v>
      </c>
      <c r="H156" s="11">
        <v>-20922.82953334583</v>
      </c>
      <c r="I156" s="11">
        <v>-18446.80687989229</v>
      </c>
      <c r="J156" s="11">
        <v>-16263.798523125743</v>
      </c>
      <c r="K156" s="11">
        <v>-14339.128941017651</v>
      </c>
    </row>
    <row r="157" spans="1:11" x14ac:dyDescent="0.2">
      <c r="D157" s="6">
        <v>0.14000000000000001</v>
      </c>
      <c r="E157" s="11">
        <v>-28860.777350647793</v>
      </c>
      <c r="F157" s="11">
        <v>-25208.120666126117</v>
      </c>
      <c r="G157" s="11">
        <v>-22017.74885677886</v>
      </c>
      <c r="H157" s="11">
        <v>-19231.154560903888</v>
      </c>
      <c r="I157" s="11">
        <v>-16797.235182901466</v>
      </c>
      <c r="J157" s="11">
        <v>-14671.355736659503</v>
      </c>
      <c r="K157" s="11">
        <v>-12814.530296671763</v>
      </c>
    </row>
    <row r="158" spans="1:11" x14ac:dyDescent="0.2">
      <c r="B158" s="3"/>
      <c r="D158" s="6">
        <v>0.15</v>
      </c>
      <c r="E158" s="11">
        <v>-27290.518411764355</v>
      </c>
      <c r="F158" s="11">
        <v>-23615.375586167102</v>
      </c>
      <c r="G158" s="11">
        <v>-20435.154644601062</v>
      </c>
      <c r="H158" s="11">
        <v>-17683.205749789999</v>
      </c>
      <c r="I158" s="11">
        <v>-15301.854623939425</v>
      </c>
      <c r="J158" s="11">
        <v>-13241.193833587387</v>
      </c>
      <c r="K158" s="11">
        <v>-11458.036848966913</v>
      </c>
    </row>
    <row r="159" spans="1:11" x14ac:dyDescent="0.2">
      <c r="D159" s="6">
        <v>0.16</v>
      </c>
      <c r="E159" s="11">
        <v>-25812.394311989432</v>
      </c>
      <c r="F159" s="11">
        <v>-22129.967688605477</v>
      </c>
      <c r="G159" s="11">
        <v>-18972.880391465598</v>
      </c>
      <c r="H159" s="11">
        <v>-16266.186892545951</v>
      </c>
      <c r="I159" s="11">
        <v>-13945.633481263674</v>
      </c>
      <c r="J159" s="11">
        <v>-11956.132957187649</v>
      </c>
      <c r="K159" s="11">
        <v>-10250.456924886528</v>
      </c>
    </row>
    <row r="162" spans="1:10" x14ac:dyDescent="0.2">
      <c r="A162">
        <v>3</v>
      </c>
    </row>
    <row r="163" spans="1:10" x14ac:dyDescent="0.2">
      <c r="A163" s="7" t="s">
        <v>95</v>
      </c>
      <c r="B163" s="14">
        <f>0.06</f>
        <v>0.06</v>
      </c>
      <c r="D163" s="16">
        <f>B167</f>
        <v>-242552.35234966499</v>
      </c>
      <c r="E163" s="4">
        <v>3</v>
      </c>
      <c r="F163" s="4">
        <v>4</v>
      </c>
      <c r="G163" s="4">
        <v>5</v>
      </c>
      <c r="H163" s="4">
        <v>6</v>
      </c>
      <c r="I163" s="4">
        <v>7</v>
      </c>
    </row>
    <row r="164" spans="1:10" x14ac:dyDescent="0.2">
      <c r="A164" s="7" t="s">
        <v>96</v>
      </c>
      <c r="B164" s="15">
        <v>4</v>
      </c>
      <c r="D164" s="6">
        <v>0.06</v>
      </c>
      <c r="E164" s="4">
        <f t="dataTable" ref="E164:I169" dt2D="1" dtr="1" r1="B165" r2="B163"/>
        <v>-242552.35234966499</v>
      </c>
      <c r="F164" s="4">
        <v>-228529.00140280352</v>
      </c>
      <c r="G164" s="4">
        <v>-215316.42128489423</v>
      </c>
      <c r="H164" s="4">
        <v>-202867.73665640014</v>
      </c>
      <c r="I164" s="4">
        <v>-191138.78231162031</v>
      </c>
    </row>
    <row r="165" spans="1:10" x14ac:dyDescent="0.2">
      <c r="A165" s="7" t="s">
        <v>97</v>
      </c>
      <c r="B165" s="15">
        <v>3</v>
      </c>
      <c r="D165" s="6">
        <v>7.0000000000000007E-2</v>
      </c>
      <c r="E165" s="4">
        <v>-235496.78533123754</v>
      </c>
      <c r="F165" s="4">
        <v>-219708.72890628088</v>
      </c>
      <c r="G165" s="4">
        <v>-204979.12737839221</v>
      </c>
      <c r="H165" s="4">
        <v>-191237.02034947232</v>
      </c>
      <c r="I165" s="4">
        <v>-178416.20471255688</v>
      </c>
    </row>
    <row r="166" spans="1:10" x14ac:dyDescent="0.2">
      <c r="A166" s="7" t="s">
        <v>46</v>
      </c>
      <c r="B166" s="30">
        <v>290000</v>
      </c>
      <c r="D166" s="6">
        <v>0.08</v>
      </c>
      <c r="E166" s="4">
        <v>-228663.02091868035</v>
      </c>
      <c r="F166" s="4">
        <v>-211249.28597712799</v>
      </c>
      <c r="G166" s="4">
        <v>-195161.68660133675</v>
      </c>
      <c r="H166" s="4">
        <v>-180299.23150226503</v>
      </c>
      <c r="I166" s="4">
        <v>-166568.62033946312</v>
      </c>
    </row>
    <row r="167" spans="1:10" x14ac:dyDescent="0.2">
      <c r="A167" s="7" t="s">
        <v>104</v>
      </c>
      <c r="B167" s="16">
        <f>PV(B163/B164,B165*B164,,B166)</f>
        <v>-242552.35234966499</v>
      </c>
      <c r="D167" s="6">
        <v>0.09</v>
      </c>
      <c r="E167" s="4">
        <v>-222043.56819830838</v>
      </c>
      <c r="F167" s="4">
        <v>-203135.08072220179</v>
      </c>
      <c r="G167" s="4">
        <v>-185836.77678590736</v>
      </c>
      <c r="H167" s="4">
        <v>-170011.53854564423</v>
      </c>
      <c r="I167" s="4">
        <v>-155533.92465451409</v>
      </c>
    </row>
    <row r="168" spans="1:10" x14ac:dyDescent="0.2">
      <c r="D168" s="6">
        <v>0.1</v>
      </c>
      <c r="E168" s="4">
        <v>-215631.20666313946</v>
      </c>
      <c r="F168" s="4">
        <v>-195351.23071542039</v>
      </c>
      <c r="G168" s="4">
        <v>-176978.57342906081</v>
      </c>
      <c r="H168" s="4">
        <v>-160333.85271379843</v>
      </c>
      <c r="I168" s="4">
        <v>-145254.55724929465</v>
      </c>
    </row>
    <row r="169" spans="1:10" x14ac:dyDescent="0.2">
      <c r="D169" s="6">
        <v>0.11</v>
      </c>
      <c r="E169" s="4">
        <v>-209418.97582607239</v>
      </c>
      <c r="F169" s="4">
        <v>-187883.52909773169</v>
      </c>
      <c r="G169" s="4">
        <v>-168562.66423313945</v>
      </c>
      <c r="H169" s="4">
        <v>-151228.64633117619</v>
      </c>
      <c r="I169" s="4">
        <v>-135677.15944218979</v>
      </c>
    </row>
    <row r="171" spans="1:10" x14ac:dyDescent="0.2">
      <c r="A171">
        <v>4</v>
      </c>
    </row>
    <row r="172" spans="1:10" x14ac:dyDescent="0.2">
      <c r="A172" s="7" t="s">
        <v>95</v>
      </c>
      <c r="B172" s="14">
        <f>0.04</f>
        <v>0.04</v>
      </c>
      <c r="D172" s="16">
        <f>B176</f>
        <v>-600961.53846153838</v>
      </c>
      <c r="E172" s="4">
        <v>2</v>
      </c>
      <c r="F172" s="4">
        <v>3</v>
      </c>
      <c r="G172" s="4">
        <v>4</v>
      </c>
      <c r="H172" s="4">
        <v>5</v>
      </c>
      <c r="I172" s="4">
        <v>6</v>
      </c>
      <c r="J172" s="4">
        <v>7</v>
      </c>
    </row>
    <row r="173" spans="1:10" x14ac:dyDescent="0.2">
      <c r="A173" s="7" t="s">
        <v>96</v>
      </c>
      <c r="B173" s="15">
        <v>1</v>
      </c>
      <c r="D173" s="6">
        <v>0.04</v>
      </c>
      <c r="E173" s="4">
        <f t="dataTable" ref="E173:J178" dt2D="1" dtr="1" r1="B174" r2="B172"/>
        <v>-600961.53846153838</v>
      </c>
      <c r="F173" s="4">
        <v>-577847.63313609466</v>
      </c>
      <c r="G173" s="4">
        <v>-555622.72416932171</v>
      </c>
      <c r="H173" s="4">
        <v>-534252.6193935785</v>
      </c>
      <c r="I173" s="4">
        <v>-513704.44172459474</v>
      </c>
      <c r="J173" s="4">
        <v>-493946.57858134113</v>
      </c>
    </row>
    <row r="174" spans="1:10" x14ac:dyDescent="0.2">
      <c r="A174" s="7" t="s">
        <v>97</v>
      </c>
      <c r="B174" s="15">
        <v>2</v>
      </c>
      <c r="D174" s="6">
        <v>0.05</v>
      </c>
      <c r="E174" s="4">
        <v>-589569.16099773243</v>
      </c>
      <c r="F174" s="4">
        <v>-561494.43904545938</v>
      </c>
      <c r="G174" s="4">
        <v>-534756.60861472331</v>
      </c>
      <c r="H174" s="4">
        <v>-509292.00820449833</v>
      </c>
      <c r="I174" s="4">
        <v>-485040.00781380798</v>
      </c>
      <c r="J174" s="4">
        <v>-461942.86458457896</v>
      </c>
    </row>
    <row r="175" spans="1:10" x14ac:dyDescent="0.2">
      <c r="A175" s="7" t="s">
        <v>46</v>
      </c>
      <c r="B175" s="30">
        <v>650000</v>
      </c>
      <c r="D175" s="31">
        <v>0.06</v>
      </c>
      <c r="E175" s="4">
        <v>-578497.68600925594</v>
      </c>
      <c r="F175" s="4">
        <v>-545752.53397099604</v>
      </c>
      <c r="G175" s="4">
        <v>-514860.88110471325</v>
      </c>
      <c r="H175" s="4">
        <v>-485717.81236293697</v>
      </c>
      <c r="I175" s="4">
        <v>-458224.35128578957</v>
      </c>
      <c r="J175" s="4">
        <v>-432287.1238545184</v>
      </c>
    </row>
    <row r="176" spans="1:10" x14ac:dyDescent="0.2">
      <c r="A176" s="7" t="s">
        <v>104</v>
      </c>
      <c r="B176" s="16">
        <f>PV(B172/B173,B174*B173,,B175)</f>
        <v>-600961.53846153838</v>
      </c>
      <c r="D176" s="31">
        <v>7.0000000000000007E-2</v>
      </c>
      <c r="E176" s="4">
        <v>-567735.17337758758</v>
      </c>
      <c r="F176" s="4">
        <v>-530593.61997905374</v>
      </c>
      <c r="G176" s="4">
        <v>-495881.88783089141</v>
      </c>
      <c r="H176" s="4">
        <v>-463441.01666438446</v>
      </c>
      <c r="I176" s="4">
        <v>-433122.44548073312</v>
      </c>
      <c r="J176" s="4">
        <v>-404787.33222498425</v>
      </c>
    </row>
    <row r="177" spans="1:10" x14ac:dyDescent="0.2">
      <c r="D177" s="31">
        <v>0.08</v>
      </c>
      <c r="E177" s="4">
        <v>-557270.23319615913</v>
      </c>
      <c r="F177" s="4">
        <v>-515990.95666311024</v>
      </c>
      <c r="G177" s="4">
        <v>-477769.4043176946</v>
      </c>
      <c r="H177" s="4">
        <v>-442379.07807193947</v>
      </c>
      <c r="I177" s="4">
        <v>-409610.25747401797</v>
      </c>
      <c r="J177" s="4">
        <v>-379268.75692038698</v>
      </c>
    </row>
    <row r="178" spans="1:10" x14ac:dyDescent="0.2">
      <c r="D178" s="31">
        <v>0.09</v>
      </c>
      <c r="E178" s="4">
        <v>-547091.995623264</v>
      </c>
      <c r="F178" s="4">
        <v>-501919.26203969168</v>
      </c>
      <c r="G178" s="4">
        <v>-460476.3871923777</v>
      </c>
      <c r="H178" s="4">
        <v>-422455.40109392442</v>
      </c>
      <c r="I178" s="4">
        <v>-387573.76247149031</v>
      </c>
      <c r="J178" s="4">
        <v>-355572.25914815621</v>
      </c>
    </row>
    <row r="181" spans="1:10" x14ac:dyDescent="0.2">
      <c r="A181">
        <v>5</v>
      </c>
    </row>
    <row r="182" spans="1:10" x14ac:dyDescent="0.2">
      <c r="A182" s="7" t="s">
        <v>95</v>
      </c>
      <c r="B182" s="14">
        <f>0.03</f>
        <v>0.03</v>
      </c>
      <c r="D182" s="16">
        <f>B186</f>
        <v>-169593.16145161042</v>
      </c>
      <c r="E182" s="4">
        <v>2</v>
      </c>
      <c r="F182" s="4">
        <v>3</v>
      </c>
      <c r="G182" s="4">
        <v>4</v>
      </c>
      <c r="H182" s="4">
        <v>5</v>
      </c>
      <c r="I182" s="4">
        <v>6</v>
      </c>
    </row>
    <row r="183" spans="1:10" x14ac:dyDescent="0.2">
      <c r="A183" s="7" t="s">
        <v>96</v>
      </c>
      <c r="B183" s="15">
        <v>2</v>
      </c>
      <c r="D183" s="6">
        <v>0.03</v>
      </c>
      <c r="E183" s="4">
        <f t="dataTable" ref="E183:I190" dt2D="1" dtr="1" r1="B184" r2="B182"/>
        <v>-169593.16145161042</v>
      </c>
      <c r="F183" s="4">
        <v>-164617.59465321698</v>
      </c>
      <c r="G183" s="4">
        <v>-159788.00228417775</v>
      </c>
      <c r="H183" s="4">
        <v>-155100.10170999324</v>
      </c>
      <c r="I183" s="4">
        <v>-150549.73594117138</v>
      </c>
    </row>
    <row r="184" spans="1:10" x14ac:dyDescent="0.2">
      <c r="A184" s="7" t="s">
        <v>97</v>
      </c>
      <c r="B184" s="15">
        <v>2</v>
      </c>
      <c r="D184" s="6">
        <v>0.04</v>
      </c>
      <c r="E184" s="4">
        <v>-166292.17668477257</v>
      </c>
      <c r="F184" s="4">
        <v>-159834.84879351457</v>
      </c>
      <c r="G184" s="4">
        <v>-153628.26681422009</v>
      </c>
      <c r="H184" s="4">
        <v>-147662.69397752796</v>
      </c>
      <c r="I184" s="4">
        <v>-141928.77160469815</v>
      </c>
    </row>
    <row r="185" spans="1:10" x14ac:dyDescent="0.2">
      <c r="A185" s="7" t="s">
        <v>46</v>
      </c>
      <c r="B185" s="30">
        <v>180000</v>
      </c>
      <c r="D185" s="6">
        <v>0.05</v>
      </c>
      <c r="E185" s="4">
        <v>-163071.11606395591</v>
      </c>
      <c r="F185" s="4">
        <v>-155213.43587289084</v>
      </c>
      <c r="G185" s="4">
        <v>-147734.38274635654</v>
      </c>
      <c r="H185" s="4">
        <v>-140615.71231063089</v>
      </c>
      <c r="I185" s="4">
        <v>-133840.05930815553</v>
      </c>
    </row>
    <row r="186" spans="1:10" x14ac:dyDescent="0.2">
      <c r="A186" s="7" t="s">
        <v>104</v>
      </c>
      <c r="B186" s="16">
        <f>PV(B182/B183,B184*B183,,B185)</f>
        <v>-169593.16145161042</v>
      </c>
      <c r="D186" s="6">
        <v>0.06</v>
      </c>
      <c r="E186" s="4">
        <v>-159927.66862482403</v>
      </c>
      <c r="F186" s="4">
        <v>-150747.1662030578</v>
      </c>
      <c r="G186" s="4">
        <v>-142093.66217650843</v>
      </c>
      <c r="H186" s="4">
        <v>-133936.90468141052</v>
      </c>
      <c r="I186" s="4">
        <v>-126248.37843473518</v>
      </c>
    </row>
    <row r="187" spans="1:10" x14ac:dyDescent="0.2">
      <c r="D187" s="6">
        <v>7.0000000000000007E-2</v>
      </c>
      <c r="E187" s="4">
        <v>-156859.60098574302</v>
      </c>
      <c r="F187" s="4">
        <v>-146430.11597539549</v>
      </c>
      <c r="G187" s="4">
        <v>-136694.08011892511</v>
      </c>
      <c r="H187" s="4">
        <v>-127605.38646775899</v>
      </c>
      <c r="I187" s="4">
        <v>-119120.99369204322</v>
      </c>
    </row>
    <row r="188" spans="1:10" x14ac:dyDescent="0.2">
      <c r="D188" s="6">
        <v>0.08</v>
      </c>
      <c r="E188" s="4">
        <v>-153864.75438535062</v>
      </c>
      <c r="F188" s="4">
        <v>-142256.61463142623</v>
      </c>
      <c r="G188" s="4">
        <v>-131524.23690035709</v>
      </c>
      <c r="H188" s="4">
        <v>-121601.55038864374</v>
      </c>
      <c r="I188" s="4">
        <v>-112427.46892441172</v>
      </c>
    </row>
    <row r="189" spans="1:10" x14ac:dyDescent="0.2">
      <c r="D189" s="6">
        <v>0.09</v>
      </c>
      <c r="E189" s="4">
        <v>-150941.04184677868</v>
      </c>
      <c r="F189" s="4">
        <v>-138221.23289007004</v>
      </c>
      <c r="G189" s="4">
        <v>-126573.32285439441</v>
      </c>
      <c r="H189" s="4">
        <v>-115906.9827654078</v>
      </c>
      <c r="I189" s="4">
        <v>-106139.49567583876</v>
      </c>
    </row>
    <row r="190" spans="1:10" x14ac:dyDescent="0.2">
      <c r="D190" s="6">
        <v>0.1</v>
      </c>
      <c r="E190" s="4">
        <v>-148086.44546253874</v>
      </c>
      <c r="F190" s="4">
        <v>-134318.77139459297</v>
      </c>
      <c r="G190" s="4">
        <v>-121831.08516516369</v>
      </c>
      <c r="H190" s="4">
        <v>-110504.38563733667</v>
      </c>
      <c r="I190" s="4">
        <v>-100230.73527196072</v>
      </c>
    </row>
  </sheetData>
  <mergeCells count="2">
    <mergeCell ref="B10:G10"/>
    <mergeCell ref="B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2021-11-04T17:57:48Z</dcterms:created>
  <dcterms:modified xsi:type="dcterms:W3CDTF">2021-11-05T22:28:14Z</dcterms:modified>
</cp:coreProperties>
</file>