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Excel/"/>
    </mc:Choice>
  </mc:AlternateContent>
  <xr:revisionPtr revIDLastSave="0" documentId="13_ncr:20001_{19820946-70AF-B149-A478-D1263E180FDD}" xr6:coauthVersionLast="47" xr6:coauthVersionMax="47" xr10:uidLastSave="{00000000-0000-0000-0000-000000000000}"/>
  <bookViews>
    <workbookView xWindow="2160" yWindow="460" windowWidth="26620" windowHeight="15840" activeTab="2" xr2:uid="{020D1980-1D13-0E48-B787-41516956FEF0}"/>
  </bookViews>
  <sheets>
    <sheet name="Исх данные" sheetId="2" r:id="rId1"/>
    <sheet name="Задачи" sheetId="1" r:id="rId2"/>
    <sheet name="Задачи_поиск решения" sheetId="3" r:id="rId3"/>
  </sheets>
  <definedNames>
    <definedName name="solver_adj" localSheetId="1" hidden="1">Задачи!$B$54:$C$57</definedName>
    <definedName name="solver_adj" localSheetId="2" hidden="1">'Задачи_поиск решения'!$C$34:$C$37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'Задачи_поиск решения'!$C$34</definedName>
    <definedName name="solver_lhs2" localSheetId="2" hidden="1">'Задачи_поиск решения'!$C$37</definedName>
    <definedName name="solver_lhs3" localSheetId="2" hidden="1">'Задачи_поиск решения'!$L$29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3</definedName>
    <definedName name="solver_opt" localSheetId="1" hidden="1">Задачи!$L$29</definedName>
    <definedName name="solver_opt" localSheetId="2" hidden="1">'Задачи_поиск решения'!$L$29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2" hidden="1">5000</definedName>
    <definedName name="solver_rhs2" localSheetId="2" hidden="1">1000</definedName>
    <definedName name="solver_rhs3" localSheetId="2" hidden="1">5000000</definedName>
    <definedName name="solver_rlx" localSheetId="1" hidden="1">1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5000000</definedName>
    <definedName name="solver_ver" localSheetId="1" hidden="1">2</definedName>
    <definedName name="solver_ver" localSheetId="2" hidden="1">2</definedName>
  </definedName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19" i="3" s="1"/>
  <c r="H18" i="3"/>
  <c r="H19" i="3" s="1"/>
  <c r="C11" i="3"/>
  <c r="C18" i="3" s="1"/>
  <c r="D11" i="3"/>
  <c r="E11" i="3"/>
  <c r="E18" i="3" s="1"/>
  <c r="F11" i="3"/>
  <c r="F18" i="3" s="1"/>
  <c r="G11" i="3"/>
  <c r="G18" i="3" s="1"/>
  <c r="H11" i="3"/>
  <c r="I11" i="3"/>
  <c r="I18" i="3" s="1"/>
  <c r="J11" i="3"/>
  <c r="J18" i="3" s="1"/>
  <c r="K11" i="3"/>
  <c r="K18" i="3" s="1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B13" i="3"/>
  <c r="B12" i="3"/>
  <c r="B11" i="3"/>
  <c r="B10" i="3"/>
  <c r="B18" i="3" s="1"/>
  <c r="K6" i="3"/>
  <c r="J6" i="3"/>
  <c r="G6" i="3"/>
  <c r="F6" i="3"/>
  <c r="C6" i="3"/>
  <c r="B6" i="3"/>
  <c r="J5" i="3"/>
  <c r="I5" i="3"/>
  <c r="F5" i="3"/>
  <c r="E5" i="3"/>
  <c r="I3" i="3"/>
  <c r="I10" i="3" s="1"/>
  <c r="H3" i="3"/>
  <c r="H10" i="3" s="1"/>
  <c r="E3" i="3"/>
  <c r="E10" i="3" s="1"/>
  <c r="D3" i="3"/>
  <c r="D10" i="3" s="1"/>
  <c r="B3" i="3"/>
  <c r="B37" i="3"/>
  <c r="I6" i="3" s="1"/>
  <c r="B36" i="3"/>
  <c r="B5" i="3" s="1"/>
  <c r="B35" i="3"/>
  <c r="K4" i="3" s="1"/>
  <c r="B34" i="3"/>
  <c r="K3" i="3" s="1"/>
  <c r="K10" i="3" s="1"/>
  <c r="B3" i="1"/>
  <c r="F25" i="1"/>
  <c r="F28" i="1" s="1"/>
  <c r="F29" i="1" s="1"/>
  <c r="J25" i="1"/>
  <c r="J28" i="1" s="1"/>
  <c r="J29" i="1" s="1"/>
  <c r="C26" i="1"/>
  <c r="C25" i="1" s="1"/>
  <c r="D26" i="1"/>
  <c r="D25" i="1" s="1"/>
  <c r="E26" i="1"/>
  <c r="E27" i="1" s="1"/>
  <c r="F26" i="1"/>
  <c r="G26" i="1"/>
  <c r="G25" i="1" s="1"/>
  <c r="H26" i="1"/>
  <c r="H25" i="1" s="1"/>
  <c r="I26" i="1"/>
  <c r="I27" i="1" s="1"/>
  <c r="J26" i="1"/>
  <c r="K26" i="1"/>
  <c r="K25" i="1" s="1"/>
  <c r="C27" i="1"/>
  <c r="D27" i="1"/>
  <c r="F27" i="1"/>
  <c r="G27" i="1"/>
  <c r="H27" i="1"/>
  <c r="J27" i="1"/>
  <c r="K27" i="1"/>
  <c r="F17" i="1"/>
  <c r="F20" i="1" s="1"/>
  <c r="F21" i="1" s="1"/>
  <c r="J17" i="1"/>
  <c r="J20" i="1" s="1"/>
  <c r="J21" i="1" s="1"/>
  <c r="C18" i="1"/>
  <c r="C17" i="1" s="1"/>
  <c r="D18" i="1"/>
  <c r="D17" i="1" s="1"/>
  <c r="E18" i="1"/>
  <c r="E19" i="1" s="1"/>
  <c r="F18" i="1"/>
  <c r="G18" i="1"/>
  <c r="G17" i="1" s="1"/>
  <c r="H18" i="1"/>
  <c r="H17" i="1" s="1"/>
  <c r="I18" i="1"/>
  <c r="I19" i="1" s="1"/>
  <c r="J18" i="1"/>
  <c r="K18" i="1"/>
  <c r="K17" i="1" s="1"/>
  <c r="C19" i="1"/>
  <c r="D19" i="1"/>
  <c r="F19" i="1"/>
  <c r="G19" i="1"/>
  <c r="H19" i="1"/>
  <c r="J19" i="1"/>
  <c r="K19" i="1"/>
  <c r="B4" i="1"/>
  <c r="B11" i="1" s="1"/>
  <c r="G3" i="1"/>
  <c r="G10" i="1" s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B5" i="1"/>
  <c r="B12" i="1" s="1"/>
  <c r="C5" i="1"/>
  <c r="C12" i="1" s="1"/>
  <c r="D5" i="1"/>
  <c r="D12" i="1" s="1"/>
  <c r="E5" i="1"/>
  <c r="E12" i="1" s="1"/>
  <c r="F5" i="1"/>
  <c r="F12" i="1" s="1"/>
  <c r="G5" i="1"/>
  <c r="G12" i="1" s="1"/>
  <c r="H5" i="1"/>
  <c r="H12" i="1" s="1"/>
  <c r="I5" i="1"/>
  <c r="I12" i="1" s="1"/>
  <c r="J5" i="1"/>
  <c r="J12" i="1" s="1"/>
  <c r="K5" i="1"/>
  <c r="K12" i="1" s="1"/>
  <c r="B6" i="1"/>
  <c r="B13" i="1" s="1"/>
  <c r="C6" i="1"/>
  <c r="C13" i="1" s="1"/>
  <c r="D6" i="1"/>
  <c r="D13" i="1" s="1"/>
  <c r="E6" i="1"/>
  <c r="E13" i="1" s="1"/>
  <c r="F6" i="1"/>
  <c r="F13" i="1" s="1"/>
  <c r="G6" i="1"/>
  <c r="G13" i="1" s="1"/>
  <c r="H6" i="1"/>
  <c r="H13" i="1" s="1"/>
  <c r="I6" i="1"/>
  <c r="I13" i="1" s="1"/>
  <c r="J6" i="1"/>
  <c r="J13" i="1" s="1"/>
  <c r="K6" i="1"/>
  <c r="K13" i="1" s="1"/>
  <c r="C3" i="1"/>
  <c r="C10" i="1" s="1"/>
  <c r="D3" i="1"/>
  <c r="D10" i="1" s="1"/>
  <c r="E3" i="1"/>
  <c r="E10" i="1" s="1"/>
  <c r="F3" i="1"/>
  <c r="F10" i="1" s="1"/>
  <c r="H3" i="1"/>
  <c r="H10" i="1" s="1"/>
  <c r="I3" i="1"/>
  <c r="I10" i="1" s="1"/>
  <c r="J3" i="1"/>
  <c r="J10" i="1" s="1"/>
  <c r="K3" i="1"/>
  <c r="K10" i="1" s="1"/>
  <c r="B10" i="1"/>
  <c r="B18" i="1" s="1"/>
  <c r="B19" i="1" s="1"/>
  <c r="E3" i="2"/>
  <c r="E2" i="2"/>
  <c r="E18" i="2"/>
  <c r="F18" i="2" s="1"/>
  <c r="E17" i="2"/>
  <c r="F17" i="2" s="1"/>
  <c r="E16" i="2"/>
  <c r="F16" i="2" s="1"/>
  <c r="E15" i="2"/>
  <c r="F15" i="2" s="1"/>
  <c r="F19" i="2" s="1"/>
  <c r="J19" i="3" l="1"/>
  <c r="J17" i="3" s="1"/>
  <c r="F17" i="3"/>
  <c r="F19" i="3"/>
  <c r="I19" i="3"/>
  <c r="I17" i="3" s="1"/>
  <c r="B17" i="3"/>
  <c r="B19" i="3"/>
  <c r="E19" i="3"/>
  <c r="E17" i="3"/>
  <c r="K17" i="3"/>
  <c r="K19" i="3"/>
  <c r="G19" i="3"/>
  <c r="G17" i="3" s="1"/>
  <c r="C17" i="3"/>
  <c r="C19" i="3"/>
  <c r="H17" i="3"/>
  <c r="D17" i="3"/>
  <c r="D4" i="3"/>
  <c r="H4" i="3"/>
  <c r="B4" i="3"/>
  <c r="B26" i="1"/>
  <c r="F3" i="3"/>
  <c r="F10" i="3" s="1"/>
  <c r="J3" i="3"/>
  <c r="J10" i="3" s="1"/>
  <c r="E4" i="3"/>
  <c r="I4" i="3"/>
  <c r="C5" i="3"/>
  <c r="G5" i="3"/>
  <c r="K5" i="3"/>
  <c r="D6" i="3"/>
  <c r="H6" i="3"/>
  <c r="C3" i="3"/>
  <c r="C10" i="3" s="1"/>
  <c r="C26" i="3" s="1"/>
  <c r="G3" i="3"/>
  <c r="G10" i="3" s="1"/>
  <c r="F4" i="3"/>
  <c r="J4" i="3"/>
  <c r="D5" i="3"/>
  <c r="H5" i="3"/>
  <c r="E6" i="3"/>
  <c r="C4" i="3"/>
  <c r="G4" i="3"/>
  <c r="E26" i="3"/>
  <c r="F26" i="3"/>
  <c r="G26" i="3"/>
  <c r="K26" i="3"/>
  <c r="I26" i="3"/>
  <c r="B26" i="3"/>
  <c r="L26" i="3" s="1"/>
  <c r="J26" i="3"/>
  <c r="D26" i="3"/>
  <c r="H26" i="3"/>
  <c r="D28" i="1"/>
  <c r="D29" i="1" s="1"/>
  <c r="K28" i="1"/>
  <c r="K29" i="1" s="1"/>
  <c r="G29" i="1"/>
  <c r="G28" i="1"/>
  <c r="C28" i="1"/>
  <c r="C29" i="1" s="1"/>
  <c r="H28" i="1"/>
  <c r="H29" i="1" s="1"/>
  <c r="I25" i="1"/>
  <c r="E25" i="1"/>
  <c r="H20" i="1"/>
  <c r="H21" i="1" s="1"/>
  <c r="K20" i="1"/>
  <c r="K21" i="1" s="1"/>
  <c r="G21" i="1"/>
  <c r="G20" i="1"/>
  <c r="C20" i="1"/>
  <c r="C21" i="1" s="1"/>
  <c r="D20" i="1"/>
  <c r="D21" i="1" s="1"/>
  <c r="I17" i="1"/>
  <c r="E17" i="1"/>
  <c r="B17" i="1"/>
  <c r="I20" i="3" l="1"/>
  <c r="I21" i="3" s="1"/>
  <c r="G20" i="3"/>
  <c r="G21" i="3"/>
  <c r="J20" i="3"/>
  <c r="J21" i="3" s="1"/>
  <c r="C20" i="3"/>
  <c r="C21" i="3"/>
  <c r="B20" i="3"/>
  <c r="B21" i="3"/>
  <c r="E20" i="3"/>
  <c r="E21" i="3"/>
  <c r="K20" i="3"/>
  <c r="K21" i="3"/>
  <c r="F20" i="3"/>
  <c r="F21" i="3" s="1"/>
  <c r="D20" i="3"/>
  <c r="D21" i="3"/>
  <c r="H20" i="3"/>
  <c r="H21" i="3"/>
  <c r="B20" i="1"/>
  <c r="B21" i="1" s="1"/>
  <c r="L21" i="1" s="1"/>
  <c r="C45" i="3"/>
  <c r="C49" i="3"/>
  <c r="C42" i="3"/>
  <c r="C46" i="3"/>
  <c r="C50" i="3"/>
  <c r="C43" i="3"/>
  <c r="C47" i="3"/>
  <c r="C41" i="3"/>
  <c r="C44" i="3"/>
  <c r="C48" i="3"/>
  <c r="B27" i="1"/>
  <c r="B25" i="1" s="1"/>
  <c r="B28" i="1" s="1"/>
  <c r="B29" i="1" s="1"/>
  <c r="H27" i="3"/>
  <c r="H25" i="3" s="1"/>
  <c r="I27" i="3"/>
  <c r="I25" i="3" s="1"/>
  <c r="G27" i="3"/>
  <c r="G25" i="3"/>
  <c r="J27" i="3"/>
  <c r="J25" i="3" s="1"/>
  <c r="F27" i="3"/>
  <c r="F25" i="3"/>
  <c r="D27" i="3"/>
  <c r="D25" i="3" s="1"/>
  <c r="K27" i="3"/>
  <c r="K25" i="3"/>
  <c r="C27" i="3"/>
  <c r="C25" i="3" s="1"/>
  <c r="E27" i="3"/>
  <c r="E25" i="3" s="1"/>
  <c r="B27" i="3"/>
  <c r="B25" i="3" s="1"/>
  <c r="I28" i="1"/>
  <c r="I29" i="1" s="1"/>
  <c r="E28" i="1"/>
  <c r="E29" i="1"/>
  <c r="I20" i="1"/>
  <c r="I21" i="1" s="1"/>
  <c r="E20" i="1"/>
  <c r="E21" i="1"/>
  <c r="C51" i="3" l="1"/>
  <c r="C52" i="3" s="1"/>
  <c r="L21" i="3"/>
  <c r="I28" i="3"/>
  <c r="I29" i="3" s="1"/>
  <c r="D28" i="3"/>
  <c r="D29" i="3" s="1"/>
  <c r="C28" i="3"/>
  <c r="C29" i="3" s="1"/>
  <c r="J28" i="3"/>
  <c r="J29" i="3"/>
  <c r="B28" i="3"/>
  <c r="B29" i="3" s="1"/>
  <c r="H28" i="3"/>
  <c r="H29" i="3" s="1"/>
  <c r="K28" i="3"/>
  <c r="K29" i="3" s="1"/>
  <c r="E28" i="3"/>
  <c r="E29" i="3" s="1"/>
  <c r="F28" i="3"/>
  <c r="F29" i="3" s="1"/>
  <c r="G28" i="3"/>
  <c r="G29" i="3" s="1"/>
  <c r="L29" i="1"/>
  <c r="L29" i="3" l="1"/>
</calcChain>
</file>

<file path=xl/sharedStrings.xml><?xml version="1.0" encoding="utf-8"?>
<sst xmlns="http://schemas.openxmlformats.org/spreadsheetml/2006/main" count="102" uniqueCount="49">
  <si>
    <t>Бюджет</t>
  </si>
  <si>
    <t>Накл расходы</t>
  </si>
  <si>
    <t>ФОТ</t>
  </si>
  <si>
    <t>зп сотрудникам,</t>
  </si>
  <si>
    <t>Трудоемкость</t>
  </si>
  <si>
    <t>ч</t>
  </si>
  <si>
    <t>№№</t>
  </si>
  <si>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</si>
  <si>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</si>
  <si>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</si>
  <si>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</si>
  <si>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Руководитель проекта</t>
  </si>
  <si>
    <t>Главный специалист</t>
  </si>
  <si>
    <t>Ведущий специалист</t>
  </si>
  <si>
    <t>Специалист</t>
  </si>
  <si>
    <t>Категории\Задачи</t>
  </si>
  <si>
    <t>Категория\Задачи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</si>
  <si>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</si>
  <si>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</si>
  <si>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</si>
  <si>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</si>
  <si>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</si>
  <si>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</si>
  <si>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</si>
  <si>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</si>
  <si>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</si>
  <si>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</si>
  <si>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Задача 1</t>
  </si>
  <si>
    <t>Формула</t>
  </si>
  <si>
    <t>Всего часов*вовлеченность сотр%* трудоемкость%</t>
  </si>
  <si>
    <t>Задача 2</t>
  </si>
  <si>
    <t>Зарплата</t>
  </si>
  <si>
    <t>Отчисления в фонды</t>
  </si>
  <si>
    <t>Накладные расходы</t>
  </si>
  <si>
    <t>Итого</t>
  </si>
  <si>
    <t>Задача 3</t>
  </si>
  <si>
    <t>Задача 4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</si>
  <si>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</si>
  <si>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</si>
  <si>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</si>
  <si>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</si>
  <si>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</si>
  <si>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</si>
  <si>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</si>
  <si>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</si>
  <si>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</si>
  <si>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сумма</t>
  </si>
  <si>
    <t>с вычетом налога</t>
  </si>
  <si>
    <t>Задача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</si>
</sst>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806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right" vertical="center"/>
    </xf>
    <xf numFmtId="9" fontId="3" fillId="3" borderId="5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right" vertical="center"/>
    </xf>
    <xf numFmtId="9" fontId="3" fillId="3" borderId="0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 wrapText="1"/>
    </xf>
    <xf numFmtId="9" fontId="3" fillId="7" borderId="4" xfId="0" applyNumberFormat="1" applyFont="1" applyFill="1" applyBorder="1" applyAlignment="1">
      <alignment horizontal="right" vertical="center"/>
    </xf>
    <xf numFmtId="4" fontId="3" fillId="7" borderId="4" xfId="0" applyNumberFormat="1" applyFont="1" applyFill="1" applyBorder="1" applyAlignment="1">
      <alignment horizontal="right" vertical="center" wrapText="1"/>
    </xf>
    <xf numFmtId="0" fontId="3" fillId="7" borderId="4" xfId="0" applyFont="1" applyFill="1" applyBorder="1" applyAlignment="1">
      <alignment horizontal="right" vertical="center" wrapText="1"/>
    </xf>
    <xf numFmtId="9" fontId="3" fillId="3" borderId="7" xfId="0" applyNumberFormat="1" applyFont="1" applyFill="1" applyBorder="1" applyAlignment="1">
      <alignment horizontal="right" vertical="center"/>
    </xf>
    <xf numFmtId="0" fontId="0" fillId="0" borderId="0" xfId="0" applyBorder="1"/>
    <xf numFmtId="0" fontId="4" fillId="9" borderId="8" xfId="0" applyFont="1" applyFill="1" applyBorder="1" applyAlignment="1">
      <alignment vertical="center" wrapText="1"/>
    </xf>
    <xf numFmtId="0" fontId="6" fillId="8" borderId="8" xfId="0" applyFont="1" applyFill="1" applyBorder="1"/>
    <xf numFmtId="0" fontId="0" fillId="0" borderId="8" xfId="0" applyFont="1" applyBorder="1"/>
    <xf numFmtId="0" fontId="7" fillId="0" borderId="0" xfId="0" applyFont="1"/>
    <xf numFmtId="0" fontId="4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Font="1" applyBorder="1"/>
    <xf numFmtId="0" fontId="2" fillId="10" borderId="9" xfId="0" applyFont="1" applyFill="1" applyBorder="1" applyAlignment="1">
      <alignment horizontal="right" vertical="center"/>
    </xf>
    <xf numFmtId="9" fontId="0" fillId="0" borderId="0" xfId="0" applyNumberFormat="1"/>
    <xf numFmtId="2" fontId="2" fillId="10" borderId="9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9" fontId="3" fillId="0" borderId="2" xfId="0" applyNumberFormat="1" applyFont="1" applyBorder="1" applyAlignment="1">
      <alignment horizontal="right" vertical="center"/>
    </xf>
    <xf numFmtId="165" fontId="0" fillId="0" borderId="1" xfId="0" applyNumberFormat="1" applyBorder="1"/>
    <xf numFmtId="0" fontId="4" fillId="0" borderId="3" xfId="0" applyFont="1" applyBorder="1" applyAlignment="1">
      <alignment vertical="center"/>
    </xf>
    <xf numFmtId="9" fontId="3" fillId="0" borderId="4" xfId="0" applyNumberFormat="1" applyFont="1" applyBorder="1" applyAlignment="1">
      <alignment horizontal="right" vertical="center"/>
    </xf>
    <xf numFmtId="165" fontId="0" fillId="10" borderId="1" xfId="0" applyNumberFormat="1" applyFill="1" applyBorder="1"/>
    <xf numFmtId="0" fontId="4" fillId="0" borderId="9" xfId="0" applyFont="1" applyFill="1" applyBorder="1" applyAlignment="1">
      <alignment horizontal="right" vertical="center"/>
    </xf>
    <xf numFmtId="2" fontId="0" fillId="0" borderId="8" xfId="0" applyNumberFormat="1" applyFont="1" applyBorder="1"/>
    <xf numFmtId="2" fontId="4" fillId="0" borderId="8" xfId="0" applyNumberFormat="1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806000"/>
        <name val="Calibri"/>
        <family val="2"/>
        <scheme val="minor"/>
      </font>
      <numFmt numFmtId="13" formatCode="0%"/>
      <fill>
        <patternFill patternType="solid">
          <fgColor indexed="64"/>
          <bgColor rgb="FFE2EFDA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806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6D4D40-D876-124F-95E7-2291428632D3}" name="Таблица146" displayName="Таблица146" ref="A1:B11" totalsRowShown="0" headerRowDxfId="7" headerRowBorderDxfId="6" tableBorderDxfId="5">
  <autoFilter ref="A1:B11" xr:uid="{B46D4D40-D876-124F-95E7-2291428632D3}"/>
  <tableColumns count="2">
    <tableColumn id="1" xr3:uid="{47160A71-4A7E-B042-B7AF-702D2A1F2CA9}" name="№№" dataDxfId="4"/>
    <tableColumn id="2" xr3:uid="{B46377CF-F62D-134B-A3C8-D1C701A8675E}" name="Трудоемкость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774949-6ED7-2644-8407-D734425B2ED0}" name="Таблица2" displayName="Таблица2" ref="A2:K6" totalsRowShown="0">
  <autoFilter ref="A2:K6" xr:uid="{C6774949-6ED7-2644-8407-D734425B2ED0}"/>
  <tableColumns count="11">
    <tableColumn id="1" xr3:uid="{96F1D3A6-2DCD-DD4C-9C47-6F75394DACFD}" name="Категория\Задачи" dataDxfId="2"/>
    <tableColumn id="2" xr3:uid="{21F78D5A-5CAA-8E45-9AE6-7E7C2226E80A}" name="1" dataDxfId="1">
      <calculatedColumnFormula>'Исх данные'!$E$5*'Исх данные'!$B15*'Исх данные'!I$2</calculatedColumnFormula>
    </tableColumn>
    <tableColumn id="3" xr3:uid="{FE5F1A5E-DA0C-0C48-BFBA-EEBE611932BC}" name="2" dataDxfId="0">
      <calculatedColumnFormula>'Исх данные'!$E$5*'Исх данные'!$B15*'Исх данные'!J$2</calculatedColumnFormula>
    </tableColumn>
    <tableColumn id="4" xr3:uid="{E91DED9D-A90E-184D-B487-93F8FD01567E}" name="3">
      <calculatedColumnFormula>'Исх данные'!$E$5*'Исх данные'!$B15*'Исх данные'!K$2</calculatedColumnFormula>
    </tableColumn>
    <tableColumn id="5" xr3:uid="{3A5A84B6-34E4-DD4D-8846-C93300E85940}" name="4">
      <calculatedColumnFormula>'Исх данные'!$E$5*'Исх данные'!$B15*'Исх данные'!L$2</calculatedColumnFormula>
    </tableColumn>
    <tableColumn id="6" xr3:uid="{67810843-3EAD-6640-A128-38A353C05826}" name="5">
      <calculatedColumnFormula>'Исх данные'!$E$5*'Исх данные'!$B15*'Исх данные'!M$2</calculatedColumnFormula>
    </tableColumn>
    <tableColumn id="7" xr3:uid="{80455AB9-143E-3346-AB0E-872C0A9978AA}" name="6">
      <calculatedColumnFormula>'Исх данные'!$E$5*'Исх данные'!$B15*'Исх данные'!N$2</calculatedColumnFormula>
    </tableColumn>
    <tableColumn id="8" xr3:uid="{BAEC8B4F-AE5F-D446-A056-9AB6446BC6F6}" name="7">
      <calculatedColumnFormula>'Исх данные'!$E$5*'Исх данные'!$B15*'Исх данные'!O$2</calculatedColumnFormula>
    </tableColumn>
    <tableColumn id="9" xr3:uid="{5CB8012D-D11B-AA40-B71E-B8379638ED0E}" name="8">
      <calculatedColumnFormula>'Исх данные'!$E$5*'Исх данные'!$B15*'Исх данные'!P$2</calculatedColumnFormula>
    </tableColumn>
    <tableColumn id="10" xr3:uid="{A326E53F-4D5D-5E49-99DF-1630A01561CA}" name="9">
      <calculatedColumnFormula>'Исх данные'!$E$5*'Исх данные'!$B15*'Исх данные'!Q$2</calculatedColumnFormula>
    </tableColumn>
    <tableColumn id="11" xr3:uid="{2A8CC09A-02B2-F64D-8AA7-741E1F04E401}" name="10">
      <calculatedColumnFormula>'Исх данные'!$E$5*'Исх данные'!$B15*'Исх данные'!R$2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0041-A437-3A4C-94D4-98D66CBB4D26}">
  <dimension ref="A1:R24"/>
  <sheetViews>
    <sheetView workbookViewId="0">
      <selection activeCell="E5" sqref="E5"/>
    </sheetView>
  </sheetViews>
  <sheetFormatPr baseColWidth="10" defaultRowHeight="16" x14ac:dyDescent="0.2"/>
  <cols>
    <col min="1" max="1" width="18.33203125" customWidth="1"/>
    <col min="2" max="2" width="19.5" customWidth="1"/>
  </cols>
  <sheetData>
    <row r="1" spans="1:18" ht="17" thickBot="1" x14ac:dyDescent="0.25">
      <c r="A1" s="5" t="s">
        <v>6</v>
      </c>
      <c r="B1" s="6" t="s">
        <v>4</v>
      </c>
      <c r="D1" t="s">
        <v>0</v>
      </c>
      <c r="E1">
        <v>5000000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</row>
    <row r="2" spans="1:18" ht="33" thickBot="1" x14ac:dyDescent="0.25">
      <c r="A2" s="3">
        <v>1</v>
      </c>
      <c r="B2" s="4">
        <v>0.1</v>
      </c>
      <c r="D2" t="s">
        <v>1</v>
      </c>
      <c r="E2">
        <f>E1*20%</f>
        <v>1000000</v>
      </c>
      <c r="H2" s="2" t="s">
        <v>4</v>
      </c>
      <c r="I2" s="15">
        <v>0.1</v>
      </c>
      <c r="J2" s="15">
        <v>0.15</v>
      </c>
      <c r="K2" s="15">
        <v>0.05</v>
      </c>
      <c r="L2" s="15">
        <v>0.15</v>
      </c>
      <c r="M2" s="15">
        <v>0.1</v>
      </c>
      <c r="N2" s="15">
        <v>0.15</v>
      </c>
      <c r="O2" s="15">
        <v>0.05</v>
      </c>
      <c r="P2" s="15">
        <v>0.15</v>
      </c>
      <c r="Q2" s="15">
        <v>0.05</v>
      </c>
      <c r="R2" s="15">
        <v>0.05</v>
      </c>
    </row>
    <row r="3" spans="1:18" ht="17" thickBot="1" x14ac:dyDescent="0.25">
      <c r="A3" s="3">
        <v>2</v>
      </c>
      <c r="B3" s="4">
        <v>0.15</v>
      </c>
      <c r="D3" t="s">
        <v>2</v>
      </c>
      <c r="E3">
        <f>E1*80%</f>
        <v>4000000</v>
      </c>
      <c r="F3" t="s">
        <v>3</v>
      </c>
    </row>
    <row r="4" spans="1:18" ht="17" thickBot="1" x14ac:dyDescent="0.25">
      <c r="A4" s="3">
        <v>3</v>
      </c>
      <c r="B4" s="4">
        <v>0.05</v>
      </c>
      <c r="E4" s="1">
        <v>0.27100000000000002</v>
      </c>
    </row>
    <row r="5" spans="1:18" ht="17" thickBot="1" x14ac:dyDescent="0.25">
      <c r="A5" s="3">
        <v>4</v>
      </c>
      <c r="B5" s="4">
        <v>0.15</v>
      </c>
      <c r="D5" t="s">
        <v>4</v>
      </c>
      <c r="E5">
        <v>2000</v>
      </c>
      <c r="F5" t="s">
        <v>5</v>
      </c>
    </row>
    <row r="6" spans="1:18" ht="17" thickBot="1" x14ac:dyDescent="0.25">
      <c r="A6" s="3">
        <v>5</v>
      </c>
      <c r="B6" s="4">
        <v>0.1</v>
      </c>
    </row>
    <row r="7" spans="1:18" ht="17" thickBot="1" x14ac:dyDescent="0.25">
      <c r="A7" s="3">
        <v>6</v>
      </c>
      <c r="B7" s="4">
        <v>0.15</v>
      </c>
    </row>
    <row r="8" spans="1:18" ht="17" thickBot="1" x14ac:dyDescent="0.25">
      <c r="A8" s="3">
        <v>7</v>
      </c>
      <c r="B8" s="4">
        <v>0.05</v>
      </c>
    </row>
    <row r="9" spans="1:18" ht="17" thickBot="1" x14ac:dyDescent="0.25">
      <c r="A9" s="3">
        <v>8</v>
      </c>
      <c r="B9" s="4">
        <v>0.15</v>
      </c>
    </row>
    <row r="10" spans="1:18" ht="17" thickBot="1" x14ac:dyDescent="0.25">
      <c r="A10" s="3">
        <v>9</v>
      </c>
      <c r="B10" s="4">
        <v>0.05</v>
      </c>
    </row>
    <row r="11" spans="1:18" x14ac:dyDescent="0.2">
      <c r="A11" s="7">
        <v>10</v>
      </c>
      <c r="B11" s="8">
        <v>0.05</v>
      </c>
    </row>
    <row r="13" spans="1:18" ht="17" thickBot="1" x14ac:dyDescent="0.25"/>
    <row r="14" spans="1:18" ht="81" thickBot="1" x14ac:dyDescent="0.25">
      <c r="A14" s="9" t="s">
        <v>7</v>
      </c>
      <c r="B14" s="10" t="s">
        <v>8</v>
      </c>
      <c r="C14" s="10" t="s">
        <v>9</v>
      </c>
      <c r="D14" s="10" t="s">
        <v>10</v>
      </c>
    </row>
    <row r="15" spans="1:18" ht="33" thickBot="1" x14ac:dyDescent="0.25">
      <c r="A15" s="11" t="s">
        <v>11</v>
      </c>
      <c r="B15" s="12">
        <v>0.1</v>
      </c>
      <c r="C15" s="13">
        <v>5000</v>
      </c>
      <c r="D15" s="14">
        <v>1</v>
      </c>
      <c r="E15">
        <f>2000*B15</f>
        <v>200</v>
      </c>
      <c r="F15">
        <f>E15*D15</f>
        <v>200</v>
      </c>
    </row>
    <row r="16" spans="1:18" ht="17" thickBot="1" x14ac:dyDescent="0.25">
      <c r="A16" s="11" t="s">
        <v>12</v>
      </c>
      <c r="B16" s="12">
        <v>0.15</v>
      </c>
      <c r="C16" s="13">
        <v>3000</v>
      </c>
      <c r="D16" s="14">
        <v>3</v>
      </c>
      <c r="E16">
        <f t="shared" ref="E16:E18" si="0">2000*B16</f>
        <v>300</v>
      </c>
      <c r="F16">
        <f t="shared" ref="F16:F18" si="1">E16*D16</f>
        <v>900</v>
      </c>
    </row>
    <row r="17" spans="1:6" ht="17" thickBot="1" x14ac:dyDescent="0.25">
      <c r="A17" s="11" t="s">
        <v>13</v>
      </c>
      <c r="B17" s="12">
        <v>0.25</v>
      </c>
      <c r="C17" s="13">
        <v>1500</v>
      </c>
      <c r="D17" s="14">
        <v>3</v>
      </c>
      <c r="E17">
        <f t="shared" si="0"/>
        <v>500</v>
      </c>
      <c r="F17">
        <f t="shared" si="1"/>
        <v>1500</v>
      </c>
    </row>
    <row r="18" spans="1:6" ht="17" thickBot="1" x14ac:dyDescent="0.25">
      <c r="A18" s="11" t="s">
        <v>14</v>
      </c>
      <c r="B18" s="12">
        <v>0.5</v>
      </c>
      <c r="C18" s="13">
        <v>1000</v>
      </c>
      <c r="D18" s="14">
        <v>3</v>
      </c>
      <c r="E18">
        <f t="shared" si="0"/>
        <v>1000</v>
      </c>
      <c r="F18">
        <f t="shared" si="1"/>
        <v>3000</v>
      </c>
    </row>
    <row r="19" spans="1:6" x14ac:dyDescent="0.2">
      <c r="F19" t="e">
        <f ca="1">СУММ(F15:F18)</f>
        <v>#NAME?</v>
      </c>
    </row>
    <row r="24" spans="1:6" x14ac:dyDescent="0.2">
      <c r="B2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2426-6706-0643-8E95-598FFA76B98E}">
  <dimension ref="A1:N29"/>
  <sheetViews>
    <sheetView zoomScale="109" workbookViewId="0">
      <selection activeCell="B4" sqref="B4"/>
    </sheetView>
  </sheetViews>
  <sheetFormatPr baseColWidth="10" defaultRowHeight="16" x14ac:dyDescent="0.2"/>
  <cols>
    <col min="1" max="1" width="22.5" customWidth="1"/>
    <col min="2" max="9" width="11.33203125" customWidth="1"/>
    <col min="10" max="11" width="12.33203125" customWidth="1"/>
  </cols>
  <sheetData>
    <row r="1" spans="1:14" x14ac:dyDescent="0.2">
      <c r="A1" s="20" t="s">
        <v>27</v>
      </c>
    </row>
    <row r="2" spans="1:14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M2" t="s">
        <v>28</v>
      </c>
      <c r="N2" t="s">
        <v>29</v>
      </c>
    </row>
    <row r="3" spans="1:14" x14ac:dyDescent="0.2">
      <c r="A3" s="17" t="s">
        <v>11</v>
      </c>
      <c r="B3">
        <f>'Исх данные'!$E$5*'Исх данные'!$B15*'Исх данные'!I$2</f>
        <v>20</v>
      </c>
      <c r="C3">
        <f>'Исх данные'!$E$5*'Исх данные'!$B15*'Исх данные'!J$2</f>
        <v>30</v>
      </c>
      <c r="D3">
        <f>'Исх данные'!$E$5*'Исх данные'!$B15*'Исх данные'!K$2</f>
        <v>10</v>
      </c>
      <c r="E3">
        <f>'Исх данные'!$E$5*'Исх данные'!$B15*'Исх данные'!L$2</f>
        <v>30</v>
      </c>
      <c r="F3">
        <f>'Исх данные'!$E$5*'Исх данные'!$B15*'Исх данные'!M$2</f>
        <v>20</v>
      </c>
      <c r="G3">
        <f>'Исх данные'!$E$5*'Исх данные'!$B15*'Исх данные'!N$2</f>
        <v>30</v>
      </c>
      <c r="H3">
        <f>'Исх данные'!$E$5*'Исх данные'!$B15*'Исх данные'!O$2</f>
        <v>10</v>
      </c>
      <c r="I3">
        <f>'Исх данные'!$E$5*'Исх данные'!$B15*'Исх данные'!P$2</f>
        <v>30</v>
      </c>
      <c r="J3">
        <f>'Исх данные'!$E$5*'Исх данные'!$B15*'Исх данные'!Q$2</f>
        <v>10</v>
      </c>
      <c r="K3">
        <f>'Исх данные'!$E$5*'Исх данные'!$B15*'Исх данные'!R$2</f>
        <v>10</v>
      </c>
    </row>
    <row r="4" spans="1:14" x14ac:dyDescent="0.2">
      <c r="A4" s="17" t="s">
        <v>12</v>
      </c>
      <c r="B4">
        <f>'Исх данные'!$E$5*'Исх данные'!$B16*'Исх данные'!I$2</f>
        <v>30</v>
      </c>
      <c r="C4">
        <f>'Исх данные'!$E$5*'Исх данные'!$B16*'Исх данные'!J$2</f>
        <v>45</v>
      </c>
      <c r="D4">
        <f>'Исх данные'!$E$5*'Исх данные'!$B16*'Исх данные'!K$2</f>
        <v>15</v>
      </c>
      <c r="E4">
        <f>'Исх данные'!$E$5*'Исх данные'!$B16*'Исх данные'!L$2</f>
        <v>45</v>
      </c>
      <c r="F4">
        <f>'Исх данные'!$E$5*'Исх данные'!$B16*'Исх данные'!M$2</f>
        <v>30</v>
      </c>
      <c r="G4">
        <f>'Исх данные'!$E$5*'Исх данные'!$B16*'Исх данные'!N$2</f>
        <v>45</v>
      </c>
      <c r="H4">
        <f>'Исх данные'!$E$5*'Исх данные'!$B16*'Исх данные'!O$2</f>
        <v>15</v>
      </c>
      <c r="I4">
        <f>'Исх данные'!$E$5*'Исх данные'!$B16*'Исх данные'!P$2</f>
        <v>45</v>
      </c>
      <c r="J4">
        <f>'Исх данные'!$E$5*'Исх данные'!$B16*'Исх данные'!Q$2</f>
        <v>15</v>
      </c>
      <c r="K4">
        <f>'Исх данные'!$E$5*'Исх данные'!$B16*'Исх данные'!R$2</f>
        <v>15</v>
      </c>
    </row>
    <row r="5" spans="1:14" x14ac:dyDescent="0.2">
      <c r="A5" s="17" t="s">
        <v>13</v>
      </c>
      <c r="B5">
        <f>'Исх данные'!$E$5*'Исх данные'!$B17*'Исх данные'!I$2</f>
        <v>50</v>
      </c>
      <c r="C5">
        <f>'Исх данные'!$E$5*'Исх данные'!$B17*'Исх данные'!J$2</f>
        <v>75</v>
      </c>
      <c r="D5">
        <f>'Исх данные'!$E$5*'Исх данные'!$B17*'Исх данные'!K$2</f>
        <v>25</v>
      </c>
      <c r="E5">
        <f>'Исх данные'!$E$5*'Исх данные'!$B17*'Исх данные'!L$2</f>
        <v>75</v>
      </c>
      <c r="F5">
        <f>'Исх данные'!$E$5*'Исх данные'!$B17*'Исх данные'!M$2</f>
        <v>50</v>
      </c>
      <c r="G5">
        <f>'Исх данные'!$E$5*'Исх данные'!$B17*'Исх данные'!N$2</f>
        <v>75</v>
      </c>
      <c r="H5">
        <f>'Исх данные'!$E$5*'Исх данные'!$B17*'Исх данные'!O$2</f>
        <v>25</v>
      </c>
      <c r="I5">
        <f>'Исх данные'!$E$5*'Исх данные'!$B17*'Исх данные'!P$2</f>
        <v>75</v>
      </c>
      <c r="J5">
        <f>'Исх данные'!$E$5*'Исх данные'!$B17*'Исх данные'!Q$2</f>
        <v>25</v>
      </c>
      <c r="K5">
        <f>'Исх данные'!$E$5*'Исх данные'!$B17*'Исх данные'!R$2</f>
        <v>25</v>
      </c>
    </row>
    <row r="6" spans="1:14" x14ac:dyDescent="0.2">
      <c r="A6" s="17" t="s">
        <v>14</v>
      </c>
      <c r="B6">
        <f>'Исх данные'!$E$5*'Исх данные'!$B18*'Исх данные'!I$2</f>
        <v>100</v>
      </c>
      <c r="C6">
        <f>'Исх данные'!$E$5*'Исх данные'!$B18*'Исх данные'!J$2</f>
        <v>150</v>
      </c>
      <c r="D6">
        <f>'Исх данные'!$E$5*'Исх данные'!$B18*'Исх данные'!K$2</f>
        <v>50</v>
      </c>
      <c r="E6">
        <f>'Исх данные'!$E$5*'Исх данные'!$B18*'Исх данные'!L$2</f>
        <v>150</v>
      </c>
      <c r="F6">
        <f>'Исх данные'!$E$5*'Исх данные'!$B18*'Исх данные'!M$2</f>
        <v>100</v>
      </c>
      <c r="G6">
        <f>'Исх данные'!$E$5*'Исх данные'!$B18*'Исх данные'!N$2</f>
        <v>150</v>
      </c>
      <c r="H6">
        <f>'Исх данные'!$E$5*'Исх данные'!$B18*'Исх данные'!O$2</f>
        <v>50</v>
      </c>
      <c r="I6">
        <f>'Исх данные'!$E$5*'Исх данные'!$B18*'Исх данные'!P$2</f>
        <v>150</v>
      </c>
      <c r="J6">
        <f>'Исх данные'!$E$5*'Исх данные'!$B18*'Исх данные'!Q$2</f>
        <v>50</v>
      </c>
      <c r="K6">
        <f>'Исх данные'!$E$5*'Исх данные'!$B18*'Исх данные'!R$2</f>
        <v>50</v>
      </c>
    </row>
    <row r="8" spans="1:14" x14ac:dyDescent="0.2">
      <c r="A8" s="20" t="s">
        <v>30</v>
      </c>
    </row>
    <row r="9" spans="1:14" x14ac:dyDescent="0.2">
      <c r="A9" s="18" t="s">
        <v>15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</row>
    <row r="10" spans="1:14" x14ac:dyDescent="0.2">
      <c r="A10" s="17" t="s">
        <v>11</v>
      </c>
      <c r="B10" s="19">
        <f>B3*'Исх данные'!$C$15</f>
        <v>100000</v>
      </c>
      <c r="C10" s="19">
        <f>C3*'Исх данные'!$C$15</f>
        <v>150000</v>
      </c>
      <c r="D10" s="19">
        <f>D3*'Исх данные'!$C$15</f>
        <v>50000</v>
      </c>
      <c r="E10" s="19">
        <f>E3*'Исх данные'!$C$15</f>
        <v>150000</v>
      </c>
      <c r="F10" s="19">
        <f>F3*'Исх данные'!$C$15</f>
        <v>100000</v>
      </c>
      <c r="G10" s="19">
        <f>G3*'Исх данные'!$C$15</f>
        <v>150000</v>
      </c>
      <c r="H10" s="19">
        <f>H3*'Исх данные'!$C$15</f>
        <v>50000</v>
      </c>
      <c r="I10" s="19">
        <f>I3*'Исх данные'!$C$15</f>
        <v>150000</v>
      </c>
      <c r="J10" s="19">
        <f>J3*'Исх данные'!$C$15</f>
        <v>50000</v>
      </c>
      <c r="K10" s="19">
        <f>K3*'Исх данные'!$C$15</f>
        <v>50000</v>
      </c>
    </row>
    <row r="11" spans="1:14" x14ac:dyDescent="0.2">
      <c r="A11" s="17" t="s">
        <v>12</v>
      </c>
      <c r="B11" s="19">
        <f>B4*'Исх данные'!$C$16</f>
        <v>90000</v>
      </c>
      <c r="C11" s="19">
        <f>C4*'Исх данные'!$C$16</f>
        <v>135000</v>
      </c>
      <c r="D11" s="19">
        <f>D4*'Исх данные'!$C$16</f>
        <v>45000</v>
      </c>
      <c r="E11" s="19">
        <f>E4*'Исх данные'!$C$16</f>
        <v>135000</v>
      </c>
      <c r="F11" s="19">
        <f>F4*'Исх данные'!$C$16</f>
        <v>90000</v>
      </c>
      <c r="G11" s="19">
        <f>G4*'Исх данные'!$C$16</f>
        <v>135000</v>
      </c>
      <c r="H11" s="19">
        <f>H4*'Исх данные'!$C$16</f>
        <v>45000</v>
      </c>
      <c r="I11" s="19">
        <f>I4*'Исх данные'!$C$16</f>
        <v>135000</v>
      </c>
      <c r="J11" s="19">
        <f>J4*'Исх данные'!$C$16</f>
        <v>45000</v>
      </c>
      <c r="K11" s="19">
        <f>K4*'Исх данные'!$C$16</f>
        <v>45000</v>
      </c>
    </row>
    <row r="12" spans="1:14" x14ac:dyDescent="0.2">
      <c r="A12" s="17" t="s">
        <v>13</v>
      </c>
      <c r="B12" s="19">
        <f>B5*'Исх данные'!$C$17</f>
        <v>75000</v>
      </c>
      <c r="C12" s="19">
        <f>C5*'Исх данные'!$C$17</f>
        <v>112500</v>
      </c>
      <c r="D12" s="19">
        <f>D5*'Исх данные'!$C$17</f>
        <v>37500</v>
      </c>
      <c r="E12" s="19">
        <f>E5*'Исх данные'!$C$17</f>
        <v>112500</v>
      </c>
      <c r="F12" s="19">
        <f>F5*'Исх данные'!$C$17</f>
        <v>75000</v>
      </c>
      <c r="G12" s="19">
        <f>G5*'Исх данные'!$C$17</f>
        <v>112500</v>
      </c>
      <c r="H12" s="19">
        <f>H5*'Исх данные'!$C$17</f>
        <v>37500</v>
      </c>
      <c r="I12" s="19">
        <f>I5*'Исх данные'!$C$17</f>
        <v>112500</v>
      </c>
      <c r="J12" s="19">
        <f>J5*'Исх данные'!$C$17</f>
        <v>37500</v>
      </c>
      <c r="K12" s="19">
        <f>K5*'Исх данные'!$C$17</f>
        <v>37500</v>
      </c>
    </row>
    <row r="13" spans="1:14" ht="17" customHeight="1" x14ac:dyDescent="0.2">
      <c r="A13" s="17" t="s">
        <v>14</v>
      </c>
      <c r="B13" s="19">
        <f>B6*'Исх данные'!$C$18</f>
        <v>100000</v>
      </c>
      <c r="C13" s="19">
        <f>C6*'Исх данные'!$C$18</f>
        <v>150000</v>
      </c>
      <c r="D13" s="19">
        <f>D6*'Исх данные'!$C$18</f>
        <v>50000</v>
      </c>
      <c r="E13" s="19">
        <f>E6*'Исх данные'!$C$18</f>
        <v>150000</v>
      </c>
      <c r="F13" s="19">
        <f>F6*'Исх данные'!$C$18</f>
        <v>100000</v>
      </c>
      <c r="G13" s="19">
        <f>G6*'Исх данные'!$C$18</f>
        <v>150000</v>
      </c>
      <c r="H13" s="19">
        <f>H6*'Исх данные'!$C$18</f>
        <v>50000</v>
      </c>
      <c r="I13" s="19">
        <f>I6*'Исх данные'!$C$18</f>
        <v>150000</v>
      </c>
      <c r="J13" s="19">
        <f>J6*'Исх данные'!$C$18</f>
        <v>50000</v>
      </c>
      <c r="K13" s="19">
        <f>K6*'Исх данные'!$C$18</f>
        <v>50000</v>
      </c>
    </row>
    <row r="14" spans="1:14" ht="17" customHeight="1" x14ac:dyDescent="0.2">
      <c r="A14" s="16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4" x14ac:dyDescent="0.2">
      <c r="A15" s="20" t="s">
        <v>35</v>
      </c>
      <c r="B15">
        <v>0</v>
      </c>
    </row>
    <row r="16" spans="1:14" x14ac:dyDescent="0.2">
      <c r="A16" s="18" t="s">
        <v>15</v>
      </c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6</v>
      </c>
      <c r="H16" s="18">
        <v>7</v>
      </c>
      <c r="I16" s="18">
        <v>8</v>
      </c>
      <c r="J16" s="18">
        <v>9</v>
      </c>
      <c r="K16" s="18">
        <v>10</v>
      </c>
    </row>
    <row r="17" spans="1:12" x14ac:dyDescent="0.2">
      <c r="A17" s="17" t="s">
        <v>2</v>
      </c>
      <c r="B17" s="22">
        <f>SUM(B18:B19)</f>
        <v>463915</v>
      </c>
      <c r="C17" s="22">
        <f t="shared" ref="C17:K17" si="0">SUM(C18:C19)</f>
        <v>695872.5</v>
      </c>
      <c r="D17" s="22">
        <f t="shared" si="0"/>
        <v>231957.5</v>
      </c>
      <c r="E17" s="22">
        <f t="shared" si="0"/>
        <v>695872.5</v>
      </c>
      <c r="F17" s="22">
        <f t="shared" si="0"/>
        <v>463915</v>
      </c>
      <c r="G17" s="22">
        <f t="shared" si="0"/>
        <v>695872.5</v>
      </c>
      <c r="H17" s="22">
        <f t="shared" si="0"/>
        <v>231957.5</v>
      </c>
      <c r="I17" s="22">
        <f t="shared" si="0"/>
        <v>695872.5</v>
      </c>
      <c r="J17" s="22">
        <f t="shared" si="0"/>
        <v>231957.5</v>
      </c>
      <c r="K17" s="22">
        <f t="shared" si="0"/>
        <v>231957.5</v>
      </c>
    </row>
    <row r="18" spans="1:12" x14ac:dyDescent="0.2">
      <c r="A18" s="17" t="s">
        <v>31</v>
      </c>
      <c r="B18" s="21">
        <f>SUM(B10:B13)</f>
        <v>365000</v>
      </c>
      <c r="C18" s="21">
        <f t="shared" ref="C18:K18" si="1">SUM(C10:C13)</f>
        <v>547500</v>
      </c>
      <c r="D18" s="21">
        <f t="shared" si="1"/>
        <v>182500</v>
      </c>
      <c r="E18" s="21">
        <f t="shared" si="1"/>
        <v>547500</v>
      </c>
      <c r="F18" s="21">
        <f t="shared" si="1"/>
        <v>365000</v>
      </c>
      <c r="G18" s="21">
        <f t="shared" si="1"/>
        <v>547500</v>
      </c>
      <c r="H18" s="21">
        <f t="shared" si="1"/>
        <v>182500</v>
      </c>
      <c r="I18" s="21">
        <f t="shared" si="1"/>
        <v>547500</v>
      </c>
      <c r="J18" s="21">
        <f t="shared" si="1"/>
        <v>182500</v>
      </c>
      <c r="K18" s="21">
        <f t="shared" si="1"/>
        <v>182500</v>
      </c>
    </row>
    <row r="19" spans="1:12" x14ac:dyDescent="0.2">
      <c r="A19" s="17" t="s">
        <v>32</v>
      </c>
      <c r="B19" s="21">
        <f>B18*0.271</f>
        <v>98915</v>
      </c>
      <c r="C19" s="21">
        <f t="shared" ref="C19:K19" si="2">C18*0.271</f>
        <v>148372.5</v>
      </c>
      <c r="D19" s="21">
        <f t="shared" si="2"/>
        <v>49457.5</v>
      </c>
      <c r="E19" s="21">
        <f t="shared" si="2"/>
        <v>148372.5</v>
      </c>
      <c r="F19" s="21">
        <f t="shared" si="2"/>
        <v>98915</v>
      </c>
      <c r="G19" s="21">
        <f t="shared" si="2"/>
        <v>148372.5</v>
      </c>
      <c r="H19" s="21">
        <f t="shared" si="2"/>
        <v>49457.5</v>
      </c>
      <c r="I19" s="21">
        <f t="shared" si="2"/>
        <v>148372.5</v>
      </c>
      <c r="J19" s="21">
        <f t="shared" si="2"/>
        <v>49457.5</v>
      </c>
      <c r="K19" s="21">
        <f t="shared" si="2"/>
        <v>49457.5</v>
      </c>
    </row>
    <row r="20" spans="1:12" x14ac:dyDescent="0.2">
      <c r="A20" s="17" t="s">
        <v>33</v>
      </c>
      <c r="B20" s="21">
        <f>B17*0.25</f>
        <v>115978.75</v>
      </c>
      <c r="C20" s="21">
        <f t="shared" ref="C20:K20" si="3">C17*0.25</f>
        <v>173968.125</v>
      </c>
      <c r="D20" s="21">
        <f t="shared" si="3"/>
        <v>57989.375</v>
      </c>
      <c r="E20" s="21">
        <f t="shared" si="3"/>
        <v>173968.125</v>
      </c>
      <c r="F20" s="21">
        <f t="shared" si="3"/>
        <v>115978.75</v>
      </c>
      <c r="G20" s="21">
        <f t="shared" si="3"/>
        <v>173968.125</v>
      </c>
      <c r="H20" s="21">
        <f t="shared" si="3"/>
        <v>57989.375</v>
      </c>
      <c r="I20" s="21">
        <f t="shared" si="3"/>
        <v>173968.125</v>
      </c>
      <c r="J20" s="21">
        <f t="shared" si="3"/>
        <v>57989.375</v>
      </c>
      <c r="K20" s="21">
        <f t="shared" si="3"/>
        <v>57989.375</v>
      </c>
    </row>
    <row r="21" spans="1:12" x14ac:dyDescent="0.2">
      <c r="A21" s="17" t="s">
        <v>34</v>
      </c>
      <c r="B21" s="21">
        <f>B17+B20</f>
        <v>579893.75</v>
      </c>
      <c r="C21" s="21">
        <f t="shared" ref="C21:K21" si="4">C17+C20</f>
        <v>869840.625</v>
      </c>
      <c r="D21" s="21">
        <f t="shared" si="4"/>
        <v>289946.875</v>
      </c>
      <c r="E21" s="21">
        <f t="shared" si="4"/>
        <v>869840.625</v>
      </c>
      <c r="F21" s="21">
        <f t="shared" si="4"/>
        <v>579893.75</v>
      </c>
      <c r="G21" s="21">
        <f t="shared" si="4"/>
        <v>869840.625</v>
      </c>
      <c r="H21" s="21">
        <f t="shared" si="4"/>
        <v>289946.875</v>
      </c>
      <c r="I21" s="21">
        <f t="shared" si="4"/>
        <v>869840.625</v>
      </c>
      <c r="J21" s="21">
        <f t="shared" si="4"/>
        <v>289946.875</v>
      </c>
      <c r="K21" s="21">
        <f t="shared" si="4"/>
        <v>289946.875</v>
      </c>
      <c r="L21" s="24">
        <f>SUM(B21:K21)</f>
        <v>5798937.5</v>
      </c>
    </row>
    <row r="23" spans="1:12" x14ac:dyDescent="0.2">
      <c r="A23" s="20" t="s">
        <v>36</v>
      </c>
    </row>
    <row r="24" spans="1:12" x14ac:dyDescent="0.2">
      <c r="A24" s="18" t="s">
        <v>15</v>
      </c>
      <c r="B24" s="18">
        <v>1</v>
      </c>
      <c r="C24" s="18">
        <v>2</v>
      </c>
      <c r="D24" s="18">
        <v>3</v>
      </c>
      <c r="E24" s="18">
        <v>4</v>
      </c>
      <c r="F24" s="18">
        <v>5</v>
      </c>
      <c r="G24" s="18">
        <v>6</v>
      </c>
      <c r="H24" s="18">
        <v>7</v>
      </c>
      <c r="I24" s="18">
        <v>8</v>
      </c>
      <c r="J24" s="18">
        <v>9</v>
      </c>
      <c r="K24" s="18">
        <v>10</v>
      </c>
    </row>
    <row r="25" spans="1:12" x14ac:dyDescent="0.2">
      <c r="A25" s="17" t="s">
        <v>2</v>
      </c>
      <c r="B25" s="22">
        <f>SUM(B26:B27)</f>
        <v>463915</v>
      </c>
      <c r="C25" s="22">
        <f t="shared" ref="C25:K25" si="5">SUM(C26:C27)</f>
        <v>695872.5</v>
      </c>
      <c r="D25" s="22">
        <f t="shared" si="5"/>
        <v>231957.5</v>
      </c>
      <c r="E25" s="22">
        <f t="shared" si="5"/>
        <v>695872.5</v>
      </c>
      <c r="F25" s="22">
        <f t="shared" si="5"/>
        <v>463915</v>
      </c>
      <c r="G25" s="22">
        <f t="shared" si="5"/>
        <v>695872.5</v>
      </c>
      <c r="H25" s="22">
        <f t="shared" si="5"/>
        <v>231957.5</v>
      </c>
      <c r="I25" s="22">
        <f t="shared" si="5"/>
        <v>695872.5</v>
      </c>
      <c r="J25" s="22">
        <f t="shared" si="5"/>
        <v>231957.5</v>
      </c>
      <c r="K25" s="22">
        <f t="shared" si="5"/>
        <v>231957.5</v>
      </c>
    </row>
    <row r="26" spans="1:12" x14ac:dyDescent="0.2">
      <c r="A26" s="17" t="s">
        <v>31</v>
      </c>
      <c r="B26" s="21">
        <f>SUM(B10:B13)</f>
        <v>365000</v>
      </c>
      <c r="C26" s="21">
        <f t="shared" ref="C26:K26" si="6">SUM(C10:C13)</f>
        <v>547500</v>
      </c>
      <c r="D26" s="21">
        <f t="shared" si="6"/>
        <v>182500</v>
      </c>
      <c r="E26" s="21">
        <f t="shared" si="6"/>
        <v>547500</v>
      </c>
      <c r="F26" s="21">
        <f t="shared" si="6"/>
        <v>365000</v>
      </c>
      <c r="G26" s="21">
        <f t="shared" si="6"/>
        <v>547500</v>
      </c>
      <c r="H26" s="21">
        <f t="shared" si="6"/>
        <v>182500</v>
      </c>
      <c r="I26" s="21">
        <f t="shared" si="6"/>
        <v>547500</v>
      </c>
      <c r="J26" s="21">
        <f t="shared" si="6"/>
        <v>182500</v>
      </c>
      <c r="K26" s="21">
        <f t="shared" si="6"/>
        <v>182500</v>
      </c>
    </row>
    <row r="27" spans="1:12" x14ac:dyDescent="0.2">
      <c r="A27" s="17" t="s">
        <v>32</v>
      </c>
      <c r="B27" s="21">
        <f>B26*0.271</f>
        <v>98915</v>
      </c>
      <c r="C27" s="21">
        <f t="shared" ref="C27:K27" si="7">C26*0.271</f>
        <v>148372.5</v>
      </c>
      <c r="D27" s="21">
        <f t="shared" si="7"/>
        <v>49457.5</v>
      </c>
      <c r="E27" s="21">
        <f t="shared" si="7"/>
        <v>148372.5</v>
      </c>
      <c r="F27" s="21">
        <f t="shared" si="7"/>
        <v>98915</v>
      </c>
      <c r="G27" s="21">
        <f t="shared" si="7"/>
        <v>148372.5</v>
      </c>
      <c r="H27" s="21">
        <f t="shared" si="7"/>
        <v>49457.5</v>
      </c>
      <c r="I27" s="21">
        <f t="shared" si="7"/>
        <v>148372.5</v>
      </c>
      <c r="J27" s="21">
        <f t="shared" si="7"/>
        <v>49457.5</v>
      </c>
      <c r="K27" s="21">
        <f t="shared" si="7"/>
        <v>49457.5</v>
      </c>
    </row>
    <row r="28" spans="1:12" x14ac:dyDescent="0.2">
      <c r="A28" s="17" t="s">
        <v>33</v>
      </c>
      <c r="B28" s="21">
        <f>B25*0.25</f>
        <v>115978.75</v>
      </c>
      <c r="C28" s="21">
        <f t="shared" ref="C28:K28" si="8">C25*0.25</f>
        <v>173968.125</v>
      </c>
      <c r="D28" s="21">
        <f t="shared" si="8"/>
        <v>57989.375</v>
      </c>
      <c r="E28" s="21">
        <f t="shared" si="8"/>
        <v>173968.125</v>
      </c>
      <c r="F28" s="21">
        <f t="shared" si="8"/>
        <v>115978.75</v>
      </c>
      <c r="G28" s="21">
        <f t="shared" si="8"/>
        <v>173968.125</v>
      </c>
      <c r="H28" s="21">
        <f t="shared" si="8"/>
        <v>57989.375</v>
      </c>
      <c r="I28" s="21">
        <f t="shared" si="8"/>
        <v>173968.125</v>
      </c>
      <c r="J28" s="21">
        <f t="shared" si="8"/>
        <v>57989.375</v>
      </c>
      <c r="K28" s="21">
        <f t="shared" si="8"/>
        <v>57989.375</v>
      </c>
    </row>
    <row r="29" spans="1:12" x14ac:dyDescent="0.2">
      <c r="A29" s="17" t="s">
        <v>34</v>
      </c>
      <c r="B29" s="21">
        <f>B25+B28</f>
        <v>579893.75</v>
      </c>
      <c r="C29" s="21">
        <f t="shared" ref="C29:K29" si="9">C25+C28</f>
        <v>869840.625</v>
      </c>
      <c r="D29" s="21">
        <f t="shared" si="9"/>
        <v>289946.875</v>
      </c>
      <c r="E29" s="21">
        <f t="shared" si="9"/>
        <v>869840.625</v>
      </c>
      <c r="F29" s="21">
        <f t="shared" si="9"/>
        <v>579893.75</v>
      </c>
      <c r="G29" s="21">
        <f t="shared" si="9"/>
        <v>869840.625</v>
      </c>
      <c r="H29" s="21">
        <f t="shared" si="9"/>
        <v>289946.875</v>
      </c>
      <c r="I29" s="21">
        <f t="shared" si="9"/>
        <v>869840.625</v>
      </c>
      <c r="J29" s="21">
        <f t="shared" si="9"/>
        <v>289946.875</v>
      </c>
      <c r="K29" s="21">
        <f t="shared" si="9"/>
        <v>289946.875</v>
      </c>
      <c r="L29" s="24">
        <f>SUM(B29:K29)</f>
        <v>5798937.5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64B-91D3-D743-BC5F-B49F2D3D1C32}">
  <dimension ref="A1:L57"/>
  <sheetViews>
    <sheetView tabSelected="1" workbookViewId="0">
      <selection activeCell="E46" sqref="E46"/>
    </sheetView>
  </sheetViews>
  <sheetFormatPr baseColWidth="10" defaultRowHeight="16" x14ac:dyDescent="0.2"/>
  <cols>
    <col min="1" max="1" width="22.83203125" customWidth="1"/>
    <col min="2" max="2" width="19.83203125" customWidth="1"/>
    <col min="3" max="3" width="21.6640625" customWidth="1"/>
    <col min="4" max="4" width="13.83203125" customWidth="1"/>
  </cols>
  <sheetData>
    <row r="1" spans="1:11" x14ac:dyDescent="0.2">
      <c r="A1" s="20" t="s">
        <v>27</v>
      </c>
    </row>
    <row r="2" spans="1:11" x14ac:dyDescent="0.2">
      <c r="A2" s="18" t="s">
        <v>15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</row>
    <row r="3" spans="1:11" x14ac:dyDescent="0.2">
      <c r="A3" s="17" t="s">
        <v>11</v>
      </c>
      <c r="B3" s="19">
        <f>'Исх данные'!$E$5*$B$34*'Исх данные'!I$2</f>
        <v>20</v>
      </c>
      <c r="C3" s="19">
        <f>'Исх данные'!$E$5*$B$34*'Исх данные'!J$2</f>
        <v>30</v>
      </c>
      <c r="D3" s="19">
        <f>'Исх данные'!$E$5*$B$34*'Исх данные'!K$2</f>
        <v>10</v>
      </c>
      <c r="E3" s="19">
        <f>'Исх данные'!$E$5*$B$34*'Исх данные'!L$2</f>
        <v>30</v>
      </c>
      <c r="F3" s="19">
        <f>'Исх данные'!$E$5*$B$34*'Исх данные'!M$2</f>
        <v>20</v>
      </c>
      <c r="G3" s="19">
        <f>'Исх данные'!$E$5*$B$34*'Исх данные'!N$2</f>
        <v>30</v>
      </c>
      <c r="H3" s="19">
        <f>'Исх данные'!$E$5*$B$34*'Исх данные'!O$2</f>
        <v>10</v>
      </c>
      <c r="I3" s="19">
        <f>'Исх данные'!$E$5*$B$34*'Исх данные'!P$2</f>
        <v>30</v>
      </c>
      <c r="J3" s="19">
        <f>'Исх данные'!$E$5*$B$34*'Исх данные'!Q$2</f>
        <v>10</v>
      </c>
      <c r="K3" s="19">
        <f>'Исх данные'!$E$5*$B$34*'Исх данные'!R$2</f>
        <v>10</v>
      </c>
    </row>
    <row r="4" spans="1:11" x14ac:dyDescent="0.2">
      <c r="A4" s="17" t="s">
        <v>12</v>
      </c>
      <c r="B4" s="19">
        <f>'Исх данные'!$E$5*'Исх данные'!I$2*$B$35</f>
        <v>84.000000000000014</v>
      </c>
      <c r="C4" s="19">
        <f>'Исх данные'!$E$5*'Исх данные'!J$2*$B$35</f>
        <v>126.00000000000001</v>
      </c>
      <c r="D4" s="19">
        <f>'Исх данные'!$E$5*'Исх данные'!K$2*$B$35</f>
        <v>42.000000000000007</v>
      </c>
      <c r="E4" s="19">
        <f>'Исх данные'!$E$5*'Исх данные'!L$2*$B$35</f>
        <v>126.00000000000001</v>
      </c>
      <c r="F4" s="19">
        <f>'Исх данные'!$E$5*'Исх данные'!M$2*$B$35</f>
        <v>84.000000000000014</v>
      </c>
      <c r="G4" s="19">
        <f>'Исх данные'!$E$5*'Исх данные'!N$2*$B$35</f>
        <v>126.00000000000001</v>
      </c>
      <c r="H4" s="19">
        <f>'Исх данные'!$E$5*'Исх данные'!O$2*$B$35</f>
        <v>42.000000000000007</v>
      </c>
      <c r="I4" s="19">
        <f>'Исх данные'!$E$5*'Исх данные'!P$2*$B$35</f>
        <v>126.00000000000001</v>
      </c>
      <c r="J4" s="19">
        <f>'Исх данные'!$E$5*'Исх данные'!Q$2*$B$35</f>
        <v>42.000000000000007</v>
      </c>
      <c r="K4" s="19">
        <f>'Исх данные'!$E$5*'Исх данные'!R$2*$B$35</f>
        <v>42.000000000000007</v>
      </c>
    </row>
    <row r="5" spans="1:11" x14ac:dyDescent="0.2">
      <c r="A5" s="17" t="s">
        <v>13</v>
      </c>
      <c r="B5" s="19">
        <f>'Исх данные'!$E$5*'Исх данные'!I$2*$B$36</f>
        <v>52</v>
      </c>
      <c r="C5" s="19">
        <f>'Исх данные'!$E$5*'Исх данные'!J$2*$B$36</f>
        <v>78</v>
      </c>
      <c r="D5" s="19">
        <f>'Исх данные'!$E$5*'Исх данные'!K$2*$B$36</f>
        <v>26</v>
      </c>
      <c r="E5" s="19">
        <f>'Исх данные'!$E$5*'Исх данные'!L$2*$B$36</f>
        <v>78</v>
      </c>
      <c r="F5" s="19">
        <f>'Исх данные'!$E$5*'Исх данные'!M$2*$B$36</f>
        <v>52</v>
      </c>
      <c r="G5" s="19">
        <f>'Исх данные'!$E$5*'Исх данные'!N$2*$B$36</f>
        <v>78</v>
      </c>
      <c r="H5" s="19">
        <f>'Исх данные'!$E$5*'Исх данные'!O$2*$B$36</f>
        <v>26</v>
      </c>
      <c r="I5" s="19">
        <f>'Исх данные'!$E$5*'Исх данные'!P$2*$B$36</f>
        <v>78</v>
      </c>
      <c r="J5" s="19">
        <f>'Исх данные'!$E$5*'Исх данные'!Q$2*$B$36</f>
        <v>26</v>
      </c>
      <c r="K5" s="19">
        <f>'Исх данные'!$E$5*'Исх данные'!R$2*$B$36</f>
        <v>26</v>
      </c>
    </row>
    <row r="6" spans="1:11" ht="17" customHeight="1" x14ac:dyDescent="0.2">
      <c r="A6" s="17" t="s">
        <v>14</v>
      </c>
      <c r="B6" s="19">
        <f>'Исх данные'!$E$5*'Исх данные'!I$2*$B$37</f>
        <v>44</v>
      </c>
      <c r="C6" s="19">
        <f>'Исх данные'!$E$5*'Исх данные'!J$2*$B$37</f>
        <v>66</v>
      </c>
      <c r="D6" s="19">
        <f>'Исх данные'!$E$5*'Исх данные'!K$2*$B$37</f>
        <v>22</v>
      </c>
      <c r="E6" s="19">
        <f>'Исх данные'!$E$5*'Исх данные'!L$2*$B$37</f>
        <v>66</v>
      </c>
      <c r="F6" s="19">
        <f>'Исх данные'!$E$5*'Исх данные'!M$2*$B$37</f>
        <v>44</v>
      </c>
      <c r="G6" s="19">
        <f>'Исх данные'!$E$5*'Исх данные'!N$2*$B$37</f>
        <v>66</v>
      </c>
      <c r="H6" s="19">
        <f>'Исх данные'!$E$5*'Исх данные'!O$2*$B$37</f>
        <v>22</v>
      </c>
      <c r="I6" s="19">
        <f>'Исх данные'!$E$5*'Исх данные'!P$2*$B$37</f>
        <v>66</v>
      </c>
      <c r="J6" s="19">
        <f>'Исх данные'!$E$5*'Исх данные'!Q$2*$B$37</f>
        <v>22</v>
      </c>
      <c r="K6" s="19">
        <f>'Исх данные'!$E$5*'Исх данные'!R$2*$B$37</f>
        <v>22</v>
      </c>
    </row>
    <row r="8" spans="1:11" x14ac:dyDescent="0.2">
      <c r="A8" s="20" t="s">
        <v>30</v>
      </c>
    </row>
    <row r="9" spans="1:11" x14ac:dyDescent="0.2">
      <c r="A9" s="18" t="s">
        <v>15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</row>
    <row r="10" spans="1:11" x14ac:dyDescent="0.2">
      <c r="A10" s="17" t="s">
        <v>11</v>
      </c>
      <c r="B10" s="34">
        <f>B3*$C$34</f>
        <v>100000</v>
      </c>
      <c r="C10" s="34">
        <f>C3*$C$34</f>
        <v>150000</v>
      </c>
      <c r="D10" s="34">
        <f>D3*$C$34</f>
        <v>50000</v>
      </c>
      <c r="E10" s="34">
        <f>E3*$C$34</f>
        <v>150000</v>
      </c>
      <c r="F10" s="34">
        <f>F3*$C$34</f>
        <v>100000</v>
      </c>
      <c r="G10" s="34">
        <f>G3*$C$34</f>
        <v>150000</v>
      </c>
      <c r="H10" s="34">
        <f>H3*$C$34</f>
        <v>50000</v>
      </c>
      <c r="I10" s="34">
        <f>I3*$C$34</f>
        <v>150000</v>
      </c>
      <c r="J10" s="34">
        <f>J3*$C$34</f>
        <v>50000</v>
      </c>
      <c r="K10" s="34">
        <f>K3*$C$34</f>
        <v>50000</v>
      </c>
    </row>
    <row r="11" spans="1:11" x14ac:dyDescent="0.2">
      <c r="A11" s="17" t="s">
        <v>12</v>
      </c>
      <c r="B11" s="34">
        <f>B4*$C$35</f>
        <v>162438.48029317713</v>
      </c>
      <c r="C11" s="34">
        <f t="shared" ref="C11:K11" si="0">C4*$C$35</f>
        <v>243657.72043976566</v>
      </c>
      <c r="D11" s="34">
        <f t="shared" si="0"/>
        <v>81219.240146588563</v>
      </c>
      <c r="E11" s="34">
        <f t="shared" si="0"/>
        <v>243657.72043976566</v>
      </c>
      <c r="F11" s="34">
        <f t="shared" si="0"/>
        <v>162438.48029317713</v>
      </c>
      <c r="G11" s="34">
        <f t="shared" si="0"/>
        <v>243657.72043976566</v>
      </c>
      <c r="H11" s="34">
        <f t="shared" si="0"/>
        <v>81219.240146588563</v>
      </c>
      <c r="I11" s="34">
        <f t="shared" si="0"/>
        <v>243657.72043976566</v>
      </c>
      <c r="J11" s="34">
        <f t="shared" si="0"/>
        <v>81219.240146588563</v>
      </c>
      <c r="K11" s="34">
        <f t="shared" si="0"/>
        <v>81219.240146588563</v>
      </c>
    </row>
    <row r="12" spans="1:11" x14ac:dyDescent="0.2">
      <c r="A12" s="17" t="s">
        <v>13</v>
      </c>
      <c r="B12" s="34">
        <f>B5*$C$36</f>
        <v>8274.3442544232312</v>
      </c>
      <c r="C12" s="34">
        <f t="shared" ref="C12:K12" si="1">C5*$C$36</f>
        <v>12411.516381634845</v>
      </c>
      <c r="D12" s="34">
        <f t="shared" si="1"/>
        <v>4137.1721272116156</v>
      </c>
      <c r="E12" s="34">
        <f t="shared" si="1"/>
        <v>12411.516381634845</v>
      </c>
      <c r="F12" s="34">
        <f t="shared" si="1"/>
        <v>8274.3442544232312</v>
      </c>
      <c r="G12" s="34">
        <f t="shared" si="1"/>
        <v>12411.516381634845</v>
      </c>
      <c r="H12" s="34">
        <f t="shared" si="1"/>
        <v>4137.1721272116156</v>
      </c>
      <c r="I12" s="34">
        <f t="shared" si="1"/>
        <v>12411.516381634845</v>
      </c>
      <c r="J12" s="34">
        <f t="shared" si="1"/>
        <v>4137.1721272116156</v>
      </c>
      <c r="K12" s="34">
        <f t="shared" si="1"/>
        <v>4137.1721272116156</v>
      </c>
    </row>
    <row r="13" spans="1:11" x14ac:dyDescent="0.2">
      <c r="A13" s="17" t="s">
        <v>14</v>
      </c>
      <c r="B13" s="34">
        <f>B6*$C$37</f>
        <v>44000</v>
      </c>
      <c r="C13" s="34">
        <f t="shared" ref="C13:K13" si="2">C6*$C$37</f>
        <v>66000</v>
      </c>
      <c r="D13" s="34">
        <f t="shared" si="2"/>
        <v>22000</v>
      </c>
      <c r="E13" s="34">
        <f t="shared" si="2"/>
        <v>66000</v>
      </c>
      <c r="F13" s="34">
        <f t="shared" si="2"/>
        <v>44000</v>
      </c>
      <c r="G13" s="34">
        <f t="shared" si="2"/>
        <v>66000</v>
      </c>
      <c r="H13" s="34">
        <f t="shared" si="2"/>
        <v>22000</v>
      </c>
      <c r="I13" s="34">
        <f t="shared" si="2"/>
        <v>66000</v>
      </c>
      <c r="J13" s="34">
        <f t="shared" si="2"/>
        <v>22000</v>
      </c>
      <c r="K13" s="34">
        <f t="shared" si="2"/>
        <v>22000</v>
      </c>
    </row>
    <row r="14" spans="1:11" x14ac:dyDescent="0.2">
      <c r="A14" s="16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">
      <c r="A15" s="20" t="s">
        <v>35</v>
      </c>
      <c r="B15">
        <v>0</v>
      </c>
    </row>
    <row r="16" spans="1:11" x14ac:dyDescent="0.2">
      <c r="A16" s="18" t="s">
        <v>15</v>
      </c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6</v>
      </c>
      <c r="H16" s="18">
        <v>7</v>
      </c>
      <c r="I16" s="18">
        <v>8</v>
      </c>
      <c r="J16" s="18">
        <v>9</v>
      </c>
      <c r="K16" s="18">
        <v>10</v>
      </c>
    </row>
    <row r="17" spans="1:12" x14ac:dyDescent="0.2">
      <c r="A17" s="17" t="s">
        <v>2</v>
      </c>
      <c r="B17" s="36">
        <f>SUM(B18:B19)</f>
        <v>400000.00000000006</v>
      </c>
      <c r="C17" s="36">
        <f t="shared" ref="C17:K17" si="3">SUM(C18:C19)</f>
        <v>600000.00000000012</v>
      </c>
      <c r="D17" s="36">
        <f t="shared" si="3"/>
        <v>200000.00000000003</v>
      </c>
      <c r="E17" s="36">
        <f t="shared" si="3"/>
        <v>600000.00000000012</v>
      </c>
      <c r="F17" s="36">
        <f t="shared" si="3"/>
        <v>400000.00000000006</v>
      </c>
      <c r="G17" s="36">
        <f t="shared" si="3"/>
        <v>600000.00000000012</v>
      </c>
      <c r="H17" s="36">
        <f t="shared" si="3"/>
        <v>200000.00000000003</v>
      </c>
      <c r="I17" s="36">
        <f t="shared" si="3"/>
        <v>600000.00000000012</v>
      </c>
      <c r="J17" s="36">
        <f t="shared" si="3"/>
        <v>200000.00000000003</v>
      </c>
      <c r="K17" s="36">
        <f t="shared" si="3"/>
        <v>200000.00000000003</v>
      </c>
    </row>
    <row r="18" spans="1:12" x14ac:dyDescent="0.2">
      <c r="A18" s="17" t="s">
        <v>31</v>
      </c>
      <c r="B18" s="35">
        <f>SUM(B10:B13)</f>
        <v>314712.82454760035</v>
      </c>
      <c r="C18" s="35">
        <f t="shared" ref="C18:K18" si="4">SUM(C10:C13)</f>
        <v>472069.23682140053</v>
      </c>
      <c r="D18" s="35">
        <f t="shared" si="4"/>
        <v>157356.41227380018</v>
      </c>
      <c r="E18" s="35">
        <f t="shared" si="4"/>
        <v>472069.23682140053</v>
      </c>
      <c r="F18" s="35">
        <f t="shared" si="4"/>
        <v>314712.82454760035</v>
      </c>
      <c r="G18" s="35">
        <f t="shared" si="4"/>
        <v>472069.23682140053</v>
      </c>
      <c r="H18" s="35">
        <f t="shared" si="4"/>
        <v>157356.41227380018</v>
      </c>
      <c r="I18" s="35">
        <f t="shared" si="4"/>
        <v>472069.23682140053</v>
      </c>
      <c r="J18" s="35">
        <f t="shared" si="4"/>
        <v>157356.41227380018</v>
      </c>
      <c r="K18" s="35">
        <f t="shared" si="4"/>
        <v>157356.41227380018</v>
      </c>
    </row>
    <row r="19" spans="1:12" x14ac:dyDescent="0.2">
      <c r="A19" s="17" t="s">
        <v>32</v>
      </c>
      <c r="B19" s="21">
        <f>B18*0.271</f>
        <v>85287.175452399708</v>
      </c>
      <c r="C19" s="21">
        <f t="shared" ref="C19:K19" si="5">C18*0.271</f>
        <v>127930.76317859955</v>
      </c>
      <c r="D19" s="21">
        <f t="shared" si="5"/>
        <v>42643.587726199854</v>
      </c>
      <c r="E19" s="21">
        <f t="shared" si="5"/>
        <v>127930.76317859955</v>
      </c>
      <c r="F19" s="21">
        <f t="shared" si="5"/>
        <v>85287.175452399708</v>
      </c>
      <c r="G19" s="21">
        <f t="shared" si="5"/>
        <v>127930.76317859955</v>
      </c>
      <c r="H19" s="21">
        <f t="shared" si="5"/>
        <v>42643.587726199854</v>
      </c>
      <c r="I19" s="21">
        <f t="shared" si="5"/>
        <v>127930.76317859955</v>
      </c>
      <c r="J19" s="21">
        <f t="shared" si="5"/>
        <v>42643.587726199854</v>
      </c>
      <c r="K19" s="21">
        <f t="shared" si="5"/>
        <v>42643.587726199854</v>
      </c>
    </row>
    <row r="20" spans="1:12" x14ac:dyDescent="0.2">
      <c r="A20" s="17" t="s">
        <v>33</v>
      </c>
      <c r="B20" s="21">
        <f>B17*0.25</f>
        <v>100000.00000000001</v>
      </c>
      <c r="C20" s="21">
        <f t="shared" ref="C20:K20" si="6">C17*0.25</f>
        <v>150000.00000000003</v>
      </c>
      <c r="D20" s="21">
        <f t="shared" si="6"/>
        <v>50000.000000000007</v>
      </c>
      <c r="E20" s="21">
        <f t="shared" si="6"/>
        <v>150000.00000000003</v>
      </c>
      <c r="F20" s="21">
        <f t="shared" si="6"/>
        <v>100000.00000000001</v>
      </c>
      <c r="G20" s="21">
        <f t="shared" si="6"/>
        <v>150000.00000000003</v>
      </c>
      <c r="H20" s="21">
        <f t="shared" si="6"/>
        <v>50000.000000000007</v>
      </c>
      <c r="I20" s="21">
        <f t="shared" si="6"/>
        <v>150000.00000000003</v>
      </c>
      <c r="J20" s="21">
        <f t="shared" si="6"/>
        <v>50000.000000000007</v>
      </c>
      <c r="K20" s="21">
        <f t="shared" si="6"/>
        <v>50000.000000000007</v>
      </c>
    </row>
    <row r="21" spans="1:12" x14ac:dyDescent="0.2">
      <c r="A21" s="17" t="s">
        <v>34</v>
      </c>
      <c r="B21" s="35">
        <f>B17+B20</f>
        <v>500000.00000000006</v>
      </c>
      <c r="C21" s="35">
        <f t="shared" ref="C21:K21" si="7">C17+C20</f>
        <v>750000.00000000012</v>
      </c>
      <c r="D21" s="35">
        <f t="shared" si="7"/>
        <v>250000.00000000003</v>
      </c>
      <c r="E21" s="35">
        <f t="shared" si="7"/>
        <v>750000.00000000012</v>
      </c>
      <c r="F21" s="35">
        <f t="shared" si="7"/>
        <v>500000.00000000006</v>
      </c>
      <c r="G21" s="35">
        <f t="shared" si="7"/>
        <v>750000.00000000012</v>
      </c>
      <c r="H21" s="35">
        <f t="shared" si="7"/>
        <v>250000.00000000003</v>
      </c>
      <c r="I21" s="35">
        <f t="shared" si="7"/>
        <v>750000.00000000012</v>
      </c>
      <c r="J21" s="35">
        <f t="shared" si="7"/>
        <v>250000.00000000003</v>
      </c>
      <c r="K21" s="35">
        <f t="shared" si="7"/>
        <v>250000.00000000003</v>
      </c>
      <c r="L21" s="26">
        <f>SUM(B21:K21)</f>
        <v>5000000.0000000009</v>
      </c>
    </row>
    <row r="23" spans="1:12" x14ac:dyDescent="0.2">
      <c r="A23" s="20" t="s">
        <v>36</v>
      </c>
    </row>
    <row r="24" spans="1:12" x14ac:dyDescent="0.2">
      <c r="A24" s="18" t="s">
        <v>15</v>
      </c>
      <c r="B24" s="18">
        <v>1</v>
      </c>
      <c r="C24" s="18">
        <v>2</v>
      </c>
      <c r="D24" s="18">
        <v>3</v>
      </c>
      <c r="E24" s="18">
        <v>4</v>
      </c>
      <c r="F24" s="18">
        <v>5</v>
      </c>
      <c r="G24" s="18">
        <v>6</v>
      </c>
      <c r="H24" s="18">
        <v>7</v>
      </c>
      <c r="I24" s="18">
        <v>8</v>
      </c>
      <c r="J24" s="18">
        <v>9</v>
      </c>
      <c r="K24" s="18">
        <v>10</v>
      </c>
    </row>
    <row r="25" spans="1:12" x14ac:dyDescent="0.2">
      <c r="A25" s="17" t="s">
        <v>2</v>
      </c>
      <c r="B25" s="22">
        <f>SUM(B26:B27)</f>
        <v>400000.00000000006</v>
      </c>
      <c r="C25" s="22">
        <f t="shared" ref="C25:K25" si="8">SUM(C26:C27)</f>
        <v>600000.00000000012</v>
      </c>
      <c r="D25" s="22">
        <f t="shared" si="8"/>
        <v>200000.00000000003</v>
      </c>
      <c r="E25" s="22">
        <f t="shared" si="8"/>
        <v>600000.00000000012</v>
      </c>
      <c r="F25" s="22">
        <f t="shared" si="8"/>
        <v>400000.00000000006</v>
      </c>
      <c r="G25" s="22">
        <f t="shared" si="8"/>
        <v>600000.00000000012</v>
      </c>
      <c r="H25" s="22">
        <f t="shared" si="8"/>
        <v>200000.00000000003</v>
      </c>
      <c r="I25" s="22">
        <f t="shared" si="8"/>
        <v>600000.00000000012</v>
      </c>
      <c r="J25" s="22">
        <f t="shared" si="8"/>
        <v>200000.00000000003</v>
      </c>
      <c r="K25" s="22">
        <f t="shared" si="8"/>
        <v>200000.00000000003</v>
      </c>
    </row>
    <row r="26" spans="1:12" x14ac:dyDescent="0.2">
      <c r="A26" s="17" t="s">
        <v>31</v>
      </c>
      <c r="B26" s="21">
        <f>SUM(B10:B13)</f>
        <v>314712.82454760035</v>
      </c>
      <c r="C26" s="21">
        <f t="shared" ref="C26:K26" si="9">SUM(C10:C13)</f>
        <v>472069.23682140053</v>
      </c>
      <c r="D26" s="21">
        <f t="shared" si="9"/>
        <v>157356.41227380018</v>
      </c>
      <c r="E26" s="21">
        <f t="shared" si="9"/>
        <v>472069.23682140053</v>
      </c>
      <c r="F26" s="21">
        <f t="shared" si="9"/>
        <v>314712.82454760035</v>
      </c>
      <c r="G26" s="21">
        <f t="shared" si="9"/>
        <v>472069.23682140053</v>
      </c>
      <c r="H26" s="21">
        <f t="shared" si="9"/>
        <v>157356.41227380018</v>
      </c>
      <c r="I26" s="21">
        <f t="shared" si="9"/>
        <v>472069.23682140053</v>
      </c>
      <c r="J26" s="21">
        <f t="shared" si="9"/>
        <v>157356.41227380018</v>
      </c>
      <c r="K26" s="21">
        <f t="shared" si="9"/>
        <v>157356.41227380018</v>
      </c>
      <c r="L26" s="33">
        <f>SUM(B26:K26)</f>
        <v>3147128.2454760028</v>
      </c>
    </row>
    <row r="27" spans="1:12" x14ac:dyDescent="0.2">
      <c r="A27" s="17" t="s">
        <v>32</v>
      </c>
      <c r="B27" s="21">
        <f>B26*0.271</f>
        <v>85287.175452399708</v>
      </c>
      <c r="C27" s="21">
        <f t="shared" ref="C27:K27" si="10">C26*0.271</f>
        <v>127930.76317859955</v>
      </c>
      <c r="D27" s="21">
        <f t="shared" si="10"/>
        <v>42643.587726199854</v>
      </c>
      <c r="E27" s="21">
        <f t="shared" si="10"/>
        <v>127930.76317859955</v>
      </c>
      <c r="F27" s="21">
        <f t="shared" si="10"/>
        <v>85287.175452399708</v>
      </c>
      <c r="G27" s="21">
        <f t="shared" si="10"/>
        <v>127930.76317859955</v>
      </c>
      <c r="H27" s="21">
        <f t="shared" si="10"/>
        <v>42643.587726199854</v>
      </c>
      <c r="I27" s="21">
        <f t="shared" si="10"/>
        <v>127930.76317859955</v>
      </c>
      <c r="J27" s="21">
        <f t="shared" si="10"/>
        <v>42643.587726199854</v>
      </c>
      <c r="K27" s="21">
        <f t="shared" si="10"/>
        <v>42643.587726199854</v>
      </c>
    </row>
    <row r="28" spans="1:12" x14ac:dyDescent="0.2">
      <c r="A28" s="17" t="s">
        <v>33</v>
      </c>
      <c r="B28" s="21">
        <f>B25*0.25</f>
        <v>100000.00000000001</v>
      </c>
      <c r="C28" s="21">
        <f t="shared" ref="C28:K28" si="11">C25*0.25</f>
        <v>150000.00000000003</v>
      </c>
      <c r="D28" s="21">
        <f t="shared" si="11"/>
        <v>50000.000000000007</v>
      </c>
      <c r="E28" s="21">
        <f t="shared" si="11"/>
        <v>150000.00000000003</v>
      </c>
      <c r="F28" s="21">
        <f t="shared" si="11"/>
        <v>100000.00000000001</v>
      </c>
      <c r="G28" s="21">
        <f t="shared" si="11"/>
        <v>150000.00000000003</v>
      </c>
      <c r="H28" s="21">
        <f t="shared" si="11"/>
        <v>50000.000000000007</v>
      </c>
      <c r="I28" s="21">
        <f t="shared" si="11"/>
        <v>150000.00000000003</v>
      </c>
      <c r="J28" s="21">
        <f t="shared" si="11"/>
        <v>50000.000000000007</v>
      </c>
      <c r="K28" s="21">
        <f t="shared" si="11"/>
        <v>50000.000000000007</v>
      </c>
    </row>
    <row r="29" spans="1:12" x14ac:dyDescent="0.2">
      <c r="A29" s="17" t="s">
        <v>34</v>
      </c>
      <c r="B29" s="21">
        <f>B25+B28</f>
        <v>500000.00000000006</v>
      </c>
      <c r="C29" s="21">
        <f t="shared" ref="C29:K29" si="12">C25+C28</f>
        <v>750000.00000000012</v>
      </c>
      <c r="D29" s="21">
        <f t="shared" si="12"/>
        <v>250000.00000000003</v>
      </c>
      <c r="E29" s="21">
        <f t="shared" si="12"/>
        <v>750000.00000000012</v>
      </c>
      <c r="F29" s="21">
        <f t="shared" si="12"/>
        <v>500000.00000000006</v>
      </c>
      <c r="G29" s="21">
        <f t="shared" si="12"/>
        <v>750000.00000000012</v>
      </c>
      <c r="H29" s="21">
        <f t="shared" si="12"/>
        <v>250000.00000000003</v>
      </c>
      <c r="I29" s="21">
        <f t="shared" si="12"/>
        <v>750000.00000000012</v>
      </c>
      <c r="J29" s="21">
        <f t="shared" si="12"/>
        <v>250000.00000000003</v>
      </c>
      <c r="K29" s="21">
        <f t="shared" si="12"/>
        <v>250000.00000000003</v>
      </c>
      <c r="L29" s="26">
        <f>SUM(B29:K29)</f>
        <v>5000000.0000000009</v>
      </c>
    </row>
    <row r="32" spans="1:12" ht="17" thickBot="1" x14ac:dyDescent="0.25"/>
    <row r="33" spans="1:4" ht="49" thickBot="1" x14ac:dyDescent="0.25">
      <c r="A33" s="9" t="s">
        <v>7</v>
      </c>
      <c r="B33" s="10" t="s">
        <v>8</v>
      </c>
      <c r="C33" s="10" t="s">
        <v>9</v>
      </c>
      <c r="D33" s="10" t="s">
        <v>10</v>
      </c>
    </row>
    <row r="34" spans="1:4" ht="17" thickBot="1" x14ac:dyDescent="0.25">
      <c r="A34" s="11" t="s">
        <v>11</v>
      </c>
      <c r="B34" s="12">
        <f>SUM(B41)</f>
        <v>0.1</v>
      </c>
      <c r="C34" s="13">
        <v>5000</v>
      </c>
      <c r="D34" s="14">
        <v>1</v>
      </c>
    </row>
    <row r="35" spans="1:4" ht="17" thickBot="1" x14ac:dyDescent="0.25">
      <c r="A35" s="11" t="s">
        <v>12</v>
      </c>
      <c r="B35" s="12">
        <f>SUM(B42:B44)</f>
        <v>0.42000000000000004</v>
      </c>
      <c r="C35" s="13">
        <v>1933.7914320616321</v>
      </c>
      <c r="D35" s="14">
        <v>3</v>
      </c>
    </row>
    <row r="36" spans="1:4" ht="17" thickBot="1" x14ac:dyDescent="0.25">
      <c r="A36" s="11" t="s">
        <v>13</v>
      </c>
      <c r="B36" s="12">
        <f>SUM(B45:B47)</f>
        <v>0.26</v>
      </c>
      <c r="C36" s="13">
        <v>159.12200489275443</v>
      </c>
      <c r="D36" s="14">
        <v>3</v>
      </c>
    </row>
    <row r="37" spans="1:4" ht="17" thickBot="1" x14ac:dyDescent="0.25">
      <c r="A37" s="11" t="s">
        <v>14</v>
      </c>
      <c r="B37" s="12">
        <f>SUM(B48:B50)</f>
        <v>0.22</v>
      </c>
      <c r="C37" s="13">
        <v>1000</v>
      </c>
      <c r="D37" s="14">
        <v>3</v>
      </c>
    </row>
    <row r="38" spans="1:4" x14ac:dyDescent="0.2">
      <c r="B38" s="25"/>
    </row>
    <row r="39" spans="1:4" x14ac:dyDescent="0.2">
      <c r="B39" s="25"/>
    </row>
    <row r="40" spans="1:4" ht="17" thickBot="1" x14ac:dyDescent="0.25">
      <c r="A40" s="20" t="s">
        <v>48</v>
      </c>
    </row>
    <row r="41" spans="1:4" ht="17" thickBot="1" x14ac:dyDescent="0.25">
      <c r="A41" s="27" t="s">
        <v>11</v>
      </c>
      <c r="B41" s="28">
        <v>0.1</v>
      </c>
      <c r="C41" s="29">
        <f>B41*$L$26</f>
        <v>314712.82454760029</v>
      </c>
    </row>
    <row r="42" spans="1:4" ht="17" thickBot="1" x14ac:dyDescent="0.25">
      <c r="A42" s="30" t="s">
        <v>37</v>
      </c>
      <c r="B42" s="31">
        <v>0.21</v>
      </c>
      <c r="C42" s="29">
        <f t="shared" ref="C42:C50" si="13">B42*$L$26</f>
        <v>660896.93154996051</v>
      </c>
    </row>
    <row r="43" spans="1:4" ht="17" thickBot="1" x14ac:dyDescent="0.25">
      <c r="A43" s="30" t="s">
        <v>38</v>
      </c>
      <c r="B43" s="31">
        <v>0.11</v>
      </c>
      <c r="C43" s="29">
        <f t="shared" si="13"/>
        <v>346184.10700236034</v>
      </c>
    </row>
    <row r="44" spans="1:4" ht="17" thickBot="1" x14ac:dyDescent="0.25">
      <c r="A44" s="30" t="s">
        <v>39</v>
      </c>
      <c r="B44" s="31">
        <v>0.1</v>
      </c>
      <c r="C44" s="29">
        <f t="shared" si="13"/>
        <v>314712.82454760029</v>
      </c>
    </row>
    <row r="45" spans="1:4" ht="17" thickBot="1" x14ac:dyDescent="0.25">
      <c r="A45" s="30" t="s">
        <v>40</v>
      </c>
      <c r="B45" s="31">
        <v>0.09</v>
      </c>
      <c r="C45" s="29">
        <f t="shared" si="13"/>
        <v>283241.54209284025</v>
      </c>
    </row>
    <row r="46" spans="1:4" ht="17" thickBot="1" x14ac:dyDescent="0.25">
      <c r="A46" s="30" t="s">
        <v>41</v>
      </c>
      <c r="B46" s="31">
        <v>0.1</v>
      </c>
      <c r="C46" s="29">
        <f t="shared" si="13"/>
        <v>314712.82454760029</v>
      </c>
    </row>
    <row r="47" spans="1:4" ht="17" thickBot="1" x14ac:dyDescent="0.25">
      <c r="A47" s="30" t="s">
        <v>42</v>
      </c>
      <c r="B47" s="31">
        <v>7.0000000000000007E-2</v>
      </c>
      <c r="C47" s="29">
        <f t="shared" si="13"/>
        <v>220298.97718332021</v>
      </c>
    </row>
    <row r="48" spans="1:4" ht="17" thickBot="1" x14ac:dyDescent="0.25">
      <c r="A48" s="30" t="s">
        <v>43</v>
      </c>
      <c r="B48" s="31">
        <v>0.1</v>
      </c>
      <c r="C48" s="29">
        <f t="shared" si="13"/>
        <v>314712.82454760029</v>
      </c>
    </row>
    <row r="49" spans="1:4" ht="17" thickBot="1" x14ac:dyDescent="0.25">
      <c r="A49" s="30" t="s">
        <v>44</v>
      </c>
      <c r="B49" s="31">
        <v>0.1</v>
      </c>
      <c r="C49" s="29">
        <f t="shared" si="13"/>
        <v>314712.82454760029</v>
      </c>
    </row>
    <row r="50" spans="1:4" ht="17" thickBot="1" x14ac:dyDescent="0.25">
      <c r="A50" s="30" t="s">
        <v>45</v>
      </c>
      <c r="B50" s="31">
        <v>0.02</v>
      </c>
      <c r="C50" s="29">
        <f t="shared" si="13"/>
        <v>62942.564909520057</v>
      </c>
    </row>
    <row r="51" spans="1:4" ht="17" thickBot="1" x14ac:dyDescent="0.25">
      <c r="C51" s="32">
        <f>SUM(C41:C50)</f>
        <v>3147128.2454760028</v>
      </c>
      <c r="D51" t="s">
        <v>46</v>
      </c>
    </row>
    <row r="52" spans="1:4" ht="17" thickBot="1" x14ac:dyDescent="0.25">
      <c r="C52" s="29">
        <f>C51-0.13*C51</f>
        <v>2738001.5735641224</v>
      </c>
      <c r="D52" t="s">
        <v>47</v>
      </c>
    </row>
    <row r="53" spans="1:4" ht="53" customHeight="1" x14ac:dyDescent="0.2"/>
    <row r="57" spans="1:4" ht="2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 данные</vt:lpstr>
      <vt:lpstr>Задачи</vt:lpstr>
      <vt:lpstr>Задачи_поиск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2021-10-18T08:01:04Z</dcterms:created>
  <dcterms:modified xsi:type="dcterms:W3CDTF">2021-10-18T20:13:05Z</dcterms:modified>
</cp:coreProperties>
</file>