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2.xml" ContentType="application/vnd.openxmlformats-officedocument.spreadsheetml.pivotTable+xml"/>
  <Override PartName="/xl/drawings/drawing1.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yanalazareva/Documents/УНИВЕР/документы/Excel/экзамен/"/>
    </mc:Choice>
  </mc:AlternateContent>
  <xr:revisionPtr revIDLastSave="0" documentId="13_ncr:1_{61551581-C808-E344-A208-602D2596132E}" xr6:coauthVersionLast="47" xr6:coauthVersionMax="47" xr10:uidLastSave="{00000000-0000-0000-0000-000000000000}"/>
  <bookViews>
    <workbookView xWindow="0" yWindow="480" windowWidth="28660" windowHeight="15960" activeTab="6" xr2:uid="{00000000-000D-0000-FFFF-FFFF00000000}"/>
  </bookViews>
  <sheets>
    <sheet name="Задание" sheetId="1" r:id="rId1"/>
    <sheet name="Акции" sheetId="2" r:id="rId2"/>
    <sheet name="КХЛ" sheetId="3" r:id="rId3"/>
    <sheet name="Текст" sheetId="4" r:id="rId4"/>
    <sheet name="Продажи" sheetId="5" r:id="rId5"/>
    <sheet name="Массив" sheetId="6" r:id="rId6"/>
    <sheet name="Сделки" sheetId="7" r:id="rId7"/>
  </sheets>
  <definedNames>
    <definedName name="_xlchart.v1.0" hidden="1">Сделки!$D$6:$D$378</definedName>
    <definedName name="_xlchart.v1.1" hidden="1">Сделки!$H$5</definedName>
    <definedName name="_xlchart.v1.2" hidden="1">Сделки!$H$6:$H$378</definedName>
    <definedName name="Сделки">Таблица4[]</definedName>
  </definedNames>
  <calcPr calcId="191029"/>
  <pivotCaches>
    <pivotCache cacheId="10" r:id="rId8"/>
  </pivotCaches>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D38" i="1" l="1"/>
  <c r="I6" i="7"/>
  <c r="I7" i="7"/>
  <c r="I8" i="7"/>
  <c r="I9" i="7"/>
  <c r="I10" i="7"/>
  <c r="I11" i="7"/>
  <c r="I12" i="7"/>
  <c r="I13" i="7"/>
  <c r="I14" i="7"/>
  <c r="I15" i="7"/>
  <c r="I16" i="7"/>
  <c r="I17" i="7"/>
  <c r="I18" i="7"/>
  <c r="I19" i="7"/>
  <c r="I20" i="7"/>
  <c r="I21" i="7"/>
  <c r="I22" i="7"/>
  <c r="I23" i="7"/>
  <c r="I24" i="7"/>
  <c r="I25" i="7"/>
  <c r="I26" i="7"/>
  <c r="I27" i="7"/>
  <c r="I28" i="7"/>
  <c r="I29" i="7"/>
  <c r="I30" i="7"/>
  <c r="I31" i="7"/>
  <c r="I32" i="7"/>
  <c r="I33" i="7"/>
  <c r="I34" i="7"/>
  <c r="I35" i="7"/>
  <c r="I36" i="7"/>
  <c r="I37" i="7"/>
  <c r="I38" i="7"/>
  <c r="I39" i="7"/>
  <c r="I40" i="7"/>
  <c r="I41" i="7"/>
  <c r="I42" i="7"/>
  <c r="I43" i="7"/>
  <c r="I44" i="7"/>
  <c r="I45" i="7"/>
  <c r="I46" i="7"/>
  <c r="I47" i="7"/>
  <c r="I48" i="7"/>
  <c r="I49" i="7"/>
  <c r="I50" i="7"/>
  <c r="I51" i="7"/>
  <c r="I52" i="7"/>
  <c r="I53" i="7"/>
  <c r="I54" i="7"/>
  <c r="I55" i="7"/>
  <c r="I56" i="7"/>
  <c r="I57" i="7"/>
  <c r="I58" i="7"/>
  <c r="I59" i="7"/>
  <c r="I60" i="7"/>
  <c r="I61" i="7"/>
  <c r="I62" i="7"/>
  <c r="I63" i="7"/>
  <c r="I64" i="7"/>
  <c r="I65" i="7"/>
  <c r="I66" i="7"/>
  <c r="I67" i="7"/>
  <c r="I68" i="7"/>
  <c r="I69" i="7"/>
  <c r="I70" i="7"/>
  <c r="I71" i="7"/>
  <c r="I72" i="7"/>
  <c r="I73" i="7"/>
  <c r="I74" i="7"/>
  <c r="I75" i="7"/>
  <c r="I76" i="7"/>
  <c r="I77" i="7"/>
  <c r="I78" i="7"/>
  <c r="I79" i="7"/>
  <c r="I80" i="7"/>
  <c r="I81" i="7"/>
  <c r="I82" i="7"/>
  <c r="I83" i="7"/>
  <c r="I84" i="7"/>
  <c r="I85" i="7"/>
  <c r="I86" i="7"/>
  <c r="I87" i="7"/>
  <c r="I88" i="7"/>
  <c r="I89" i="7"/>
  <c r="I90" i="7"/>
  <c r="I91" i="7"/>
  <c r="I92" i="7"/>
  <c r="I93" i="7"/>
  <c r="I94" i="7"/>
  <c r="I95" i="7"/>
  <c r="I96" i="7"/>
  <c r="I97" i="7"/>
  <c r="I98" i="7"/>
  <c r="I99" i="7"/>
  <c r="I100" i="7"/>
  <c r="I101" i="7"/>
  <c r="I102" i="7"/>
  <c r="I103" i="7"/>
  <c r="I104" i="7"/>
  <c r="I105" i="7"/>
  <c r="I106" i="7"/>
  <c r="I107" i="7"/>
  <c r="I108" i="7"/>
  <c r="I109" i="7"/>
  <c r="I110" i="7"/>
  <c r="I111" i="7"/>
  <c r="I112" i="7"/>
  <c r="I113" i="7"/>
  <c r="I114" i="7"/>
  <c r="I115" i="7"/>
  <c r="I116" i="7"/>
  <c r="I117" i="7"/>
  <c r="I118" i="7"/>
  <c r="I119" i="7"/>
  <c r="I120" i="7"/>
  <c r="I121" i="7"/>
  <c r="I122" i="7"/>
  <c r="I123" i="7"/>
  <c r="I124" i="7"/>
  <c r="I125" i="7"/>
  <c r="I126" i="7"/>
  <c r="I127" i="7"/>
  <c r="I128" i="7"/>
  <c r="I129" i="7"/>
  <c r="I130" i="7"/>
  <c r="I131" i="7"/>
  <c r="I132" i="7"/>
  <c r="I133" i="7"/>
  <c r="I134" i="7"/>
  <c r="I135" i="7"/>
  <c r="I136" i="7"/>
  <c r="I137" i="7"/>
  <c r="I138" i="7"/>
  <c r="I139" i="7"/>
  <c r="I140" i="7"/>
  <c r="I141" i="7"/>
  <c r="I142" i="7"/>
  <c r="I143" i="7"/>
  <c r="I144" i="7"/>
  <c r="I145" i="7"/>
  <c r="I146" i="7"/>
  <c r="I147" i="7"/>
  <c r="I148" i="7"/>
  <c r="I149" i="7"/>
  <c r="I150" i="7"/>
  <c r="I151" i="7"/>
  <c r="I152" i="7"/>
  <c r="I153" i="7"/>
  <c r="I154" i="7"/>
  <c r="I155" i="7"/>
  <c r="I156" i="7"/>
  <c r="I157" i="7"/>
  <c r="I158" i="7"/>
  <c r="I159" i="7"/>
  <c r="I160" i="7"/>
  <c r="I161" i="7"/>
  <c r="I162" i="7"/>
  <c r="I163" i="7"/>
  <c r="I164" i="7"/>
  <c r="I165" i="7"/>
  <c r="I166" i="7"/>
  <c r="I167" i="7"/>
  <c r="I168" i="7"/>
  <c r="I169" i="7"/>
  <c r="I170" i="7"/>
  <c r="I171" i="7"/>
  <c r="I172" i="7"/>
  <c r="I173" i="7"/>
  <c r="I174" i="7"/>
  <c r="I175" i="7"/>
  <c r="I176" i="7"/>
  <c r="I177" i="7"/>
  <c r="I178" i="7"/>
  <c r="I179" i="7"/>
  <c r="I180" i="7"/>
  <c r="I181" i="7"/>
  <c r="I182" i="7"/>
  <c r="I183" i="7"/>
  <c r="I184" i="7"/>
  <c r="I185" i="7"/>
  <c r="I186" i="7"/>
  <c r="I187" i="7"/>
  <c r="I188" i="7"/>
  <c r="I189" i="7"/>
  <c r="I190" i="7"/>
  <c r="I191" i="7"/>
  <c r="I192" i="7"/>
  <c r="I193" i="7"/>
  <c r="I194" i="7"/>
  <c r="I195" i="7"/>
  <c r="I196" i="7"/>
  <c r="I197" i="7"/>
  <c r="I198" i="7"/>
  <c r="I199" i="7"/>
  <c r="I200" i="7"/>
  <c r="I201" i="7"/>
  <c r="I202" i="7"/>
  <c r="I203" i="7"/>
  <c r="I204" i="7"/>
  <c r="I205" i="7"/>
  <c r="I206" i="7"/>
  <c r="I207" i="7"/>
  <c r="I208" i="7"/>
  <c r="I209" i="7"/>
  <c r="I210" i="7"/>
  <c r="I211" i="7"/>
  <c r="I212" i="7"/>
  <c r="I213" i="7"/>
  <c r="I214" i="7"/>
  <c r="I215" i="7"/>
  <c r="I216" i="7"/>
  <c r="I217" i="7"/>
  <c r="I218" i="7"/>
  <c r="I219" i="7"/>
  <c r="I220" i="7"/>
  <c r="I221" i="7"/>
  <c r="I222" i="7"/>
  <c r="I223" i="7"/>
  <c r="I224" i="7"/>
  <c r="I225" i="7"/>
  <c r="I226" i="7"/>
  <c r="I227" i="7"/>
  <c r="I228" i="7"/>
  <c r="I229" i="7"/>
  <c r="I230" i="7"/>
  <c r="I231" i="7"/>
  <c r="I232" i="7"/>
  <c r="I233" i="7"/>
  <c r="I234" i="7"/>
  <c r="I235" i="7"/>
  <c r="I236" i="7"/>
  <c r="I237" i="7"/>
  <c r="I238" i="7"/>
  <c r="I239" i="7"/>
  <c r="I240" i="7"/>
  <c r="I241" i="7"/>
  <c r="I242" i="7"/>
  <c r="I243" i="7"/>
  <c r="I244" i="7"/>
  <c r="I245" i="7"/>
  <c r="I246" i="7"/>
  <c r="I247" i="7"/>
  <c r="I248" i="7"/>
  <c r="I249" i="7"/>
  <c r="I250" i="7"/>
  <c r="I251" i="7"/>
  <c r="I252" i="7"/>
  <c r="I253" i="7"/>
  <c r="I254" i="7"/>
  <c r="I255" i="7"/>
  <c r="I256" i="7"/>
  <c r="I257" i="7"/>
  <c r="I258" i="7"/>
  <c r="I259" i="7"/>
  <c r="I260" i="7"/>
  <c r="I261" i="7"/>
  <c r="I262" i="7"/>
  <c r="I263" i="7"/>
  <c r="I264" i="7"/>
  <c r="I265" i="7"/>
  <c r="I266" i="7"/>
  <c r="I267" i="7"/>
  <c r="I268" i="7"/>
  <c r="I269" i="7"/>
  <c r="I270" i="7"/>
  <c r="I271" i="7"/>
  <c r="I272" i="7"/>
  <c r="I273" i="7"/>
  <c r="I274" i="7"/>
  <c r="I275" i="7"/>
  <c r="I276" i="7"/>
  <c r="I277" i="7"/>
  <c r="I278" i="7"/>
  <c r="I279" i="7"/>
  <c r="I280" i="7"/>
  <c r="I281" i="7"/>
  <c r="I282" i="7"/>
  <c r="I283" i="7"/>
  <c r="I284" i="7"/>
  <c r="I285" i="7"/>
  <c r="I286" i="7"/>
  <c r="I287" i="7"/>
  <c r="I288" i="7"/>
  <c r="I289" i="7"/>
  <c r="I290" i="7"/>
  <c r="I291" i="7"/>
  <c r="I292" i="7"/>
  <c r="I293" i="7"/>
  <c r="I294" i="7"/>
  <c r="I295" i="7"/>
  <c r="I296" i="7"/>
  <c r="I297" i="7"/>
  <c r="I298" i="7"/>
  <c r="I299" i="7"/>
  <c r="I300" i="7"/>
  <c r="I301" i="7"/>
  <c r="I302" i="7"/>
  <c r="I303" i="7"/>
  <c r="I304" i="7"/>
  <c r="I305" i="7"/>
  <c r="I306" i="7"/>
  <c r="I307" i="7"/>
  <c r="I308" i="7"/>
  <c r="I309" i="7"/>
  <c r="I310" i="7"/>
  <c r="I311" i="7"/>
  <c r="I312" i="7"/>
  <c r="I313" i="7"/>
  <c r="I314" i="7"/>
  <c r="I315" i="7"/>
  <c r="I316" i="7"/>
  <c r="I317" i="7"/>
  <c r="I318" i="7"/>
  <c r="I319" i="7"/>
  <c r="I320" i="7"/>
  <c r="I321" i="7"/>
  <c r="I322" i="7"/>
  <c r="I323" i="7"/>
  <c r="I324" i="7"/>
  <c r="I325" i="7"/>
  <c r="I326" i="7"/>
  <c r="I327" i="7"/>
  <c r="I328" i="7"/>
  <c r="I329" i="7"/>
  <c r="I330" i="7"/>
  <c r="I331" i="7"/>
  <c r="I332" i="7"/>
  <c r="I333" i="7"/>
  <c r="I334" i="7"/>
  <c r="I335" i="7"/>
  <c r="I336" i="7"/>
  <c r="I337" i="7"/>
  <c r="I338" i="7"/>
  <c r="I339" i="7"/>
  <c r="I340" i="7"/>
  <c r="I341" i="7"/>
  <c r="I342" i="7"/>
  <c r="I343" i="7"/>
  <c r="I344" i="7"/>
  <c r="I345" i="7"/>
  <c r="I346" i="7"/>
  <c r="I347" i="7"/>
  <c r="I348" i="7"/>
  <c r="I349" i="7"/>
  <c r="I350" i="7"/>
  <c r="I351" i="7"/>
  <c r="I352" i="7"/>
  <c r="I353" i="7"/>
  <c r="I354" i="7"/>
  <c r="I355" i="7"/>
  <c r="I356" i="7"/>
  <c r="I357" i="7"/>
  <c r="I358" i="7"/>
  <c r="I359" i="7"/>
  <c r="I360" i="7"/>
  <c r="I361" i="7"/>
  <c r="I362" i="7"/>
  <c r="I363" i="7"/>
  <c r="I364" i="7"/>
  <c r="I365" i="7"/>
  <c r="I366" i="7"/>
  <c r="I367" i="7"/>
  <c r="I368" i="7"/>
  <c r="I369" i="7"/>
  <c r="I370" i="7"/>
  <c r="I371" i="7"/>
  <c r="I372" i="7"/>
  <c r="I373" i="7"/>
  <c r="I374" i="7"/>
  <c r="I375" i="7"/>
  <c r="I376" i="7"/>
  <c r="I377" i="7"/>
  <c r="I378" i="7"/>
  <c r="H12" i="7"/>
  <c r="H13" i="7"/>
  <c r="H20" i="7"/>
  <c r="H21" i="7"/>
  <c r="H28" i="7"/>
  <c r="H29" i="7"/>
  <c r="H36" i="7"/>
  <c r="H37" i="7"/>
  <c r="H44" i="7"/>
  <c r="H45" i="7"/>
  <c r="H52" i="7"/>
  <c r="H53" i="7"/>
  <c r="H60" i="7"/>
  <c r="H61" i="7"/>
  <c r="H68" i="7"/>
  <c r="H69" i="7"/>
  <c r="H76" i="7"/>
  <c r="H77" i="7"/>
  <c r="H84" i="7"/>
  <c r="H85" i="7"/>
  <c r="H92" i="7"/>
  <c r="H93" i="7"/>
  <c r="H100" i="7"/>
  <c r="H101" i="7"/>
  <c r="H108" i="7"/>
  <c r="H109" i="7"/>
  <c r="H116" i="7"/>
  <c r="H117" i="7"/>
  <c r="H124" i="7"/>
  <c r="H125" i="7"/>
  <c r="H132" i="7"/>
  <c r="H133" i="7"/>
  <c r="H140" i="7"/>
  <c r="H141" i="7"/>
  <c r="H148" i="7"/>
  <c r="H149" i="7"/>
  <c r="H156" i="7"/>
  <c r="H157" i="7"/>
  <c r="H164" i="7"/>
  <c r="H165" i="7"/>
  <c r="H172" i="7"/>
  <c r="H173" i="7"/>
  <c r="H179" i="7"/>
  <c r="H184" i="7"/>
  <c r="H188" i="7"/>
  <c r="H189" i="7"/>
  <c r="H195" i="7"/>
  <c r="H200" i="7"/>
  <c r="H204" i="7"/>
  <c r="H205" i="7"/>
  <c r="H211" i="7"/>
  <c r="H216" i="7"/>
  <c r="H220" i="7"/>
  <c r="H221" i="7"/>
  <c r="H227" i="7"/>
  <c r="H232" i="7"/>
  <c r="H236" i="7"/>
  <c r="H237" i="7"/>
  <c r="H243" i="7"/>
  <c r="H248" i="7"/>
  <c r="H252" i="7"/>
  <c r="H253" i="7"/>
  <c r="H259" i="7"/>
  <c r="H264" i="7"/>
  <c r="H268" i="7"/>
  <c r="H269" i="7"/>
  <c r="H275" i="7"/>
  <c r="H280" i="7"/>
  <c r="H284" i="7"/>
  <c r="H285" i="7"/>
  <c r="H291" i="7"/>
  <c r="H296" i="7"/>
  <c r="H300" i="7"/>
  <c r="H301" i="7"/>
  <c r="H307" i="7"/>
  <c r="H312" i="7"/>
  <c r="H316" i="7"/>
  <c r="H317" i="7"/>
  <c r="H323" i="7"/>
  <c r="H328" i="7"/>
  <c r="H332" i="7"/>
  <c r="H333" i="7"/>
  <c r="H339" i="7"/>
  <c r="H344" i="7"/>
  <c r="H348" i="7"/>
  <c r="H352" i="7"/>
  <c r="H356" i="7"/>
  <c r="H360" i="7"/>
  <c r="H364" i="7"/>
  <c r="H368" i="7"/>
  <c r="H372" i="7"/>
  <c r="H376" i="7"/>
  <c r="G6" i="7"/>
  <c r="H6" i="7" s="1"/>
  <c r="G7" i="7"/>
  <c r="H7" i="7" s="1"/>
  <c r="G8" i="7"/>
  <c r="H8" i="7" s="1"/>
  <c r="G9" i="7"/>
  <c r="H9" i="7" s="1"/>
  <c r="G10" i="7"/>
  <c r="H10" i="7" s="1"/>
  <c r="G11" i="7"/>
  <c r="H11" i="7" s="1"/>
  <c r="G12" i="7"/>
  <c r="G13" i="7"/>
  <c r="G14" i="7"/>
  <c r="H14" i="7" s="1"/>
  <c r="G15" i="7"/>
  <c r="H15" i="7" s="1"/>
  <c r="G16" i="7"/>
  <c r="H16" i="7" s="1"/>
  <c r="G17" i="7"/>
  <c r="H17" i="7" s="1"/>
  <c r="G18" i="7"/>
  <c r="H18" i="7" s="1"/>
  <c r="G19" i="7"/>
  <c r="H19" i="7" s="1"/>
  <c r="G20" i="7"/>
  <c r="G21" i="7"/>
  <c r="G22" i="7"/>
  <c r="H22" i="7" s="1"/>
  <c r="G23" i="7"/>
  <c r="H23" i="7" s="1"/>
  <c r="G24" i="7"/>
  <c r="H24" i="7" s="1"/>
  <c r="G25" i="7"/>
  <c r="H25" i="7" s="1"/>
  <c r="G26" i="7"/>
  <c r="H26" i="7" s="1"/>
  <c r="G27" i="7"/>
  <c r="H27" i="7" s="1"/>
  <c r="G28" i="7"/>
  <c r="G29" i="7"/>
  <c r="G30" i="7"/>
  <c r="H30" i="7" s="1"/>
  <c r="G31" i="7"/>
  <c r="H31" i="7" s="1"/>
  <c r="G32" i="7"/>
  <c r="H32" i="7" s="1"/>
  <c r="G33" i="7"/>
  <c r="H33" i="7" s="1"/>
  <c r="G34" i="7"/>
  <c r="H34" i="7" s="1"/>
  <c r="G35" i="7"/>
  <c r="H35" i="7" s="1"/>
  <c r="G36" i="7"/>
  <c r="G37" i="7"/>
  <c r="G38" i="7"/>
  <c r="H38" i="7" s="1"/>
  <c r="G39" i="7"/>
  <c r="H39" i="7" s="1"/>
  <c r="G40" i="7"/>
  <c r="H40" i="7" s="1"/>
  <c r="G41" i="7"/>
  <c r="H41" i="7" s="1"/>
  <c r="G42" i="7"/>
  <c r="H42" i="7" s="1"/>
  <c r="G43" i="7"/>
  <c r="H43" i="7" s="1"/>
  <c r="G44" i="7"/>
  <c r="G45" i="7"/>
  <c r="G46" i="7"/>
  <c r="H46" i="7" s="1"/>
  <c r="G47" i="7"/>
  <c r="H47" i="7" s="1"/>
  <c r="G48" i="7"/>
  <c r="H48" i="7" s="1"/>
  <c r="G49" i="7"/>
  <c r="H49" i="7" s="1"/>
  <c r="G50" i="7"/>
  <c r="H50" i="7" s="1"/>
  <c r="G51" i="7"/>
  <c r="H51" i="7" s="1"/>
  <c r="G52" i="7"/>
  <c r="G53" i="7"/>
  <c r="G54" i="7"/>
  <c r="H54" i="7" s="1"/>
  <c r="G55" i="7"/>
  <c r="H55" i="7" s="1"/>
  <c r="G56" i="7"/>
  <c r="H56" i="7" s="1"/>
  <c r="G57" i="7"/>
  <c r="H57" i="7" s="1"/>
  <c r="G58" i="7"/>
  <c r="H58" i="7" s="1"/>
  <c r="G59" i="7"/>
  <c r="H59" i="7" s="1"/>
  <c r="G60" i="7"/>
  <c r="G61" i="7"/>
  <c r="G62" i="7"/>
  <c r="H62" i="7" s="1"/>
  <c r="G63" i="7"/>
  <c r="H63" i="7" s="1"/>
  <c r="G64" i="7"/>
  <c r="H64" i="7" s="1"/>
  <c r="G65" i="7"/>
  <c r="H65" i="7" s="1"/>
  <c r="G66" i="7"/>
  <c r="H66" i="7" s="1"/>
  <c r="G67" i="7"/>
  <c r="H67" i="7" s="1"/>
  <c r="G68" i="7"/>
  <c r="G69" i="7"/>
  <c r="G70" i="7"/>
  <c r="H70" i="7" s="1"/>
  <c r="G71" i="7"/>
  <c r="H71" i="7" s="1"/>
  <c r="G72" i="7"/>
  <c r="H72" i="7" s="1"/>
  <c r="G73" i="7"/>
  <c r="H73" i="7" s="1"/>
  <c r="G74" i="7"/>
  <c r="H74" i="7" s="1"/>
  <c r="G75" i="7"/>
  <c r="H75" i="7" s="1"/>
  <c r="G76" i="7"/>
  <c r="G77" i="7"/>
  <c r="G78" i="7"/>
  <c r="H78" i="7" s="1"/>
  <c r="G79" i="7"/>
  <c r="H79" i="7" s="1"/>
  <c r="G80" i="7"/>
  <c r="H80" i="7" s="1"/>
  <c r="G81" i="7"/>
  <c r="H81" i="7" s="1"/>
  <c r="G82" i="7"/>
  <c r="H82" i="7" s="1"/>
  <c r="G83" i="7"/>
  <c r="H83" i="7" s="1"/>
  <c r="G84" i="7"/>
  <c r="G85" i="7"/>
  <c r="G86" i="7"/>
  <c r="H86" i="7" s="1"/>
  <c r="G87" i="7"/>
  <c r="H87" i="7" s="1"/>
  <c r="G88" i="7"/>
  <c r="H88" i="7" s="1"/>
  <c r="G89" i="7"/>
  <c r="H89" i="7" s="1"/>
  <c r="G90" i="7"/>
  <c r="H90" i="7" s="1"/>
  <c r="G91" i="7"/>
  <c r="H91" i="7" s="1"/>
  <c r="G92" i="7"/>
  <c r="G93" i="7"/>
  <c r="G94" i="7"/>
  <c r="H94" i="7" s="1"/>
  <c r="G95" i="7"/>
  <c r="H95" i="7" s="1"/>
  <c r="G96" i="7"/>
  <c r="H96" i="7" s="1"/>
  <c r="G97" i="7"/>
  <c r="H97" i="7" s="1"/>
  <c r="G98" i="7"/>
  <c r="H98" i="7" s="1"/>
  <c r="G99" i="7"/>
  <c r="H99" i="7" s="1"/>
  <c r="G100" i="7"/>
  <c r="G101" i="7"/>
  <c r="G102" i="7"/>
  <c r="H102" i="7" s="1"/>
  <c r="G103" i="7"/>
  <c r="H103" i="7" s="1"/>
  <c r="G104" i="7"/>
  <c r="H104" i="7" s="1"/>
  <c r="G105" i="7"/>
  <c r="H105" i="7" s="1"/>
  <c r="G106" i="7"/>
  <c r="H106" i="7" s="1"/>
  <c r="G107" i="7"/>
  <c r="H107" i="7" s="1"/>
  <c r="G108" i="7"/>
  <c r="G109" i="7"/>
  <c r="G110" i="7"/>
  <c r="H110" i="7" s="1"/>
  <c r="G111" i="7"/>
  <c r="H111" i="7" s="1"/>
  <c r="G112" i="7"/>
  <c r="H112" i="7" s="1"/>
  <c r="G113" i="7"/>
  <c r="H113" i="7" s="1"/>
  <c r="G114" i="7"/>
  <c r="H114" i="7" s="1"/>
  <c r="G115" i="7"/>
  <c r="H115" i="7" s="1"/>
  <c r="G116" i="7"/>
  <c r="G117" i="7"/>
  <c r="G118" i="7"/>
  <c r="H118" i="7" s="1"/>
  <c r="G119" i="7"/>
  <c r="H119" i="7" s="1"/>
  <c r="G120" i="7"/>
  <c r="H120" i="7" s="1"/>
  <c r="G121" i="7"/>
  <c r="H121" i="7" s="1"/>
  <c r="G122" i="7"/>
  <c r="H122" i="7" s="1"/>
  <c r="G123" i="7"/>
  <c r="H123" i="7" s="1"/>
  <c r="G124" i="7"/>
  <c r="G125" i="7"/>
  <c r="G126" i="7"/>
  <c r="H126" i="7" s="1"/>
  <c r="G127" i="7"/>
  <c r="H127" i="7" s="1"/>
  <c r="G128" i="7"/>
  <c r="H128" i="7" s="1"/>
  <c r="G129" i="7"/>
  <c r="H129" i="7" s="1"/>
  <c r="G130" i="7"/>
  <c r="H130" i="7" s="1"/>
  <c r="G131" i="7"/>
  <c r="H131" i="7" s="1"/>
  <c r="G132" i="7"/>
  <c r="G133" i="7"/>
  <c r="G134" i="7"/>
  <c r="H134" i="7" s="1"/>
  <c r="G135" i="7"/>
  <c r="H135" i="7" s="1"/>
  <c r="G136" i="7"/>
  <c r="H136" i="7" s="1"/>
  <c r="G137" i="7"/>
  <c r="H137" i="7" s="1"/>
  <c r="G138" i="7"/>
  <c r="H138" i="7" s="1"/>
  <c r="G139" i="7"/>
  <c r="H139" i="7" s="1"/>
  <c r="G140" i="7"/>
  <c r="G141" i="7"/>
  <c r="G142" i="7"/>
  <c r="H142" i="7" s="1"/>
  <c r="G143" i="7"/>
  <c r="H143" i="7" s="1"/>
  <c r="G144" i="7"/>
  <c r="H144" i="7" s="1"/>
  <c r="G145" i="7"/>
  <c r="H145" i="7" s="1"/>
  <c r="G146" i="7"/>
  <c r="H146" i="7" s="1"/>
  <c r="G147" i="7"/>
  <c r="H147" i="7" s="1"/>
  <c r="G148" i="7"/>
  <c r="G149" i="7"/>
  <c r="G150" i="7"/>
  <c r="H150" i="7" s="1"/>
  <c r="G151" i="7"/>
  <c r="H151" i="7" s="1"/>
  <c r="G152" i="7"/>
  <c r="H152" i="7" s="1"/>
  <c r="G153" i="7"/>
  <c r="H153" i="7" s="1"/>
  <c r="G154" i="7"/>
  <c r="H154" i="7" s="1"/>
  <c r="G155" i="7"/>
  <c r="H155" i="7" s="1"/>
  <c r="G156" i="7"/>
  <c r="G157" i="7"/>
  <c r="G158" i="7"/>
  <c r="H158" i="7" s="1"/>
  <c r="G159" i="7"/>
  <c r="H159" i="7" s="1"/>
  <c r="G160" i="7"/>
  <c r="H160" i="7" s="1"/>
  <c r="G161" i="7"/>
  <c r="H161" i="7" s="1"/>
  <c r="G162" i="7"/>
  <c r="H162" i="7" s="1"/>
  <c r="G163" i="7"/>
  <c r="H163" i="7" s="1"/>
  <c r="G164" i="7"/>
  <c r="G165" i="7"/>
  <c r="G166" i="7"/>
  <c r="H166" i="7" s="1"/>
  <c r="G167" i="7"/>
  <c r="H167" i="7" s="1"/>
  <c r="G168" i="7"/>
  <c r="H168" i="7" s="1"/>
  <c r="G169" i="7"/>
  <c r="H169" i="7" s="1"/>
  <c r="G170" i="7"/>
  <c r="H170" i="7" s="1"/>
  <c r="G171" i="7"/>
  <c r="H171" i="7" s="1"/>
  <c r="G172" i="7"/>
  <c r="G173" i="7"/>
  <c r="G174" i="7"/>
  <c r="H174" i="7" s="1"/>
  <c r="G175" i="7"/>
  <c r="H175" i="7" s="1"/>
  <c r="G176" i="7"/>
  <c r="H176" i="7" s="1"/>
  <c r="G177" i="7"/>
  <c r="H177" i="7" s="1"/>
  <c r="G178" i="7"/>
  <c r="H178" i="7" s="1"/>
  <c r="G179" i="7"/>
  <c r="G180" i="7"/>
  <c r="H180" i="7" s="1"/>
  <c r="G181" i="7"/>
  <c r="H181" i="7" s="1"/>
  <c r="G182" i="7"/>
  <c r="H182" i="7" s="1"/>
  <c r="G183" i="7"/>
  <c r="H183" i="7" s="1"/>
  <c r="G184" i="7"/>
  <c r="G185" i="7"/>
  <c r="H185" i="7" s="1"/>
  <c r="G186" i="7"/>
  <c r="H186" i="7" s="1"/>
  <c r="G187" i="7"/>
  <c r="H187" i="7" s="1"/>
  <c r="G188" i="7"/>
  <c r="G189" i="7"/>
  <c r="G190" i="7"/>
  <c r="H190" i="7" s="1"/>
  <c r="G191" i="7"/>
  <c r="H191" i="7" s="1"/>
  <c r="G192" i="7"/>
  <c r="H192" i="7" s="1"/>
  <c r="G193" i="7"/>
  <c r="H193" i="7" s="1"/>
  <c r="G194" i="7"/>
  <c r="H194" i="7" s="1"/>
  <c r="G195" i="7"/>
  <c r="G196" i="7"/>
  <c r="H196" i="7" s="1"/>
  <c r="G197" i="7"/>
  <c r="H197" i="7" s="1"/>
  <c r="G198" i="7"/>
  <c r="H198" i="7" s="1"/>
  <c r="G199" i="7"/>
  <c r="H199" i="7" s="1"/>
  <c r="G200" i="7"/>
  <c r="G201" i="7"/>
  <c r="H201" i="7" s="1"/>
  <c r="G202" i="7"/>
  <c r="H202" i="7" s="1"/>
  <c r="G203" i="7"/>
  <c r="H203" i="7" s="1"/>
  <c r="G204" i="7"/>
  <c r="G205" i="7"/>
  <c r="G206" i="7"/>
  <c r="H206" i="7" s="1"/>
  <c r="G207" i="7"/>
  <c r="H207" i="7" s="1"/>
  <c r="G208" i="7"/>
  <c r="H208" i="7" s="1"/>
  <c r="G209" i="7"/>
  <c r="H209" i="7" s="1"/>
  <c r="G210" i="7"/>
  <c r="H210" i="7" s="1"/>
  <c r="G211" i="7"/>
  <c r="G212" i="7"/>
  <c r="H212" i="7" s="1"/>
  <c r="G213" i="7"/>
  <c r="H213" i="7" s="1"/>
  <c r="G214" i="7"/>
  <c r="H214" i="7" s="1"/>
  <c r="G215" i="7"/>
  <c r="H215" i="7" s="1"/>
  <c r="G216" i="7"/>
  <c r="G217" i="7"/>
  <c r="H217" i="7" s="1"/>
  <c r="G218" i="7"/>
  <c r="H218" i="7" s="1"/>
  <c r="G219" i="7"/>
  <c r="H219" i="7" s="1"/>
  <c r="G220" i="7"/>
  <c r="G221" i="7"/>
  <c r="G222" i="7"/>
  <c r="H222" i="7" s="1"/>
  <c r="G223" i="7"/>
  <c r="H223" i="7" s="1"/>
  <c r="G224" i="7"/>
  <c r="H224" i="7" s="1"/>
  <c r="G225" i="7"/>
  <c r="H225" i="7" s="1"/>
  <c r="G226" i="7"/>
  <c r="H226" i="7" s="1"/>
  <c r="G227" i="7"/>
  <c r="G228" i="7"/>
  <c r="H228" i="7" s="1"/>
  <c r="G229" i="7"/>
  <c r="H229" i="7" s="1"/>
  <c r="G230" i="7"/>
  <c r="H230" i="7" s="1"/>
  <c r="G231" i="7"/>
  <c r="H231" i="7" s="1"/>
  <c r="G232" i="7"/>
  <c r="G233" i="7"/>
  <c r="H233" i="7" s="1"/>
  <c r="G234" i="7"/>
  <c r="H234" i="7" s="1"/>
  <c r="G235" i="7"/>
  <c r="H235" i="7" s="1"/>
  <c r="G236" i="7"/>
  <c r="G237" i="7"/>
  <c r="G238" i="7"/>
  <c r="H238" i="7" s="1"/>
  <c r="G239" i="7"/>
  <c r="H239" i="7" s="1"/>
  <c r="G240" i="7"/>
  <c r="H240" i="7" s="1"/>
  <c r="G241" i="7"/>
  <c r="H241" i="7" s="1"/>
  <c r="G242" i="7"/>
  <c r="H242" i="7" s="1"/>
  <c r="G243" i="7"/>
  <c r="G244" i="7"/>
  <c r="H244" i="7" s="1"/>
  <c r="G245" i="7"/>
  <c r="H245" i="7" s="1"/>
  <c r="G246" i="7"/>
  <c r="H246" i="7" s="1"/>
  <c r="G247" i="7"/>
  <c r="H247" i="7" s="1"/>
  <c r="G248" i="7"/>
  <c r="G249" i="7"/>
  <c r="H249" i="7" s="1"/>
  <c r="G250" i="7"/>
  <c r="H250" i="7" s="1"/>
  <c r="G251" i="7"/>
  <c r="H251" i="7" s="1"/>
  <c r="G252" i="7"/>
  <c r="G253" i="7"/>
  <c r="G254" i="7"/>
  <c r="H254" i="7" s="1"/>
  <c r="G255" i="7"/>
  <c r="H255" i="7" s="1"/>
  <c r="G256" i="7"/>
  <c r="H256" i="7" s="1"/>
  <c r="G257" i="7"/>
  <c r="H257" i="7" s="1"/>
  <c r="G258" i="7"/>
  <c r="H258" i="7" s="1"/>
  <c r="G259" i="7"/>
  <c r="G260" i="7"/>
  <c r="H260" i="7" s="1"/>
  <c r="G261" i="7"/>
  <c r="H261" i="7" s="1"/>
  <c r="G262" i="7"/>
  <c r="H262" i="7" s="1"/>
  <c r="G263" i="7"/>
  <c r="H263" i="7" s="1"/>
  <c r="G264" i="7"/>
  <c r="G265" i="7"/>
  <c r="H265" i="7" s="1"/>
  <c r="G266" i="7"/>
  <c r="H266" i="7" s="1"/>
  <c r="G267" i="7"/>
  <c r="H267" i="7" s="1"/>
  <c r="G268" i="7"/>
  <c r="G269" i="7"/>
  <c r="G270" i="7"/>
  <c r="H270" i="7" s="1"/>
  <c r="G271" i="7"/>
  <c r="H271" i="7" s="1"/>
  <c r="G272" i="7"/>
  <c r="H272" i="7" s="1"/>
  <c r="G273" i="7"/>
  <c r="H273" i="7" s="1"/>
  <c r="G274" i="7"/>
  <c r="H274" i="7" s="1"/>
  <c r="G275" i="7"/>
  <c r="G276" i="7"/>
  <c r="H276" i="7" s="1"/>
  <c r="G277" i="7"/>
  <c r="H277" i="7" s="1"/>
  <c r="G278" i="7"/>
  <c r="H278" i="7" s="1"/>
  <c r="G279" i="7"/>
  <c r="H279" i="7" s="1"/>
  <c r="G280" i="7"/>
  <c r="G281" i="7"/>
  <c r="H281" i="7" s="1"/>
  <c r="G282" i="7"/>
  <c r="H282" i="7" s="1"/>
  <c r="G283" i="7"/>
  <c r="H283" i="7" s="1"/>
  <c r="G284" i="7"/>
  <c r="G285" i="7"/>
  <c r="G286" i="7"/>
  <c r="H286" i="7" s="1"/>
  <c r="G287" i="7"/>
  <c r="H287" i="7" s="1"/>
  <c r="G288" i="7"/>
  <c r="H288" i="7" s="1"/>
  <c r="G289" i="7"/>
  <c r="H289" i="7" s="1"/>
  <c r="G290" i="7"/>
  <c r="H290" i="7" s="1"/>
  <c r="G291" i="7"/>
  <c r="G292" i="7"/>
  <c r="H292" i="7" s="1"/>
  <c r="G293" i="7"/>
  <c r="H293" i="7" s="1"/>
  <c r="G294" i="7"/>
  <c r="H294" i="7" s="1"/>
  <c r="G295" i="7"/>
  <c r="H295" i="7" s="1"/>
  <c r="G296" i="7"/>
  <c r="G297" i="7"/>
  <c r="H297" i="7" s="1"/>
  <c r="G298" i="7"/>
  <c r="H298" i="7" s="1"/>
  <c r="G299" i="7"/>
  <c r="H299" i="7" s="1"/>
  <c r="G300" i="7"/>
  <c r="G301" i="7"/>
  <c r="G302" i="7"/>
  <c r="H302" i="7" s="1"/>
  <c r="G303" i="7"/>
  <c r="H303" i="7" s="1"/>
  <c r="G304" i="7"/>
  <c r="H304" i="7" s="1"/>
  <c r="G305" i="7"/>
  <c r="H305" i="7" s="1"/>
  <c r="G306" i="7"/>
  <c r="H306" i="7" s="1"/>
  <c r="G307" i="7"/>
  <c r="G308" i="7"/>
  <c r="H308" i="7" s="1"/>
  <c r="G309" i="7"/>
  <c r="H309" i="7" s="1"/>
  <c r="G310" i="7"/>
  <c r="H310" i="7" s="1"/>
  <c r="G311" i="7"/>
  <c r="H311" i="7" s="1"/>
  <c r="G312" i="7"/>
  <c r="G313" i="7"/>
  <c r="H313" i="7" s="1"/>
  <c r="G314" i="7"/>
  <c r="H314" i="7" s="1"/>
  <c r="G315" i="7"/>
  <c r="H315" i="7" s="1"/>
  <c r="G316" i="7"/>
  <c r="G317" i="7"/>
  <c r="G318" i="7"/>
  <c r="H318" i="7" s="1"/>
  <c r="G319" i="7"/>
  <c r="H319" i="7" s="1"/>
  <c r="G320" i="7"/>
  <c r="H320" i="7" s="1"/>
  <c r="G321" i="7"/>
  <c r="H321" i="7" s="1"/>
  <c r="G322" i="7"/>
  <c r="H322" i="7" s="1"/>
  <c r="G323" i="7"/>
  <c r="G324" i="7"/>
  <c r="H324" i="7" s="1"/>
  <c r="G325" i="7"/>
  <c r="H325" i="7" s="1"/>
  <c r="G326" i="7"/>
  <c r="H326" i="7" s="1"/>
  <c r="G327" i="7"/>
  <c r="H327" i="7" s="1"/>
  <c r="G328" i="7"/>
  <c r="G329" i="7"/>
  <c r="H329" i="7" s="1"/>
  <c r="G330" i="7"/>
  <c r="H330" i="7" s="1"/>
  <c r="G331" i="7"/>
  <c r="H331" i="7" s="1"/>
  <c r="G332" i="7"/>
  <c r="G333" i="7"/>
  <c r="G334" i="7"/>
  <c r="H334" i="7" s="1"/>
  <c r="G335" i="7"/>
  <c r="H335" i="7" s="1"/>
  <c r="G336" i="7"/>
  <c r="H336" i="7" s="1"/>
  <c r="G337" i="7"/>
  <c r="H337" i="7" s="1"/>
  <c r="G338" i="7"/>
  <c r="H338" i="7" s="1"/>
  <c r="G339" i="7"/>
  <c r="G340" i="7"/>
  <c r="H340" i="7" s="1"/>
  <c r="G341" i="7"/>
  <c r="H341" i="7" s="1"/>
  <c r="G342" i="7"/>
  <c r="H342" i="7" s="1"/>
  <c r="G343" i="7"/>
  <c r="H343" i="7" s="1"/>
  <c r="G344" i="7"/>
  <c r="G345" i="7"/>
  <c r="H345" i="7" s="1"/>
  <c r="G346" i="7"/>
  <c r="H346" i="7" s="1"/>
  <c r="G347" i="7"/>
  <c r="H347" i="7" s="1"/>
  <c r="G348" i="7"/>
  <c r="G349" i="7"/>
  <c r="H349" i="7" s="1"/>
  <c r="G350" i="7"/>
  <c r="H350" i="7" s="1"/>
  <c r="G351" i="7"/>
  <c r="H351" i="7" s="1"/>
  <c r="G352" i="7"/>
  <c r="G353" i="7"/>
  <c r="H353" i="7" s="1"/>
  <c r="G354" i="7"/>
  <c r="H354" i="7" s="1"/>
  <c r="G355" i="7"/>
  <c r="H355" i="7" s="1"/>
  <c r="G356" i="7"/>
  <c r="G357" i="7"/>
  <c r="H357" i="7" s="1"/>
  <c r="G358" i="7"/>
  <c r="H358" i="7" s="1"/>
  <c r="G359" i="7"/>
  <c r="H359" i="7" s="1"/>
  <c r="G360" i="7"/>
  <c r="G361" i="7"/>
  <c r="H361" i="7" s="1"/>
  <c r="G362" i="7"/>
  <c r="H362" i="7" s="1"/>
  <c r="G363" i="7"/>
  <c r="H363" i="7" s="1"/>
  <c r="G364" i="7"/>
  <c r="G365" i="7"/>
  <c r="H365" i="7" s="1"/>
  <c r="G366" i="7"/>
  <c r="H366" i="7" s="1"/>
  <c r="G367" i="7"/>
  <c r="H367" i="7" s="1"/>
  <c r="G368" i="7"/>
  <c r="G369" i="7"/>
  <c r="H369" i="7" s="1"/>
  <c r="G370" i="7"/>
  <c r="H370" i="7" s="1"/>
  <c r="G371" i="7"/>
  <c r="H371" i="7" s="1"/>
  <c r="G372" i="7"/>
  <c r="G373" i="7"/>
  <c r="H373" i="7" s="1"/>
  <c r="G374" i="7"/>
  <c r="H374" i="7" s="1"/>
  <c r="G375" i="7"/>
  <c r="H375" i="7" s="1"/>
  <c r="G376" i="7"/>
  <c r="G377" i="7"/>
  <c r="H377" i="7" s="1"/>
  <c r="G378" i="7"/>
  <c r="H378" i="7" s="1"/>
  <c r="D34" i="1"/>
  <c r="F71" i="6"/>
  <c r="E71" i="6"/>
  <c r="E45" i="6"/>
  <c r="F45" i="6"/>
  <c r="G45" i="6"/>
  <c r="H45" i="6"/>
  <c r="I45" i="6"/>
  <c r="J45" i="6"/>
  <c r="K45" i="6"/>
  <c r="L45" i="6"/>
  <c r="M45" i="6"/>
  <c r="N45" i="6"/>
  <c r="O45" i="6"/>
  <c r="P45" i="6"/>
  <c r="Q45" i="6"/>
  <c r="R45" i="6"/>
  <c r="S45" i="6"/>
  <c r="T45" i="6"/>
  <c r="U45" i="6"/>
  <c r="V45" i="6"/>
  <c r="W45" i="6"/>
  <c r="X45" i="6"/>
  <c r="Y45" i="6"/>
  <c r="Z45" i="6"/>
  <c r="AA45" i="6"/>
  <c r="AB45" i="6"/>
  <c r="AC45" i="6"/>
  <c r="E46" i="6"/>
  <c r="F46" i="6"/>
  <c r="G46" i="6"/>
  <c r="H46" i="6"/>
  <c r="I46" i="6"/>
  <c r="J46" i="6"/>
  <c r="K46" i="6"/>
  <c r="L46" i="6"/>
  <c r="M46" i="6"/>
  <c r="N46" i="6"/>
  <c r="O46" i="6"/>
  <c r="P46" i="6"/>
  <c r="Q46" i="6"/>
  <c r="R46" i="6"/>
  <c r="S46" i="6"/>
  <c r="T46" i="6"/>
  <c r="U46" i="6"/>
  <c r="V46" i="6"/>
  <c r="W46" i="6"/>
  <c r="X46" i="6"/>
  <c r="Y46" i="6"/>
  <c r="Z46" i="6"/>
  <c r="AA46" i="6"/>
  <c r="AB46" i="6"/>
  <c r="AC46" i="6"/>
  <c r="E47" i="6"/>
  <c r="F47" i="6"/>
  <c r="G47" i="6"/>
  <c r="H47" i="6"/>
  <c r="I47" i="6"/>
  <c r="J47" i="6"/>
  <c r="K47" i="6"/>
  <c r="L47" i="6"/>
  <c r="M47" i="6"/>
  <c r="N47" i="6"/>
  <c r="O47" i="6"/>
  <c r="P47" i="6"/>
  <c r="Q47" i="6"/>
  <c r="R47" i="6"/>
  <c r="S47" i="6"/>
  <c r="T47" i="6"/>
  <c r="U47" i="6"/>
  <c r="V47" i="6"/>
  <c r="W47" i="6"/>
  <c r="X47" i="6"/>
  <c r="Y47" i="6"/>
  <c r="Z47" i="6"/>
  <c r="AA47" i="6"/>
  <c r="AB47" i="6"/>
  <c r="AC47" i="6"/>
  <c r="E48" i="6"/>
  <c r="F48" i="6"/>
  <c r="G48" i="6"/>
  <c r="H48" i="6"/>
  <c r="I48" i="6"/>
  <c r="J48" i="6"/>
  <c r="K48" i="6"/>
  <c r="L48" i="6"/>
  <c r="M48" i="6"/>
  <c r="N48" i="6"/>
  <c r="O48" i="6"/>
  <c r="P48" i="6"/>
  <c r="Q48" i="6"/>
  <c r="R48" i="6"/>
  <c r="S48" i="6"/>
  <c r="T48" i="6"/>
  <c r="U48" i="6"/>
  <c r="V48" i="6"/>
  <c r="W48" i="6"/>
  <c r="X48" i="6"/>
  <c r="Y48" i="6"/>
  <c r="Z48" i="6"/>
  <c r="AA48" i="6"/>
  <c r="AB48" i="6"/>
  <c r="AC48" i="6"/>
  <c r="E49" i="6"/>
  <c r="F49" i="6"/>
  <c r="G49" i="6"/>
  <c r="H49" i="6"/>
  <c r="I49" i="6"/>
  <c r="J49" i="6"/>
  <c r="K49" i="6"/>
  <c r="L49" i="6"/>
  <c r="M49" i="6"/>
  <c r="N49" i="6"/>
  <c r="O49" i="6"/>
  <c r="P49" i="6"/>
  <c r="Q49" i="6"/>
  <c r="R49" i="6"/>
  <c r="S49" i="6"/>
  <c r="T49" i="6"/>
  <c r="U49" i="6"/>
  <c r="V49" i="6"/>
  <c r="W49" i="6"/>
  <c r="X49" i="6"/>
  <c r="Y49" i="6"/>
  <c r="Z49" i="6"/>
  <c r="AA49" i="6"/>
  <c r="AB49" i="6"/>
  <c r="AC49" i="6"/>
  <c r="E50" i="6"/>
  <c r="F50" i="6"/>
  <c r="G50" i="6"/>
  <c r="H50" i="6"/>
  <c r="I50" i="6"/>
  <c r="J50" i="6"/>
  <c r="K50" i="6"/>
  <c r="L50" i="6"/>
  <c r="M50" i="6"/>
  <c r="N50" i="6"/>
  <c r="O50" i="6"/>
  <c r="P50" i="6"/>
  <c r="Q50" i="6"/>
  <c r="R50" i="6"/>
  <c r="S50" i="6"/>
  <c r="T50" i="6"/>
  <c r="U50" i="6"/>
  <c r="V50" i="6"/>
  <c r="W50" i="6"/>
  <c r="X50" i="6"/>
  <c r="Y50" i="6"/>
  <c r="Z50" i="6"/>
  <c r="AA50" i="6"/>
  <c r="AB50" i="6"/>
  <c r="AC50" i="6"/>
  <c r="E51" i="6"/>
  <c r="F51" i="6"/>
  <c r="G51" i="6"/>
  <c r="H51" i="6"/>
  <c r="I51" i="6"/>
  <c r="J51" i="6"/>
  <c r="K51" i="6"/>
  <c r="L51" i="6"/>
  <c r="M51" i="6"/>
  <c r="N51" i="6"/>
  <c r="O51" i="6"/>
  <c r="P51" i="6"/>
  <c r="Q51" i="6"/>
  <c r="R51" i="6"/>
  <c r="S51" i="6"/>
  <c r="T51" i="6"/>
  <c r="U51" i="6"/>
  <c r="V51" i="6"/>
  <c r="W51" i="6"/>
  <c r="X51" i="6"/>
  <c r="Y51" i="6"/>
  <c r="Z51" i="6"/>
  <c r="AA51" i="6"/>
  <c r="AB51" i="6"/>
  <c r="AC51" i="6"/>
  <c r="E52" i="6"/>
  <c r="F52" i="6"/>
  <c r="G52" i="6"/>
  <c r="H52" i="6"/>
  <c r="I52" i="6"/>
  <c r="J52" i="6"/>
  <c r="K52" i="6"/>
  <c r="L52" i="6"/>
  <c r="M52" i="6"/>
  <c r="N52" i="6"/>
  <c r="O52" i="6"/>
  <c r="P52" i="6"/>
  <c r="Q52" i="6"/>
  <c r="R52" i="6"/>
  <c r="S52" i="6"/>
  <c r="T52" i="6"/>
  <c r="U52" i="6"/>
  <c r="V52" i="6"/>
  <c r="W52" i="6"/>
  <c r="X52" i="6"/>
  <c r="Y52" i="6"/>
  <c r="Z52" i="6"/>
  <c r="AA52" i="6"/>
  <c r="AB52" i="6"/>
  <c r="AC52" i="6"/>
  <c r="E53" i="6"/>
  <c r="F53" i="6"/>
  <c r="G53" i="6"/>
  <c r="H53" i="6"/>
  <c r="I53" i="6"/>
  <c r="J53" i="6"/>
  <c r="K53" i="6"/>
  <c r="L53" i="6"/>
  <c r="M53" i="6"/>
  <c r="N53" i="6"/>
  <c r="O53" i="6"/>
  <c r="P53" i="6"/>
  <c r="Q53" i="6"/>
  <c r="R53" i="6"/>
  <c r="S53" i="6"/>
  <c r="T53" i="6"/>
  <c r="U53" i="6"/>
  <c r="V53" i="6"/>
  <c r="W53" i="6"/>
  <c r="X53" i="6"/>
  <c r="Y53" i="6"/>
  <c r="Z53" i="6"/>
  <c r="AA53" i="6"/>
  <c r="AB53" i="6"/>
  <c r="AC53" i="6"/>
  <c r="E54" i="6"/>
  <c r="F54" i="6"/>
  <c r="G54" i="6"/>
  <c r="H54" i="6"/>
  <c r="I54" i="6"/>
  <c r="J54" i="6"/>
  <c r="K54" i="6"/>
  <c r="L54" i="6"/>
  <c r="M54" i="6"/>
  <c r="N54" i="6"/>
  <c r="O54" i="6"/>
  <c r="P54" i="6"/>
  <c r="Q54" i="6"/>
  <c r="R54" i="6"/>
  <c r="S54" i="6"/>
  <c r="T54" i="6"/>
  <c r="U54" i="6"/>
  <c r="V54" i="6"/>
  <c r="W54" i="6"/>
  <c r="X54" i="6"/>
  <c r="Y54" i="6"/>
  <c r="Z54" i="6"/>
  <c r="AA54" i="6"/>
  <c r="AB54" i="6"/>
  <c r="AC54" i="6"/>
  <c r="E55" i="6"/>
  <c r="F55" i="6"/>
  <c r="G55" i="6"/>
  <c r="H55" i="6"/>
  <c r="I55" i="6"/>
  <c r="J55" i="6"/>
  <c r="K55" i="6"/>
  <c r="L55" i="6"/>
  <c r="M55" i="6"/>
  <c r="N55" i="6"/>
  <c r="O55" i="6"/>
  <c r="P55" i="6"/>
  <c r="Q55" i="6"/>
  <c r="R55" i="6"/>
  <c r="S55" i="6"/>
  <c r="T55" i="6"/>
  <c r="U55" i="6"/>
  <c r="V55" i="6"/>
  <c r="W55" i="6"/>
  <c r="X55" i="6"/>
  <c r="Y55" i="6"/>
  <c r="Z55" i="6"/>
  <c r="AA55" i="6"/>
  <c r="AB55" i="6"/>
  <c r="AC55" i="6"/>
  <c r="E56" i="6"/>
  <c r="F56" i="6"/>
  <c r="G56" i="6"/>
  <c r="H56" i="6"/>
  <c r="I56" i="6"/>
  <c r="J56" i="6"/>
  <c r="K56" i="6"/>
  <c r="L56" i="6"/>
  <c r="M56" i="6"/>
  <c r="N56" i="6"/>
  <c r="O56" i="6"/>
  <c r="P56" i="6"/>
  <c r="Q56" i="6"/>
  <c r="R56" i="6"/>
  <c r="S56" i="6"/>
  <c r="T56" i="6"/>
  <c r="U56" i="6"/>
  <c r="V56" i="6"/>
  <c r="W56" i="6"/>
  <c r="X56" i="6"/>
  <c r="Y56" i="6"/>
  <c r="Z56" i="6"/>
  <c r="AA56" i="6"/>
  <c r="AB56" i="6"/>
  <c r="AC56" i="6"/>
  <c r="E57" i="6"/>
  <c r="F57" i="6"/>
  <c r="G57" i="6"/>
  <c r="H57" i="6"/>
  <c r="I57" i="6"/>
  <c r="J57" i="6"/>
  <c r="K57" i="6"/>
  <c r="L57" i="6"/>
  <c r="M57" i="6"/>
  <c r="N57" i="6"/>
  <c r="O57" i="6"/>
  <c r="P57" i="6"/>
  <c r="Q57" i="6"/>
  <c r="R57" i="6"/>
  <c r="S57" i="6"/>
  <c r="T57" i="6"/>
  <c r="U57" i="6"/>
  <c r="V57" i="6"/>
  <c r="W57" i="6"/>
  <c r="X57" i="6"/>
  <c r="Y57" i="6"/>
  <c r="Z57" i="6"/>
  <c r="AA57" i="6"/>
  <c r="AB57" i="6"/>
  <c r="AC57" i="6"/>
  <c r="E58" i="6"/>
  <c r="F58" i="6"/>
  <c r="G58" i="6"/>
  <c r="H58" i="6"/>
  <c r="I58" i="6"/>
  <c r="J58" i="6"/>
  <c r="K58" i="6"/>
  <c r="L58" i="6"/>
  <c r="M58" i="6"/>
  <c r="N58" i="6"/>
  <c r="O58" i="6"/>
  <c r="P58" i="6"/>
  <c r="Q58" i="6"/>
  <c r="R58" i="6"/>
  <c r="S58" i="6"/>
  <c r="T58" i="6"/>
  <c r="U58" i="6"/>
  <c r="V58" i="6"/>
  <c r="W58" i="6"/>
  <c r="X58" i="6"/>
  <c r="Y58" i="6"/>
  <c r="Z58" i="6"/>
  <c r="AA58" i="6"/>
  <c r="AB58" i="6"/>
  <c r="AC58" i="6"/>
  <c r="E59" i="6"/>
  <c r="F59" i="6"/>
  <c r="G59" i="6"/>
  <c r="H59" i="6"/>
  <c r="I59" i="6"/>
  <c r="J59" i="6"/>
  <c r="K59" i="6"/>
  <c r="L59" i="6"/>
  <c r="M59" i="6"/>
  <c r="N59" i="6"/>
  <c r="O59" i="6"/>
  <c r="P59" i="6"/>
  <c r="Q59" i="6"/>
  <c r="R59" i="6"/>
  <c r="S59" i="6"/>
  <c r="T59" i="6"/>
  <c r="U59" i="6"/>
  <c r="V59" i="6"/>
  <c r="W59" i="6"/>
  <c r="X59" i="6"/>
  <c r="Y59" i="6"/>
  <c r="Z59" i="6"/>
  <c r="AA59" i="6"/>
  <c r="AB59" i="6"/>
  <c r="AC59" i="6"/>
  <c r="E60" i="6"/>
  <c r="F60" i="6"/>
  <c r="G60" i="6"/>
  <c r="H60" i="6"/>
  <c r="I60" i="6"/>
  <c r="J60" i="6"/>
  <c r="K60" i="6"/>
  <c r="L60" i="6"/>
  <c r="M60" i="6"/>
  <c r="N60" i="6"/>
  <c r="O60" i="6"/>
  <c r="P60" i="6"/>
  <c r="Q60" i="6"/>
  <c r="R60" i="6"/>
  <c r="S60" i="6"/>
  <c r="T60" i="6"/>
  <c r="U60" i="6"/>
  <c r="V60" i="6"/>
  <c r="W60" i="6"/>
  <c r="X60" i="6"/>
  <c r="Y60" i="6"/>
  <c r="Z60" i="6"/>
  <c r="AA60" i="6"/>
  <c r="AB60" i="6"/>
  <c r="AC60" i="6"/>
  <c r="E61" i="6"/>
  <c r="F61" i="6"/>
  <c r="G61" i="6"/>
  <c r="H61" i="6"/>
  <c r="I61" i="6"/>
  <c r="J61" i="6"/>
  <c r="K61" i="6"/>
  <c r="L61" i="6"/>
  <c r="M61" i="6"/>
  <c r="N61" i="6"/>
  <c r="O61" i="6"/>
  <c r="P61" i="6"/>
  <c r="Q61" i="6"/>
  <c r="R61" i="6"/>
  <c r="S61" i="6"/>
  <c r="T61" i="6"/>
  <c r="U61" i="6"/>
  <c r="V61" i="6"/>
  <c r="W61" i="6"/>
  <c r="X61" i="6"/>
  <c r="Y61" i="6"/>
  <c r="Z61" i="6"/>
  <c r="AA61" i="6"/>
  <c r="AB61" i="6"/>
  <c r="AC61" i="6"/>
  <c r="E62" i="6"/>
  <c r="F62" i="6"/>
  <c r="G62" i="6"/>
  <c r="H62" i="6"/>
  <c r="I62" i="6"/>
  <c r="J62" i="6"/>
  <c r="K62" i="6"/>
  <c r="L62" i="6"/>
  <c r="M62" i="6"/>
  <c r="N62" i="6"/>
  <c r="O62" i="6"/>
  <c r="P62" i="6"/>
  <c r="Q62" i="6"/>
  <c r="R62" i="6"/>
  <c r="S62" i="6"/>
  <c r="T62" i="6"/>
  <c r="U62" i="6"/>
  <c r="V62" i="6"/>
  <c r="W62" i="6"/>
  <c r="X62" i="6"/>
  <c r="Y62" i="6"/>
  <c r="Z62" i="6"/>
  <c r="AA62" i="6"/>
  <c r="AB62" i="6"/>
  <c r="AC62" i="6"/>
  <c r="E63" i="6"/>
  <c r="F63" i="6"/>
  <c r="G63" i="6"/>
  <c r="H63" i="6"/>
  <c r="I63" i="6"/>
  <c r="J63" i="6"/>
  <c r="K63" i="6"/>
  <c r="L63" i="6"/>
  <c r="M63" i="6"/>
  <c r="N63" i="6"/>
  <c r="O63" i="6"/>
  <c r="P63" i="6"/>
  <c r="Q63" i="6"/>
  <c r="R63" i="6"/>
  <c r="S63" i="6"/>
  <c r="T63" i="6"/>
  <c r="U63" i="6"/>
  <c r="V63" i="6"/>
  <c r="W63" i="6"/>
  <c r="X63" i="6"/>
  <c r="Y63" i="6"/>
  <c r="Z63" i="6"/>
  <c r="AA63" i="6"/>
  <c r="AB63" i="6"/>
  <c r="AC63" i="6"/>
  <c r="E64" i="6"/>
  <c r="F64" i="6"/>
  <c r="G64" i="6"/>
  <c r="H64" i="6"/>
  <c r="I64" i="6"/>
  <c r="J64" i="6"/>
  <c r="K64" i="6"/>
  <c r="L64" i="6"/>
  <c r="M64" i="6"/>
  <c r="N64" i="6"/>
  <c r="O64" i="6"/>
  <c r="P64" i="6"/>
  <c r="Q64" i="6"/>
  <c r="R64" i="6"/>
  <c r="S64" i="6"/>
  <c r="T64" i="6"/>
  <c r="U64" i="6"/>
  <c r="V64" i="6"/>
  <c r="W64" i="6"/>
  <c r="X64" i="6"/>
  <c r="Y64" i="6"/>
  <c r="Z64" i="6"/>
  <c r="AA64" i="6"/>
  <c r="AB64" i="6"/>
  <c r="AC64" i="6"/>
  <c r="E65" i="6"/>
  <c r="F65" i="6"/>
  <c r="G65" i="6"/>
  <c r="H65" i="6"/>
  <c r="I65" i="6"/>
  <c r="J65" i="6"/>
  <c r="K65" i="6"/>
  <c r="L65" i="6"/>
  <c r="M65" i="6"/>
  <c r="N65" i="6"/>
  <c r="O65" i="6"/>
  <c r="P65" i="6"/>
  <c r="Q65" i="6"/>
  <c r="R65" i="6"/>
  <c r="S65" i="6"/>
  <c r="T65" i="6"/>
  <c r="U65" i="6"/>
  <c r="V65" i="6"/>
  <c r="W65" i="6"/>
  <c r="X65" i="6"/>
  <c r="Y65" i="6"/>
  <c r="Z65" i="6"/>
  <c r="AA65" i="6"/>
  <c r="AB65" i="6"/>
  <c r="AC65" i="6"/>
  <c r="E66" i="6"/>
  <c r="F66" i="6"/>
  <c r="G66" i="6"/>
  <c r="H66" i="6"/>
  <c r="I66" i="6"/>
  <c r="J66" i="6"/>
  <c r="K66" i="6"/>
  <c r="L66" i="6"/>
  <c r="M66" i="6"/>
  <c r="N66" i="6"/>
  <c r="O66" i="6"/>
  <c r="P66" i="6"/>
  <c r="Q66" i="6"/>
  <c r="R66" i="6"/>
  <c r="S66" i="6"/>
  <c r="T66" i="6"/>
  <c r="U66" i="6"/>
  <c r="V66" i="6"/>
  <c r="W66" i="6"/>
  <c r="X66" i="6"/>
  <c r="Y66" i="6"/>
  <c r="Z66" i="6"/>
  <c r="AA66" i="6"/>
  <c r="AB66" i="6"/>
  <c r="AC66" i="6"/>
  <c r="E67" i="6"/>
  <c r="F67" i="6"/>
  <c r="G67" i="6"/>
  <c r="H67" i="6"/>
  <c r="I67" i="6"/>
  <c r="J67" i="6"/>
  <c r="K67" i="6"/>
  <c r="L67" i="6"/>
  <c r="M67" i="6"/>
  <c r="N67" i="6"/>
  <c r="O67" i="6"/>
  <c r="P67" i="6"/>
  <c r="Q67" i="6"/>
  <c r="R67" i="6"/>
  <c r="S67" i="6"/>
  <c r="T67" i="6"/>
  <c r="U67" i="6"/>
  <c r="V67" i="6"/>
  <c r="W67" i="6"/>
  <c r="X67" i="6"/>
  <c r="Y67" i="6"/>
  <c r="Z67" i="6"/>
  <c r="AA67" i="6"/>
  <c r="AB67" i="6"/>
  <c r="AC67" i="6"/>
  <c r="E68" i="6"/>
  <c r="F68" i="6"/>
  <c r="G68" i="6"/>
  <c r="H68" i="6"/>
  <c r="I68" i="6"/>
  <c r="J68" i="6"/>
  <c r="K68" i="6"/>
  <c r="L68" i="6"/>
  <c r="M68" i="6"/>
  <c r="N68" i="6"/>
  <c r="O68" i="6"/>
  <c r="P68" i="6"/>
  <c r="Q68" i="6"/>
  <c r="R68" i="6"/>
  <c r="S68" i="6"/>
  <c r="T68" i="6"/>
  <c r="U68" i="6"/>
  <c r="V68" i="6"/>
  <c r="W68" i="6"/>
  <c r="X68" i="6"/>
  <c r="Y68" i="6"/>
  <c r="Z68" i="6"/>
  <c r="AA68" i="6"/>
  <c r="AB68" i="6"/>
  <c r="AC68" i="6"/>
  <c r="F44" i="6"/>
  <c r="G44" i="6"/>
  <c r="H44" i="6"/>
  <c r="I44" i="6"/>
  <c r="J44" i="6"/>
  <c r="K44" i="6"/>
  <c r="L44" i="6"/>
  <c r="M44" i="6"/>
  <c r="N44" i="6"/>
  <c r="O44" i="6"/>
  <c r="P44" i="6"/>
  <c r="Q44" i="6"/>
  <c r="R44" i="6"/>
  <c r="S44" i="6"/>
  <c r="T44" i="6"/>
  <c r="U44" i="6"/>
  <c r="V44" i="6"/>
  <c r="W44" i="6"/>
  <c r="X44" i="6"/>
  <c r="Y44" i="6"/>
  <c r="Z44" i="6"/>
  <c r="AA44" i="6"/>
  <c r="AB44" i="6"/>
  <c r="AC44" i="6"/>
  <c r="E44" i="6"/>
  <c r="D32" i="1"/>
  <c r="D31" i="1" a="1"/>
  <c r="D31" i="1" s="1"/>
  <c r="D30" i="1"/>
  <c r="D29" i="1"/>
  <c r="D28" i="1"/>
  <c r="R6" i="5"/>
  <c r="R7" i="5"/>
  <c r="R8" i="5"/>
  <c r="R9" i="5"/>
  <c r="R10" i="5"/>
  <c r="R11" i="5"/>
  <c r="R12" i="5"/>
  <c r="R13" i="5"/>
  <c r="R14" i="5"/>
  <c r="R15" i="5"/>
  <c r="R16" i="5"/>
  <c r="R17" i="5"/>
  <c r="R18" i="5"/>
  <c r="R19" i="5"/>
  <c r="R20" i="5"/>
  <c r="R21" i="5"/>
  <c r="R22" i="5"/>
  <c r="R23" i="5"/>
  <c r="R24" i="5"/>
  <c r="R25" i="5"/>
  <c r="R26" i="5"/>
  <c r="R27" i="5"/>
  <c r="R28" i="5"/>
  <c r="R29" i="5"/>
  <c r="R30" i="5"/>
  <c r="R31" i="5"/>
  <c r="R32" i="5"/>
  <c r="R33" i="5"/>
  <c r="R34" i="5"/>
  <c r="R35" i="5"/>
  <c r="R36" i="5"/>
  <c r="R37" i="5"/>
  <c r="R38" i="5"/>
  <c r="R39" i="5"/>
  <c r="R40" i="5"/>
  <c r="R41" i="5"/>
  <c r="R42" i="5"/>
  <c r="R43" i="5"/>
  <c r="R44" i="5"/>
  <c r="R45" i="5"/>
  <c r="R46" i="5"/>
  <c r="R47" i="5"/>
  <c r="R48" i="5"/>
  <c r="R49" i="5"/>
  <c r="R50" i="5"/>
  <c r="R51" i="5"/>
  <c r="R52" i="5"/>
  <c r="R53" i="5"/>
  <c r="R54" i="5"/>
  <c r="R55" i="5"/>
  <c r="R56" i="5"/>
  <c r="R57" i="5"/>
  <c r="R58" i="5"/>
  <c r="R59" i="5"/>
  <c r="R60" i="5"/>
  <c r="R61" i="5"/>
  <c r="R62" i="5"/>
  <c r="R63" i="5"/>
  <c r="R64" i="5"/>
  <c r="R65" i="5"/>
  <c r="R66" i="5"/>
  <c r="R67" i="5"/>
  <c r="R68" i="5"/>
  <c r="R69" i="5"/>
  <c r="R70" i="5"/>
  <c r="R71" i="5"/>
  <c r="R72" i="5"/>
  <c r="R73" i="5"/>
  <c r="R74" i="5"/>
  <c r="R75" i="5"/>
  <c r="R76" i="5"/>
  <c r="R77" i="5"/>
  <c r="R78" i="5"/>
  <c r="R79" i="5"/>
  <c r="R80" i="5"/>
  <c r="R81" i="5"/>
  <c r="R82" i="5"/>
  <c r="R83" i="5"/>
  <c r="R84" i="5"/>
  <c r="R85" i="5"/>
  <c r="R86" i="5"/>
  <c r="R87" i="5"/>
  <c r="R88" i="5"/>
  <c r="R89" i="5"/>
  <c r="R90" i="5"/>
  <c r="R91" i="5"/>
  <c r="R92" i="5"/>
  <c r="R93" i="5"/>
  <c r="R94" i="5"/>
  <c r="R95" i="5"/>
  <c r="R96" i="5"/>
  <c r="R97" i="5"/>
  <c r="R98" i="5"/>
  <c r="R99" i="5"/>
  <c r="R100" i="5"/>
  <c r="R101" i="5"/>
  <c r="R102" i="5"/>
  <c r="R103" i="5"/>
  <c r="R104" i="5"/>
  <c r="R105" i="5"/>
  <c r="R106" i="5"/>
  <c r="R107" i="5"/>
  <c r="R108" i="5"/>
  <c r="R109" i="5"/>
  <c r="R110" i="5"/>
  <c r="R111" i="5"/>
  <c r="R112" i="5"/>
  <c r="R113" i="5"/>
  <c r="R114" i="5"/>
  <c r="R115" i="5"/>
  <c r="R116" i="5"/>
  <c r="R117" i="5"/>
  <c r="R118" i="5"/>
  <c r="R119" i="5"/>
  <c r="R120" i="5"/>
  <c r="R121" i="5"/>
  <c r="R122" i="5"/>
  <c r="R123" i="5"/>
  <c r="R124" i="5"/>
  <c r="R125" i="5"/>
  <c r="R126" i="5"/>
  <c r="R127" i="5"/>
  <c r="R128" i="5"/>
  <c r="R129" i="5"/>
  <c r="R130" i="5"/>
  <c r="R131" i="5"/>
  <c r="R132" i="5"/>
  <c r="R133" i="5"/>
  <c r="R134" i="5"/>
  <c r="R135" i="5"/>
  <c r="R136" i="5"/>
  <c r="R137" i="5"/>
  <c r="R138" i="5"/>
  <c r="R139" i="5"/>
  <c r="R140" i="5"/>
  <c r="R141" i="5"/>
  <c r="R142" i="5"/>
  <c r="R143" i="5"/>
  <c r="R144" i="5"/>
  <c r="R145" i="5"/>
  <c r="R146" i="5"/>
  <c r="R147" i="5"/>
  <c r="R148" i="5"/>
  <c r="R149" i="5"/>
  <c r="R150" i="5"/>
  <c r="R151" i="5"/>
  <c r="R152" i="5"/>
  <c r="R153" i="5"/>
  <c r="R154" i="5"/>
  <c r="R155" i="5"/>
  <c r="R156" i="5"/>
  <c r="R157" i="5"/>
  <c r="R158" i="5"/>
  <c r="R159" i="5"/>
  <c r="R160" i="5"/>
  <c r="R161" i="5"/>
  <c r="R162" i="5"/>
  <c r="R163" i="5"/>
  <c r="R164" i="5"/>
  <c r="R165" i="5"/>
  <c r="R166" i="5"/>
  <c r="R167" i="5"/>
  <c r="R168" i="5"/>
  <c r="R169" i="5"/>
  <c r="R170" i="5"/>
  <c r="R171" i="5"/>
  <c r="R172" i="5"/>
  <c r="R173" i="5"/>
  <c r="R174" i="5"/>
  <c r="R175" i="5"/>
  <c r="R176" i="5"/>
  <c r="R177" i="5"/>
  <c r="R178" i="5"/>
  <c r="R179" i="5"/>
  <c r="R180" i="5"/>
  <c r="R181" i="5"/>
  <c r="R182" i="5"/>
  <c r="R183" i="5"/>
  <c r="R184" i="5"/>
  <c r="R185" i="5"/>
  <c r="R186" i="5"/>
  <c r="R187" i="5"/>
  <c r="R188" i="5"/>
  <c r="R189" i="5"/>
  <c r="R190" i="5"/>
  <c r="R191" i="5"/>
  <c r="R192" i="5"/>
  <c r="R193" i="5"/>
  <c r="R194" i="5"/>
  <c r="R195" i="5"/>
  <c r="R196" i="5"/>
  <c r="R197" i="5"/>
  <c r="R198" i="5"/>
  <c r="R199" i="5"/>
  <c r="R200" i="5"/>
  <c r="R201" i="5"/>
  <c r="R202" i="5"/>
  <c r="R203" i="5"/>
  <c r="R204" i="5"/>
  <c r="R205" i="5"/>
  <c r="R206" i="5"/>
  <c r="R207" i="5"/>
  <c r="R208" i="5"/>
  <c r="R209" i="5"/>
  <c r="R210" i="5"/>
  <c r="R211" i="5"/>
  <c r="R212" i="5"/>
  <c r="R213" i="5"/>
  <c r="R214" i="5"/>
  <c r="R215" i="5"/>
  <c r="R216" i="5"/>
  <c r="R217" i="5"/>
  <c r="R218" i="5"/>
  <c r="R219" i="5"/>
  <c r="R220" i="5"/>
  <c r="R221" i="5"/>
  <c r="R222" i="5"/>
  <c r="R223" i="5"/>
  <c r="R224" i="5"/>
  <c r="R225" i="5"/>
  <c r="R226" i="5"/>
  <c r="R227" i="5"/>
  <c r="R228" i="5"/>
  <c r="R229" i="5"/>
  <c r="R230" i="5"/>
  <c r="R231" i="5"/>
  <c r="R232" i="5"/>
  <c r="R233" i="5"/>
  <c r="R234" i="5"/>
  <c r="R235" i="5"/>
  <c r="R236" i="5"/>
  <c r="R237" i="5"/>
  <c r="R238" i="5"/>
  <c r="R239" i="5"/>
  <c r="R240" i="5"/>
  <c r="R241" i="5"/>
  <c r="R242" i="5"/>
  <c r="R243" i="5"/>
  <c r="R244" i="5"/>
  <c r="R245" i="5"/>
  <c r="R246" i="5"/>
  <c r="R247" i="5"/>
  <c r="R248" i="5"/>
  <c r="R249" i="5"/>
  <c r="R250" i="5"/>
  <c r="R251" i="5"/>
  <c r="R252" i="5"/>
  <c r="R253" i="5"/>
  <c r="R254" i="5"/>
  <c r="R255" i="5"/>
  <c r="R256" i="5"/>
  <c r="R257" i="5"/>
  <c r="R258" i="5"/>
  <c r="R259" i="5"/>
  <c r="R260" i="5"/>
  <c r="R261" i="5"/>
  <c r="R262" i="5"/>
  <c r="R263" i="5"/>
  <c r="R264" i="5"/>
  <c r="R265" i="5"/>
  <c r="R266" i="5"/>
  <c r="R267" i="5"/>
  <c r="R268" i="5"/>
  <c r="R269" i="5"/>
  <c r="R270" i="5"/>
  <c r="R271" i="5"/>
  <c r="R272" i="5"/>
  <c r="R273" i="5"/>
  <c r="R274" i="5"/>
  <c r="R275" i="5"/>
  <c r="R276" i="5"/>
  <c r="R277" i="5"/>
  <c r="R278" i="5"/>
  <c r="R279" i="5"/>
  <c r="R280" i="5"/>
  <c r="R281" i="5"/>
  <c r="R282" i="5"/>
  <c r="R283" i="5"/>
  <c r="R284" i="5"/>
  <c r="R285" i="5"/>
  <c r="R286" i="5"/>
  <c r="R287" i="5"/>
  <c r="R288" i="5"/>
  <c r="R289" i="5"/>
  <c r="R290" i="5"/>
  <c r="R291" i="5"/>
  <c r="R292" i="5"/>
  <c r="R293" i="5"/>
  <c r="R294" i="5"/>
  <c r="R295" i="5"/>
  <c r="R296" i="5"/>
  <c r="R297" i="5"/>
  <c r="R298" i="5"/>
  <c r="R299" i="5"/>
  <c r="R300" i="5"/>
  <c r="R301" i="5"/>
  <c r="R302" i="5"/>
  <c r="R303" i="5"/>
  <c r="R304" i="5"/>
  <c r="R305" i="5"/>
  <c r="R306" i="5"/>
  <c r="R307" i="5"/>
  <c r="R308" i="5"/>
  <c r="R309" i="5"/>
  <c r="R310" i="5"/>
  <c r="R311" i="5"/>
  <c r="R312" i="5"/>
  <c r="R313" i="5"/>
  <c r="R314" i="5"/>
  <c r="R315" i="5"/>
  <c r="R316" i="5"/>
  <c r="R317" i="5"/>
  <c r="R318" i="5"/>
  <c r="R319" i="5"/>
  <c r="R320" i="5"/>
  <c r="R321" i="5"/>
  <c r="R322" i="5"/>
  <c r="R323" i="5"/>
  <c r="R324" i="5"/>
  <c r="R325" i="5"/>
  <c r="R326" i="5"/>
  <c r="R327" i="5"/>
  <c r="R328" i="5"/>
  <c r="R329" i="5"/>
  <c r="R330" i="5"/>
  <c r="R331" i="5"/>
  <c r="R332" i="5"/>
  <c r="R333" i="5"/>
  <c r="R334" i="5"/>
  <c r="R335" i="5"/>
  <c r="R336" i="5"/>
  <c r="R337" i="5"/>
  <c r="R338" i="5"/>
  <c r="R339" i="5"/>
  <c r="R340" i="5"/>
  <c r="R341" i="5"/>
  <c r="R342" i="5"/>
  <c r="R343" i="5"/>
  <c r="R344" i="5"/>
  <c r="R345" i="5"/>
  <c r="R346" i="5"/>
  <c r="R347" i="5"/>
  <c r="R348" i="5"/>
  <c r="R349" i="5"/>
  <c r="R350" i="5"/>
  <c r="R351" i="5"/>
  <c r="R352" i="5"/>
  <c r="R353" i="5"/>
  <c r="R354" i="5"/>
  <c r="R355" i="5"/>
  <c r="R356" i="5"/>
  <c r="R357" i="5"/>
  <c r="R358" i="5"/>
  <c r="R359" i="5"/>
  <c r="R360" i="5"/>
  <c r="R361" i="5"/>
  <c r="R362" i="5"/>
  <c r="R363" i="5"/>
  <c r="R364" i="5"/>
  <c r="R365" i="5"/>
  <c r="R366" i="5"/>
  <c r="R367" i="5"/>
  <c r="R368" i="5"/>
  <c r="R369" i="5"/>
  <c r="R370" i="5"/>
  <c r="R371" i="5"/>
  <c r="R372" i="5"/>
  <c r="R373" i="5"/>
  <c r="R374" i="5"/>
  <c r="R375" i="5"/>
  <c r="R376" i="5"/>
  <c r="R377" i="5"/>
  <c r="R378" i="5"/>
  <c r="R379" i="5"/>
  <c r="R380" i="5"/>
  <c r="R381" i="5"/>
  <c r="R382" i="5"/>
  <c r="R383" i="5"/>
  <c r="R384" i="5"/>
  <c r="R385" i="5"/>
  <c r="R386" i="5"/>
  <c r="R387" i="5"/>
  <c r="R388" i="5"/>
  <c r="R389" i="5"/>
  <c r="R390" i="5"/>
  <c r="R391" i="5"/>
  <c r="R392" i="5"/>
  <c r="R393" i="5"/>
  <c r="R394" i="5"/>
  <c r="R395" i="5"/>
  <c r="R396" i="5"/>
  <c r="R397" i="5"/>
  <c r="R398" i="5"/>
  <c r="R399" i="5"/>
  <c r="R400" i="5"/>
  <c r="R401" i="5"/>
  <c r="R402" i="5"/>
  <c r="R403" i="5"/>
  <c r="R404" i="5"/>
  <c r="R405" i="5"/>
  <c r="R406" i="5"/>
  <c r="R407" i="5"/>
  <c r="R408" i="5"/>
  <c r="R409" i="5"/>
  <c r="R410" i="5"/>
  <c r="R411" i="5"/>
  <c r="R412" i="5"/>
  <c r="R413" i="5"/>
  <c r="R414" i="5"/>
  <c r="R415" i="5"/>
  <c r="R416" i="5"/>
  <c r="R417" i="5"/>
  <c r="R418" i="5"/>
  <c r="R419" i="5"/>
  <c r="R420" i="5"/>
  <c r="R421" i="5"/>
  <c r="R422" i="5"/>
  <c r="R423" i="5"/>
  <c r="R424" i="5"/>
  <c r="R425" i="5"/>
  <c r="R426" i="5"/>
  <c r="R427" i="5"/>
  <c r="R428" i="5"/>
  <c r="R429" i="5"/>
  <c r="R430" i="5"/>
  <c r="R431" i="5"/>
  <c r="R432" i="5"/>
  <c r="Q6" i="5"/>
  <c r="Q7" i="5"/>
  <c r="Q8" i="5"/>
  <c r="Q9" i="5"/>
  <c r="Q10" i="5"/>
  <c r="Q11" i="5"/>
  <c r="Q12" i="5"/>
  <c r="Q13" i="5"/>
  <c r="Q14" i="5"/>
  <c r="Q15" i="5"/>
  <c r="Q16" i="5"/>
  <c r="D27" i="1" s="1"/>
  <c r="Q17" i="5"/>
  <c r="Q18" i="5"/>
  <c r="Q19" i="5"/>
  <c r="Q20" i="5"/>
  <c r="Q21" i="5"/>
  <c r="Q22" i="5"/>
  <c r="Q23" i="5"/>
  <c r="Q24" i="5"/>
  <c r="Q25" i="5"/>
  <c r="Q26" i="5"/>
  <c r="Q27" i="5"/>
  <c r="Q28" i="5"/>
  <c r="Q29" i="5"/>
  <c r="Q30" i="5"/>
  <c r="Q31" i="5"/>
  <c r="Q32" i="5"/>
  <c r="Q33" i="5"/>
  <c r="Q34" i="5"/>
  <c r="Q35" i="5"/>
  <c r="Q36" i="5"/>
  <c r="Q37" i="5"/>
  <c r="Q38" i="5"/>
  <c r="Q39" i="5"/>
  <c r="Q40" i="5"/>
  <c r="Q41" i="5"/>
  <c r="Q42" i="5"/>
  <c r="Q43" i="5"/>
  <c r="Q44" i="5"/>
  <c r="Q45" i="5"/>
  <c r="Q46" i="5"/>
  <c r="Q47" i="5"/>
  <c r="Q48" i="5"/>
  <c r="Q49" i="5"/>
  <c r="Q50" i="5"/>
  <c r="Q51" i="5"/>
  <c r="Q52" i="5"/>
  <c r="Q53" i="5"/>
  <c r="Q54" i="5"/>
  <c r="Q55" i="5"/>
  <c r="Q56" i="5"/>
  <c r="Q57" i="5"/>
  <c r="Q58" i="5"/>
  <c r="Q59" i="5"/>
  <c r="Q60" i="5"/>
  <c r="Q61" i="5"/>
  <c r="Q62" i="5"/>
  <c r="Q63" i="5"/>
  <c r="Q64" i="5"/>
  <c r="Q65" i="5"/>
  <c r="Q66" i="5"/>
  <c r="Q67" i="5"/>
  <c r="Q68" i="5"/>
  <c r="Q69" i="5"/>
  <c r="Q70" i="5"/>
  <c r="Q71" i="5"/>
  <c r="Q72" i="5"/>
  <c r="Q73" i="5"/>
  <c r="Q74" i="5"/>
  <c r="Q75" i="5"/>
  <c r="Q76" i="5"/>
  <c r="Q77" i="5"/>
  <c r="Q78" i="5"/>
  <c r="Q79" i="5"/>
  <c r="Q80" i="5"/>
  <c r="Q81" i="5"/>
  <c r="Q82" i="5"/>
  <c r="Q83" i="5"/>
  <c r="Q84" i="5"/>
  <c r="Q85" i="5"/>
  <c r="Q86" i="5"/>
  <c r="Q87" i="5"/>
  <c r="Q88" i="5"/>
  <c r="Q89" i="5"/>
  <c r="Q90" i="5"/>
  <c r="Q91" i="5"/>
  <c r="Q92" i="5"/>
  <c r="Q93" i="5"/>
  <c r="Q94" i="5"/>
  <c r="Q95" i="5"/>
  <c r="Q96" i="5"/>
  <c r="Q97" i="5"/>
  <c r="Q98" i="5"/>
  <c r="Q99" i="5"/>
  <c r="Q100" i="5"/>
  <c r="Q101" i="5"/>
  <c r="Q102" i="5"/>
  <c r="Q103" i="5"/>
  <c r="Q104" i="5"/>
  <c r="Q105" i="5"/>
  <c r="Q106" i="5"/>
  <c r="Q107" i="5"/>
  <c r="Q108" i="5"/>
  <c r="Q109" i="5"/>
  <c r="Q110" i="5"/>
  <c r="Q111" i="5"/>
  <c r="Q112" i="5"/>
  <c r="Q113" i="5"/>
  <c r="Q114" i="5"/>
  <c r="Q115" i="5"/>
  <c r="Q116" i="5"/>
  <c r="Q117" i="5"/>
  <c r="Q118" i="5"/>
  <c r="Q119" i="5"/>
  <c r="Q120" i="5"/>
  <c r="Q121" i="5"/>
  <c r="Q122" i="5"/>
  <c r="Q123" i="5"/>
  <c r="Q124" i="5"/>
  <c r="Q125" i="5"/>
  <c r="Q126" i="5"/>
  <c r="Q127" i="5"/>
  <c r="Q128" i="5"/>
  <c r="Q129" i="5"/>
  <c r="Q130" i="5"/>
  <c r="Q131" i="5"/>
  <c r="Q132" i="5"/>
  <c r="Q133" i="5"/>
  <c r="Q134" i="5"/>
  <c r="Q135" i="5"/>
  <c r="Q136" i="5"/>
  <c r="Q137" i="5"/>
  <c r="Q138" i="5"/>
  <c r="Q139" i="5"/>
  <c r="Q140" i="5"/>
  <c r="Q141" i="5"/>
  <c r="Q142" i="5"/>
  <c r="Q143" i="5"/>
  <c r="Q144" i="5"/>
  <c r="Q145" i="5"/>
  <c r="Q146" i="5"/>
  <c r="Q147" i="5"/>
  <c r="Q148" i="5"/>
  <c r="Q149" i="5"/>
  <c r="Q150" i="5"/>
  <c r="Q151" i="5"/>
  <c r="Q152" i="5"/>
  <c r="Q153" i="5"/>
  <c r="Q154" i="5"/>
  <c r="Q155" i="5"/>
  <c r="Q156" i="5"/>
  <c r="Q157" i="5"/>
  <c r="Q158" i="5"/>
  <c r="Q159" i="5"/>
  <c r="Q160" i="5"/>
  <c r="Q161" i="5"/>
  <c r="Q162" i="5"/>
  <c r="Q163" i="5"/>
  <c r="Q164" i="5"/>
  <c r="Q165" i="5"/>
  <c r="Q166" i="5"/>
  <c r="Q167" i="5"/>
  <c r="Q168" i="5"/>
  <c r="Q169" i="5"/>
  <c r="Q170" i="5"/>
  <c r="Q171" i="5"/>
  <c r="Q172" i="5"/>
  <c r="Q173" i="5"/>
  <c r="Q174" i="5"/>
  <c r="Q175" i="5"/>
  <c r="Q176" i="5"/>
  <c r="Q177" i="5"/>
  <c r="Q178" i="5"/>
  <c r="Q179" i="5"/>
  <c r="Q180" i="5"/>
  <c r="Q181" i="5"/>
  <c r="Q182" i="5"/>
  <c r="Q183" i="5"/>
  <c r="Q184" i="5"/>
  <c r="Q185" i="5"/>
  <c r="Q186" i="5"/>
  <c r="Q187" i="5"/>
  <c r="Q188" i="5"/>
  <c r="Q189" i="5"/>
  <c r="Q190" i="5"/>
  <c r="Q191" i="5"/>
  <c r="Q192" i="5"/>
  <c r="Q193" i="5"/>
  <c r="Q194" i="5"/>
  <c r="Q195" i="5"/>
  <c r="Q196" i="5"/>
  <c r="Q197" i="5"/>
  <c r="Q198" i="5"/>
  <c r="Q199" i="5"/>
  <c r="Q200" i="5"/>
  <c r="Q201" i="5"/>
  <c r="Q202" i="5"/>
  <c r="Q203" i="5"/>
  <c r="Q204" i="5"/>
  <c r="Q205" i="5"/>
  <c r="Q206" i="5"/>
  <c r="Q207" i="5"/>
  <c r="Q208" i="5"/>
  <c r="Q209" i="5"/>
  <c r="Q210" i="5"/>
  <c r="Q211" i="5"/>
  <c r="Q212" i="5"/>
  <c r="Q213" i="5"/>
  <c r="Q214" i="5"/>
  <c r="Q215" i="5"/>
  <c r="Q216" i="5"/>
  <c r="Q217" i="5"/>
  <c r="Q218" i="5"/>
  <c r="Q219" i="5"/>
  <c r="Q220" i="5"/>
  <c r="Q221" i="5"/>
  <c r="Q222" i="5"/>
  <c r="Q223" i="5"/>
  <c r="Q224" i="5"/>
  <c r="Q225" i="5"/>
  <c r="Q226" i="5"/>
  <c r="Q227" i="5"/>
  <c r="Q228" i="5"/>
  <c r="Q229" i="5"/>
  <c r="Q230" i="5"/>
  <c r="Q231" i="5"/>
  <c r="Q232" i="5"/>
  <c r="Q233" i="5"/>
  <c r="Q234" i="5"/>
  <c r="Q235" i="5"/>
  <c r="Q236" i="5"/>
  <c r="Q237" i="5"/>
  <c r="Q238" i="5"/>
  <c r="Q239" i="5"/>
  <c r="Q240" i="5"/>
  <c r="Q241" i="5"/>
  <c r="Q242" i="5"/>
  <c r="Q243" i="5"/>
  <c r="Q244" i="5"/>
  <c r="Q245" i="5"/>
  <c r="Q246" i="5"/>
  <c r="Q247" i="5"/>
  <c r="Q248" i="5"/>
  <c r="Q249" i="5"/>
  <c r="Q250" i="5"/>
  <c r="Q251" i="5"/>
  <c r="Q252" i="5"/>
  <c r="Q253" i="5"/>
  <c r="Q254" i="5"/>
  <c r="Q255" i="5"/>
  <c r="Q256" i="5"/>
  <c r="Q257" i="5"/>
  <c r="Q258" i="5"/>
  <c r="Q259" i="5"/>
  <c r="Q260" i="5"/>
  <c r="Q261" i="5"/>
  <c r="Q262" i="5"/>
  <c r="Q263" i="5"/>
  <c r="Q264" i="5"/>
  <c r="Q265" i="5"/>
  <c r="Q266" i="5"/>
  <c r="Q267" i="5"/>
  <c r="Q268" i="5"/>
  <c r="Q269" i="5"/>
  <c r="Q270" i="5"/>
  <c r="Q271" i="5"/>
  <c r="Q272" i="5"/>
  <c r="Q273" i="5"/>
  <c r="Q274" i="5"/>
  <c r="Q275" i="5"/>
  <c r="Q276" i="5"/>
  <c r="Q277" i="5"/>
  <c r="Q278" i="5"/>
  <c r="Q279" i="5"/>
  <c r="Q280" i="5"/>
  <c r="Q281" i="5"/>
  <c r="Q282" i="5"/>
  <c r="Q283" i="5"/>
  <c r="Q284" i="5"/>
  <c r="Q285" i="5"/>
  <c r="Q286" i="5"/>
  <c r="Q287" i="5"/>
  <c r="Q288" i="5"/>
  <c r="Q289" i="5"/>
  <c r="Q290" i="5"/>
  <c r="Q291" i="5"/>
  <c r="Q292" i="5"/>
  <c r="Q293" i="5"/>
  <c r="Q294" i="5"/>
  <c r="Q295" i="5"/>
  <c r="Q296" i="5"/>
  <c r="Q297" i="5"/>
  <c r="Q298" i="5"/>
  <c r="Q299" i="5"/>
  <c r="Q300" i="5"/>
  <c r="Q301" i="5"/>
  <c r="Q302" i="5"/>
  <c r="Q303" i="5"/>
  <c r="Q304" i="5"/>
  <c r="Q305" i="5"/>
  <c r="Q306" i="5"/>
  <c r="Q307" i="5"/>
  <c r="Q308" i="5"/>
  <c r="Q309" i="5"/>
  <c r="Q310" i="5"/>
  <c r="Q311" i="5"/>
  <c r="Q312" i="5"/>
  <c r="Q313" i="5"/>
  <c r="Q314" i="5"/>
  <c r="Q315" i="5"/>
  <c r="Q316" i="5"/>
  <c r="Q317" i="5"/>
  <c r="Q318" i="5"/>
  <c r="Q319" i="5"/>
  <c r="Q320" i="5"/>
  <c r="Q321" i="5"/>
  <c r="Q322" i="5"/>
  <c r="Q323" i="5"/>
  <c r="Q324" i="5"/>
  <c r="Q325" i="5"/>
  <c r="Q326" i="5"/>
  <c r="Q327" i="5"/>
  <c r="Q328" i="5"/>
  <c r="Q329" i="5"/>
  <c r="Q330" i="5"/>
  <c r="Q331" i="5"/>
  <c r="Q332" i="5"/>
  <c r="Q333" i="5"/>
  <c r="Q334" i="5"/>
  <c r="Q335" i="5"/>
  <c r="Q336" i="5"/>
  <c r="Q337" i="5"/>
  <c r="Q338" i="5"/>
  <c r="Q339" i="5"/>
  <c r="Q340" i="5"/>
  <c r="Q341" i="5"/>
  <c r="Q342" i="5"/>
  <c r="Q343" i="5"/>
  <c r="Q344" i="5"/>
  <c r="Q345" i="5"/>
  <c r="Q346" i="5"/>
  <c r="Q347" i="5"/>
  <c r="Q348" i="5"/>
  <c r="Q349" i="5"/>
  <c r="Q350" i="5"/>
  <c r="Q351" i="5"/>
  <c r="Q352" i="5"/>
  <c r="Q353" i="5"/>
  <c r="Q354" i="5"/>
  <c r="Q355" i="5"/>
  <c r="Q356" i="5"/>
  <c r="Q357" i="5"/>
  <c r="Q358" i="5"/>
  <c r="Q359" i="5"/>
  <c r="Q360" i="5"/>
  <c r="Q361" i="5"/>
  <c r="Q362" i="5"/>
  <c r="Q363" i="5"/>
  <c r="Q364" i="5"/>
  <c r="Q365" i="5"/>
  <c r="Q366" i="5"/>
  <c r="Q367" i="5"/>
  <c r="Q368" i="5"/>
  <c r="Q369" i="5"/>
  <c r="Q370" i="5"/>
  <c r="Q371" i="5"/>
  <c r="Q372" i="5"/>
  <c r="Q373" i="5"/>
  <c r="Q374" i="5"/>
  <c r="Q375" i="5"/>
  <c r="Q376" i="5"/>
  <c r="Q377" i="5"/>
  <c r="Q378" i="5"/>
  <c r="Q379" i="5"/>
  <c r="Q380" i="5"/>
  <c r="Q381" i="5"/>
  <c r="Q382" i="5"/>
  <c r="Q383" i="5"/>
  <c r="Q384" i="5"/>
  <c r="Q385" i="5"/>
  <c r="Q386" i="5"/>
  <c r="Q387" i="5"/>
  <c r="Q388" i="5"/>
  <c r="Q389" i="5"/>
  <c r="Q390" i="5"/>
  <c r="Q391" i="5"/>
  <c r="Q392" i="5"/>
  <c r="Q393" i="5"/>
  <c r="Q394" i="5"/>
  <c r="Q395" i="5"/>
  <c r="Q396" i="5"/>
  <c r="Q397" i="5"/>
  <c r="Q398" i="5"/>
  <c r="Q399" i="5"/>
  <c r="Q400" i="5"/>
  <c r="Q401" i="5"/>
  <c r="Q402" i="5"/>
  <c r="Q403" i="5"/>
  <c r="Q404" i="5"/>
  <c r="Q405" i="5"/>
  <c r="Q406" i="5"/>
  <c r="Q407" i="5"/>
  <c r="Q408" i="5"/>
  <c r="Q409" i="5"/>
  <c r="Q410" i="5"/>
  <c r="Q411" i="5"/>
  <c r="Q412" i="5"/>
  <c r="Q413" i="5"/>
  <c r="Q414" i="5"/>
  <c r="Q415" i="5"/>
  <c r="Q416" i="5"/>
  <c r="Q417" i="5"/>
  <c r="Q418" i="5"/>
  <c r="Q419" i="5"/>
  <c r="Q420" i="5"/>
  <c r="Q421" i="5"/>
  <c r="Q422" i="5"/>
  <c r="Q423" i="5"/>
  <c r="Q424" i="5"/>
  <c r="Q425" i="5"/>
  <c r="Q426" i="5"/>
  <c r="Q427" i="5"/>
  <c r="Q428" i="5"/>
  <c r="Q429" i="5"/>
  <c r="Q430" i="5"/>
  <c r="Q431" i="5"/>
  <c r="Q432" i="5"/>
  <c r="P6" i="5"/>
  <c r="P7" i="5"/>
  <c r="P8" i="5"/>
  <c r="P9" i="5"/>
  <c r="P10" i="5"/>
  <c r="P11" i="5"/>
  <c r="P12" i="5"/>
  <c r="P13" i="5"/>
  <c r="P14"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P128" i="5"/>
  <c r="P129" i="5"/>
  <c r="P130" i="5"/>
  <c r="P131" i="5"/>
  <c r="P132" i="5"/>
  <c r="P133" i="5"/>
  <c r="P134" i="5"/>
  <c r="P135" i="5"/>
  <c r="P136" i="5"/>
  <c r="P137" i="5"/>
  <c r="P138" i="5"/>
  <c r="P139" i="5"/>
  <c r="P140" i="5"/>
  <c r="P141" i="5"/>
  <c r="P142" i="5"/>
  <c r="P143" i="5"/>
  <c r="P144" i="5"/>
  <c r="P145" i="5"/>
  <c r="P146" i="5"/>
  <c r="P147" i="5"/>
  <c r="P148" i="5"/>
  <c r="P149" i="5"/>
  <c r="P150" i="5"/>
  <c r="P151" i="5"/>
  <c r="P152" i="5"/>
  <c r="P153" i="5"/>
  <c r="P154" i="5"/>
  <c r="P155" i="5"/>
  <c r="P156" i="5"/>
  <c r="P157" i="5"/>
  <c r="P158" i="5"/>
  <c r="P159" i="5"/>
  <c r="P160" i="5"/>
  <c r="P161" i="5"/>
  <c r="P162" i="5"/>
  <c r="P163" i="5"/>
  <c r="P164" i="5"/>
  <c r="P165" i="5"/>
  <c r="P166" i="5"/>
  <c r="P167" i="5"/>
  <c r="P168" i="5"/>
  <c r="P169" i="5"/>
  <c r="P170" i="5"/>
  <c r="P171" i="5"/>
  <c r="P172" i="5"/>
  <c r="P173" i="5"/>
  <c r="P174" i="5"/>
  <c r="P175" i="5"/>
  <c r="P176" i="5"/>
  <c r="P177" i="5"/>
  <c r="P178" i="5"/>
  <c r="P179" i="5"/>
  <c r="P180" i="5"/>
  <c r="P181" i="5"/>
  <c r="P182" i="5"/>
  <c r="P183" i="5"/>
  <c r="P184" i="5"/>
  <c r="P185" i="5"/>
  <c r="P186" i="5"/>
  <c r="P187" i="5"/>
  <c r="P188" i="5"/>
  <c r="P189" i="5"/>
  <c r="P190" i="5"/>
  <c r="P191" i="5"/>
  <c r="P192" i="5"/>
  <c r="P193" i="5"/>
  <c r="P194" i="5"/>
  <c r="P195" i="5"/>
  <c r="P196" i="5"/>
  <c r="P197" i="5"/>
  <c r="P198" i="5"/>
  <c r="P199" i="5"/>
  <c r="P200" i="5"/>
  <c r="P201" i="5"/>
  <c r="P202" i="5"/>
  <c r="P203" i="5"/>
  <c r="P204" i="5"/>
  <c r="P205" i="5"/>
  <c r="P206" i="5"/>
  <c r="P207" i="5"/>
  <c r="P208" i="5"/>
  <c r="P209" i="5"/>
  <c r="P210" i="5"/>
  <c r="P211" i="5"/>
  <c r="P212" i="5"/>
  <c r="P213" i="5"/>
  <c r="P214" i="5"/>
  <c r="P215" i="5"/>
  <c r="P216" i="5"/>
  <c r="P217" i="5"/>
  <c r="P218" i="5"/>
  <c r="P219" i="5"/>
  <c r="P220" i="5"/>
  <c r="P221" i="5"/>
  <c r="P222" i="5"/>
  <c r="P223" i="5"/>
  <c r="P224" i="5"/>
  <c r="P225" i="5"/>
  <c r="P226" i="5"/>
  <c r="P227" i="5"/>
  <c r="P228" i="5"/>
  <c r="P229" i="5"/>
  <c r="P230" i="5"/>
  <c r="P231" i="5"/>
  <c r="P232" i="5"/>
  <c r="P233" i="5"/>
  <c r="P234" i="5"/>
  <c r="P235" i="5"/>
  <c r="P236" i="5"/>
  <c r="P237" i="5"/>
  <c r="P238" i="5"/>
  <c r="P239" i="5"/>
  <c r="P240" i="5"/>
  <c r="P241" i="5"/>
  <c r="P242" i="5"/>
  <c r="P243" i="5"/>
  <c r="P244" i="5"/>
  <c r="P245" i="5"/>
  <c r="P246" i="5"/>
  <c r="P247" i="5"/>
  <c r="P248" i="5"/>
  <c r="P249" i="5"/>
  <c r="P250" i="5"/>
  <c r="P251" i="5"/>
  <c r="P252" i="5"/>
  <c r="P253" i="5"/>
  <c r="P254" i="5"/>
  <c r="P255" i="5"/>
  <c r="P256" i="5"/>
  <c r="P257" i="5"/>
  <c r="P258" i="5"/>
  <c r="P259" i="5"/>
  <c r="P260" i="5"/>
  <c r="P261" i="5"/>
  <c r="P262" i="5"/>
  <c r="P263" i="5"/>
  <c r="P264" i="5"/>
  <c r="P265" i="5"/>
  <c r="P266" i="5"/>
  <c r="P267" i="5"/>
  <c r="P268" i="5"/>
  <c r="P269" i="5"/>
  <c r="P270" i="5"/>
  <c r="P271" i="5"/>
  <c r="P272" i="5"/>
  <c r="P273" i="5"/>
  <c r="P274" i="5"/>
  <c r="P275" i="5"/>
  <c r="P276" i="5"/>
  <c r="P277" i="5"/>
  <c r="P278" i="5"/>
  <c r="P279" i="5"/>
  <c r="P280" i="5"/>
  <c r="P281" i="5"/>
  <c r="P282" i="5"/>
  <c r="P283" i="5"/>
  <c r="P284" i="5"/>
  <c r="P285" i="5"/>
  <c r="P286" i="5"/>
  <c r="P287" i="5"/>
  <c r="P288" i="5"/>
  <c r="P289" i="5"/>
  <c r="P290" i="5"/>
  <c r="P291" i="5"/>
  <c r="P292" i="5"/>
  <c r="P293" i="5"/>
  <c r="P294" i="5"/>
  <c r="P295" i="5"/>
  <c r="P296" i="5"/>
  <c r="P297" i="5"/>
  <c r="P298" i="5"/>
  <c r="P299" i="5"/>
  <c r="P300" i="5"/>
  <c r="P301" i="5"/>
  <c r="P302" i="5"/>
  <c r="P303" i="5"/>
  <c r="P304" i="5"/>
  <c r="P305" i="5"/>
  <c r="P306" i="5"/>
  <c r="P307" i="5"/>
  <c r="P308" i="5"/>
  <c r="P309" i="5"/>
  <c r="P310" i="5"/>
  <c r="P311" i="5"/>
  <c r="P312" i="5"/>
  <c r="P313" i="5"/>
  <c r="P314" i="5"/>
  <c r="P315" i="5"/>
  <c r="P316" i="5"/>
  <c r="P317" i="5"/>
  <c r="P318" i="5"/>
  <c r="P319" i="5"/>
  <c r="P320" i="5"/>
  <c r="P321" i="5"/>
  <c r="P322" i="5"/>
  <c r="P323" i="5"/>
  <c r="P324" i="5"/>
  <c r="P325" i="5"/>
  <c r="P326" i="5"/>
  <c r="P327" i="5"/>
  <c r="P328" i="5"/>
  <c r="P329" i="5"/>
  <c r="P330" i="5"/>
  <c r="P331" i="5"/>
  <c r="P332" i="5"/>
  <c r="P333" i="5"/>
  <c r="P334" i="5"/>
  <c r="P335" i="5"/>
  <c r="P336" i="5"/>
  <c r="P337" i="5"/>
  <c r="P338" i="5"/>
  <c r="P339" i="5"/>
  <c r="P340" i="5"/>
  <c r="P341" i="5"/>
  <c r="P342" i="5"/>
  <c r="P343" i="5"/>
  <c r="P344" i="5"/>
  <c r="P345" i="5"/>
  <c r="P346" i="5"/>
  <c r="P347" i="5"/>
  <c r="P348" i="5"/>
  <c r="P349" i="5"/>
  <c r="P350" i="5"/>
  <c r="P351" i="5"/>
  <c r="P352" i="5"/>
  <c r="P353" i="5"/>
  <c r="P354" i="5"/>
  <c r="P355" i="5"/>
  <c r="P356" i="5"/>
  <c r="P357" i="5"/>
  <c r="P358" i="5"/>
  <c r="P359" i="5"/>
  <c r="P360" i="5"/>
  <c r="P361" i="5"/>
  <c r="P362" i="5"/>
  <c r="P363" i="5"/>
  <c r="P364" i="5"/>
  <c r="P365" i="5"/>
  <c r="P366" i="5"/>
  <c r="P367" i="5"/>
  <c r="P368" i="5"/>
  <c r="P369" i="5"/>
  <c r="P370" i="5"/>
  <c r="P371" i="5"/>
  <c r="P372" i="5"/>
  <c r="P373" i="5"/>
  <c r="P374" i="5"/>
  <c r="P375" i="5"/>
  <c r="P376" i="5"/>
  <c r="P377" i="5"/>
  <c r="P378" i="5"/>
  <c r="P379" i="5"/>
  <c r="P380" i="5"/>
  <c r="P381" i="5"/>
  <c r="P382" i="5"/>
  <c r="P383" i="5"/>
  <c r="P384" i="5"/>
  <c r="P385" i="5"/>
  <c r="P386" i="5"/>
  <c r="P387" i="5"/>
  <c r="P388" i="5"/>
  <c r="P389" i="5"/>
  <c r="P390" i="5"/>
  <c r="P391" i="5"/>
  <c r="P392" i="5"/>
  <c r="P393" i="5"/>
  <c r="P394" i="5"/>
  <c r="P395" i="5"/>
  <c r="P396" i="5"/>
  <c r="P397" i="5"/>
  <c r="P398" i="5"/>
  <c r="P399" i="5"/>
  <c r="P400" i="5"/>
  <c r="P401" i="5"/>
  <c r="P402" i="5"/>
  <c r="P403" i="5"/>
  <c r="P404" i="5"/>
  <c r="P405" i="5"/>
  <c r="P406" i="5"/>
  <c r="P407" i="5"/>
  <c r="P408" i="5"/>
  <c r="P409" i="5"/>
  <c r="P410" i="5"/>
  <c r="P411" i="5"/>
  <c r="P412" i="5"/>
  <c r="P413" i="5"/>
  <c r="P414" i="5"/>
  <c r="P415" i="5"/>
  <c r="P416" i="5"/>
  <c r="P417" i="5"/>
  <c r="P418" i="5"/>
  <c r="P419" i="5"/>
  <c r="P420" i="5"/>
  <c r="P421" i="5"/>
  <c r="P422" i="5"/>
  <c r="P423" i="5"/>
  <c r="P424" i="5"/>
  <c r="P425" i="5"/>
  <c r="P426" i="5"/>
  <c r="P427" i="5"/>
  <c r="P428" i="5"/>
  <c r="P429" i="5"/>
  <c r="P430" i="5"/>
  <c r="P431" i="5"/>
  <c r="P432" i="5"/>
  <c r="D25" i="1"/>
  <c r="N6" i="5"/>
  <c r="D22" i="1"/>
  <c r="E8" i="4"/>
  <c r="D21" i="1"/>
  <c r="D20" i="1"/>
  <c r="D19" i="1"/>
  <c r="D18" i="1"/>
  <c r="D17" i="1"/>
  <c r="D16" i="1"/>
  <c r="D15" i="1"/>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680" i="3"/>
  <c r="I681" i="3"/>
  <c r="I682" i="3"/>
  <c r="I683" i="3"/>
  <c r="I684" i="3"/>
  <c r="I685" i="3"/>
  <c r="I686" i="3"/>
  <c r="I687" i="3"/>
  <c r="I688" i="3"/>
  <c r="I689" i="3"/>
  <c r="I690" i="3"/>
  <c r="I691" i="3"/>
  <c r="I692" i="3"/>
  <c r="I693" i="3"/>
  <c r="I694" i="3"/>
  <c r="I695" i="3"/>
  <c r="I696" i="3"/>
  <c r="I697" i="3"/>
  <c r="I698" i="3"/>
  <c r="I699" i="3"/>
  <c r="I700" i="3"/>
  <c r="I701" i="3"/>
  <c r="I702" i="3"/>
  <c r="I703" i="3"/>
  <c r="I704" i="3"/>
  <c r="I705" i="3"/>
  <c r="I706" i="3"/>
  <c r="I707" i="3"/>
  <c r="I708" i="3"/>
  <c r="I709" i="3"/>
  <c r="I710" i="3"/>
  <c r="I711" i="3"/>
  <c r="I712" i="3"/>
  <c r="I713" i="3"/>
  <c r="I714" i="3"/>
  <c r="I715" i="3"/>
  <c r="I716" i="3"/>
  <c r="I717" i="3"/>
  <c r="I718" i="3"/>
  <c r="I719" i="3"/>
  <c r="I720" i="3"/>
  <c r="I721" i="3"/>
  <c r="I722" i="3"/>
  <c r="I723" i="3"/>
  <c r="I724" i="3"/>
  <c r="I725" i="3"/>
  <c r="I726" i="3"/>
  <c r="I727" i="3"/>
  <c r="I728" i="3"/>
  <c r="I729" i="3"/>
  <c r="I730" i="3"/>
  <c r="I731" i="3"/>
  <c r="I732" i="3"/>
  <c r="I733" i="3"/>
  <c r="I734" i="3"/>
  <c r="I735" i="3"/>
  <c r="I736" i="3"/>
  <c r="I737" i="3"/>
  <c r="I738" i="3"/>
  <c r="I739" i="3"/>
  <c r="I740" i="3"/>
  <c r="I741" i="3"/>
  <c r="I742" i="3"/>
  <c r="I743" i="3"/>
  <c r="I744" i="3"/>
  <c r="I745" i="3"/>
  <c r="I746" i="3"/>
  <c r="I747" i="3"/>
  <c r="I748" i="3"/>
  <c r="I749" i="3"/>
  <c r="I750" i="3"/>
  <c r="I751" i="3"/>
  <c r="I752" i="3"/>
  <c r="I753" i="3"/>
  <c r="I754" i="3"/>
  <c r="I755" i="3"/>
  <c r="I756" i="3"/>
  <c r="I757" i="3"/>
  <c r="I758" i="3"/>
  <c r="I759" i="3"/>
  <c r="I760" i="3"/>
  <c r="I761" i="3"/>
  <c r="I762" i="3"/>
  <c r="I763" i="3"/>
  <c r="I764" i="3"/>
  <c r="I765" i="3"/>
  <c r="I766" i="3"/>
  <c r="I767" i="3"/>
  <c r="I768" i="3"/>
  <c r="I769" i="3"/>
  <c r="I770" i="3"/>
  <c r="I771" i="3"/>
  <c r="I772" i="3"/>
  <c r="I773" i="3"/>
  <c r="I774" i="3"/>
  <c r="I775" i="3"/>
  <c r="I776" i="3"/>
  <c r="I777" i="3"/>
  <c r="I778" i="3"/>
  <c r="I779" i="3"/>
  <c r="I780" i="3"/>
  <c r="I781" i="3"/>
  <c r="I782" i="3"/>
  <c r="I783" i="3"/>
  <c r="I784" i="3"/>
  <c r="I785" i="3"/>
  <c r="I786" i="3"/>
  <c r="I787" i="3"/>
  <c r="I788" i="3"/>
  <c r="I789" i="3"/>
  <c r="I790" i="3"/>
  <c r="I791" i="3"/>
  <c r="I792" i="3"/>
  <c r="I793" i="3"/>
  <c r="I794" i="3"/>
  <c r="I795" i="3"/>
  <c r="I796" i="3"/>
  <c r="I797" i="3"/>
  <c r="I798" i="3"/>
  <c r="I799" i="3"/>
  <c r="I800" i="3"/>
  <c r="I801" i="3"/>
  <c r="I802" i="3"/>
  <c r="I803" i="3"/>
  <c r="I804" i="3"/>
  <c r="I805" i="3"/>
  <c r="I806" i="3"/>
  <c r="I807" i="3"/>
  <c r="I808" i="3"/>
  <c r="I809" i="3"/>
  <c r="I810" i="3"/>
  <c r="I811" i="3"/>
  <c r="I812" i="3"/>
  <c r="I813" i="3"/>
  <c r="I814" i="3"/>
  <c r="I815" i="3"/>
  <c r="I816" i="3"/>
  <c r="I817" i="3"/>
  <c r="I818" i="3"/>
  <c r="I819" i="3"/>
  <c r="I820" i="3"/>
  <c r="I821" i="3"/>
  <c r="I822" i="3"/>
  <c r="I823" i="3"/>
  <c r="I824" i="3"/>
  <c r="I825" i="3"/>
  <c r="I826" i="3"/>
  <c r="I827" i="3"/>
  <c r="I828" i="3"/>
  <c r="I829" i="3"/>
  <c r="I830" i="3"/>
  <c r="I831" i="3"/>
  <c r="I832" i="3"/>
  <c r="I833" i="3"/>
  <c r="I834" i="3"/>
  <c r="I835" i="3"/>
  <c r="I836" i="3"/>
  <c r="I837" i="3"/>
  <c r="I838" i="3"/>
  <c r="I839" i="3"/>
  <c r="I840" i="3"/>
  <c r="I841" i="3"/>
  <c r="I842" i="3"/>
  <c r="I843" i="3"/>
  <c r="I844" i="3"/>
  <c r="I845" i="3"/>
  <c r="I846" i="3"/>
  <c r="I847" i="3"/>
  <c r="I848" i="3"/>
  <c r="I849" i="3"/>
  <c r="I850" i="3"/>
  <c r="I851" i="3"/>
  <c r="I852" i="3"/>
  <c r="I853" i="3"/>
  <c r="I854" i="3"/>
  <c r="I855" i="3"/>
  <c r="I856" i="3"/>
  <c r="I857" i="3"/>
  <c r="I858" i="3"/>
  <c r="I859" i="3"/>
  <c r="I860" i="3"/>
  <c r="I861" i="3"/>
  <c r="I862" i="3"/>
  <c r="I863" i="3"/>
  <c r="I864" i="3"/>
  <c r="I865" i="3"/>
  <c r="I866" i="3"/>
  <c r="I867" i="3"/>
  <c r="I868" i="3"/>
  <c r="I869" i="3"/>
  <c r="I870" i="3"/>
  <c r="I871" i="3"/>
  <c r="I872" i="3"/>
  <c r="I873" i="3"/>
  <c r="I874" i="3"/>
  <c r="I875" i="3"/>
  <c r="I876" i="3"/>
  <c r="I877" i="3"/>
  <c r="I878" i="3"/>
  <c r="I879" i="3"/>
  <c r="I880" i="3"/>
  <c r="I881" i="3"/>
  <c r="I882" i="3"/>
  <c r="I883" i="3"/>
  <c r="I884" i="3"/>
  <c r="I885" i="3"/>
  <c r="I886" i="3"/>
  <c r="I887" i="3"/>
  <c r="I888" i="3"/>
  <c r="I889" i="3"/>
  <c r="I890" i="3"/>
  <c r="I891" i="3"/>
  <c r="I892" i="3"/>
  <c r="I893" i="3"/>
  <c r="I894" i="3"/>
  <c r="I895" i="3"/>
  <c r="I896" i="3"/>
  <c r="I897" i="3"/>
  <c r="I898" i="3"/>
  <c r="I899" i="3"/>
  <c r="I900" i="3"/>
  <c r="I901" i="3"/>
  <c r="I902" i="3"/>
  <c r="I903" i="3"/>
  <c r="I904" i="3"/>
  <c r="I905" i="3"/>
  <c r="I906" i="3"/>
  <c r="I907" i="3"/>
  <c r="I908" i="3"/>
  <c r="I909" i="3"/>
  <c r="I910" i="3"/>
  <c r="I911" i="3"/>
  <c r="I912" i="3"/>
  <c r="I913" i="3"/>
  <c r="I914" i="3"/>
  <c r="I915" i="3"/>
  <c r="I916" i="3"/>
  <c r="I917" i="3"/>
  <c r="I918" i="3"/>
  <c r="I919" i="3"/>
  <c r="I920" i="3"/>
  <c r="I921" i="3"/>
  <c r="I922" i="3"/>
  <c r="I923" i="3"/>
  <c r="I924" i="3"/>
  <c r="I925" i="3"/>
  <c r="I926" i="3"/>
  <c r="I927" i="3"/>
  <c r="I928" i="3"/>
  <c r="I929" i="3"/>
  <c r="I930" i="3"/>
  <c r="I931" i="3"/>
  <c r="I932" i="3"/>
  <c r="I933" i="3"/>
  <c r="I934" i="3"/>
  <c r="I935" i="3"/>
  <c r="I936" i="3"/>
  <c r="I937" i="3"/>
  <c r="I938" i="3"/>
  <c r="I939" i="3"/>
  <c r="I940" i="3"/>
  <c r="I941" i="3"/>
  <c r="I942" i="3"/>
  <c r="I943" i="3"/>
  <c r="I944" i="3"/>
  <c r="I945" i="3"/>
  <c r="I946" i="3"/>
  <c r="I947" i="3"/>
  <c r="I948" i="3"/>
  <c r="I949" i="3"/>
  <c r="I950" i="3"/>
  <c r="I951" i="3"/>
  <c r="I952" i="3"/>
  <c r="I953" i="3"/>
  <c r="I954" i="3"/>
  <c r="I955" i="3"/>
  <c r="I956" i="3"/>
  <c r="I957" i="3"/>
  <c r="I958" i="3"/>
  <c r="I959" i="3"/>
  <c r="I960" i="3"/>
  <c r="I961" i="3"/>
  <c r="I962" i="3"/>
  <c r="I963" i="3"/>
  <c r="I964" i="3"/>
  <c r="I965" i="3"/>
  <c r="I966" i="3"/>
  <c r="I967" i="3"/>
  <c r="I968" i="3"/>
  <c r="I969" i="3"/>
  <c r="I970" i="3"/>
  <c r="I971" i="3"/>
  <c r="I972" i="3"/>
  <c r="I973" i="3"/>
  <c r="I974" i="3"/>
  <c r="I975" i="3"/>
  <c r="I976" i="3"/>
  <c r="I977" i="3"/>
  <c r="I978" i="3"/>
  <c r="I979" i="3"/>
  <c r="I980" i="3"/>
  <c r="I981" i="3"/>
  <c r="I982" i="3"/>
  <c r="I983" i="3"/>
  <c r="I984" i="3"/>
  <c r="I985" i="3"/>
  <c r="I986" i="3"/>
  <c r="I987" i="3"/>
  <c r="I988" i="3"/>
  <c r="I989" i="3"/>
  <c r="I990" i="3"/>
  <c r="I991" i="3"/>
  <c r="I992" i="3"/>
  <c r="I993" i="3"/>
  <c r="I994" i="3"/>
  <c r="I995" i="3"/>
  <c r="I996" i="3"/>
  <c r="I997" i="3"/>
  <c r="I998" i="3"/>
  <c r="I999" i="3"/>
  <c r="I1000" i="3"/>
  <c r="I1001" i="3"/>
  <c r="I1002" i="3"/>
  <c r="I1003" i="3"/>
  <c r="I1004" i="3"/>
  <c r="I1005" i="3"/>
  <c r="I1006" i="3"/>
  <c r="I1007" i="3"/>
  <c r="I1008" i="3"/>
  <c r="I1009" i="3"/>
  <c r="I1010" i="3"/>
  <c r="I1011" i="3"/>
  <c r="I1012" i="3"/>
  <c r="I1013" i="3"/>
  <c r="I1014" i="3"/>
  <c r="I1015" i="3"/>
  <c r="I1016" i="3"/>
  <c r="I1017" i="3"/>
  <c r="I1018" i="3"/>
  <c r="I1019" i="3"/>
  <c r="I1020" i="3"/>
  <c r="I1021" i="3"/>
  <c r="I1022" i="3"/>
  <c r="I1023" i="3"/>
  <c r="I1024" i="3"/>
  <c r="I1025" i="3"/>
  <c r="I1026" i="3"/>
  <c r="I1027" i="3"/>
  <c r="I1028" i="3"/>
  <c r="I1029" i="3"/>
  <c r="I1030" i="3"/>
  <c r="I1031" i="3"/>
  <c r="I1032" i="3"/>
  <c r="I1033" i="3"/>
  <c r="I1034" i="3"/>
  <c r="I1035" i="3"/>
  <c r="I1036" i="3"/>
  <c r="I1037" i="3"/>
  <c r="I1038" i="3"/>
  <c r="I1039" i="3"/>
  <c r="I1040" i="3"/>
  <c r="I1041" i="3"/>
  <c r="I1042" i="3"/>
  <c r="I1043" i="3"/>
  <c r="I1044" i="3"/>
  <c r="I1045" i="3"/>
  <c r="I1046" i="3"/>
  <c r="I1047" i="3"/>
  <c r="I1048" i="3"/>
  <c r="I1049" i="3"/>
  <c r="I1050" i="3"/>
  <c r="I1051" i="3"/>
  <c r="I1052" i="3"/>
  <c r="I1053" i="3"/>
  <c r="I1054" i="3"/>
  <c r="I1055" i="3"/>
  <c r="I1056" i="3"/>
  <c r="I1057" i="3"/>
  <c r="I1058" i="3"/>
  <c r="I1059" i="3"/>
  <c r="I1060" i="3"/>
  <c r="I1061" i="3"/>
  <c r="I1062" i="3"/>
  <c r="I1063" i="3"/>
  <c r="I1064" i="3"/>
  <c r="I1065" i="3"/>
  <c r="I1066" i="3"/>
  <c r="I1067" i="3"/>
  <c r="I1068" i="3"/>
  <c r="I1069" i="3"/>
  <c r="I1070" i="3"/>
  <c r="I1071" i="3"/>
  <c r="I1072" i="3"/>
  <c r="I1073" i="3"/>
  <c r="I1074" i="3"/>
  <c r="I1075" i="3"/>
  <c r="I1076" i="3"/>
  <c r="I1077" i="3"/>
  <c r="I1078" i="3"/>
  <c r="I1079" i="3"/>
  <c r="I1080" i="3"/>
  <c r="I1081" i="3"/>
  <c r="I1082" i="3"/>
  <c r="I1083" i="3"/>
  <c r="I1084" i="3"/>
  <c r="I1085" i="3"/>
  <c r="I1086" i="3"/>
  <c r="I1087" i="3"/>
  <c r="I1088" i="3"/>
  <c r="I1089" i="3"/>
  <c r="I1090" i="3"/>
  <c r="I1091" i="3"/>
  <c r="I1092" i="3"/>
  <c r="I1093" i="3"/>
  <c r="I1094" i="3"/>
  <c r="I1095" i="3"/>
  <c r="I1096" i="3"/>
  <c r="I1097" i="3"/>
  <c r="I1098" i="3"/>
  <c r="I1099" i="3"/>
  <c r="I1100" i="3"/>
  <c r="I1101" i="3"/>
  <c r="I1102" i="3"/>
  <c r="I1103" i="3"/>
  <c r="I1104" i="3"/>
  <c r="I1105" i="3"/>
  <c r="I1106" i="3"/>
  <c r="I1107" i="3"/>
  <c r="I1108" i="3"/>
  <c r="I1109" i="3"/>
  <c r="I1110" i="3"/>
  <c r="I1111" i="3"/>
  <c r="I1112" i="3"/>
  <c r="I1113" i="3"/>
  <c r="I1114" i="3"/>
  <c r="I1115" i="3"/>
  <c r="I1116" i="3"/>
  <c r="I1117" i="3"/>
  <c r="I1118" i="3"/>
  <c r="I1119" i="3"/>
  <c r="I1120" i="3"/>
  <c r="I1121" i="3"/>
  <c r="I1122" i="3"/>
  <c r="I1123" i="3"/>
  <c r="I1124" i="3"/>
  <c r="I1125" i="3"/>
  <c r="I1126" i="3"/>
  <c r="I1127" i="3"/>
  <c r="I1128" i="3"/>
  <c r="I1129" i="3"/>
  <c r="I1130" i="3"/>
  <c r="I1131" i="3"/>
  <c r="I1132" i="3"/>
  <c r="I1133" i="3"/>
  <c r="I1134" i="3"/>
  <c r="I1135" i="3"/>
  <c r="I1136" i="3"/>
  <c r="I1137" i="3"/>
  <c r="I1138" i="3"/>
  <c r="I1139" i="3"/>
  <c r="I1140" i="3"/>
  <c r="I1141" i="3"/>
  <c r="I1142" i="3"/>
  <c r="I1143" i="3"/>
  <c r="I1144" i="3"/>
  <c r="I1145" i="3"/>
  <c r="I1146" i="3"/>
  <c r="I1147" i="3"/>
  <c r="I1148" i="3"/>
  <c r="I1149" i="3"/>
  <c r="I1150" i="3"/>
  <c r="I1151" i="3"/>
  <c r="I1152" i="3"/>
  <c r="I1153" i="3"/>
  <c r="I1154" i="3"/>
  <c r="I1155" i="3"/>
  <c r="I1156" i="3"/>
  <c r="I1157" i="3"/>
  <c r="I1158" i="3"/>
  <c r="I1159" i="3"/>
  <c r="I1160" i="3"/>
  <c r="I1161" i="3"/>
  <c r="I1162" i="3"/>
  <c r="I1163" i="3"/>
  <c r="I1164" i="3"/>
  <c r="I1165" i="3"/>
  <c r="I1166" i="3"/>
  <c r="I1167" i="3"/>
  <c r="I1168" i="3"/>
  <c r="I1169" i="3"/>
  <c r="I1170" i="3"/>
  <c r="I1171" i="3"/>
  <c r="I1172" i="3"/>
  <c r="I1173" i="3"/>
  <c r="I1174" i="3"/>
  <c r="I1175" i="3"/>
  <c r="I1176" i="3"/>
  <c r="I1177" i="3"/>
  <c r="I1178" i="3"/>
  <c r="I1179" i="3"/>
  <c r="I1180" i="3"/>
  <c r="I1181" i="3"/>
  <c r="I1182" i="3"/>
  <c r="I1183" i="3"/>
  <c r="I1184" i="3"/>
  <c r="I1185" i="3"/>
  <c r="I1186" i="3"/>
  <c r="I1187" i="3"/>
  <c r="I1188" i="3"/>
  <c r="I1189" i="3"/>
  <c r="I1190" i="3"/>
  <c r="I1191" i="3"/>
  <c r="I1192" i="3"/>
  <c r="I1193" i="3"/>
  <c r="I1194" i="3"/>
  <c r="I1195" i="3"/>
  <c r="I1196" i="3"/>
  <c r="I1197" i="3"/>
  <c r="I1198" i="3"/>
  <c r="I1199" i="3"/>
  <c r="I1200" i="3"/>
  <c r="I1201" i="3"/>
  <c r="I1202" i="3"/>
  <c r="I1203" i="3"/>
  <c r="I1204" i="3"/>
  <c r="I1205" i="3"/>
  <c r="I1206" i="3"/>
  <c r="I1207" i="3"/>
  <c r="I1208" i="3"/>
  <c r="I1209" i="3"/>
  <c r="I1210" i="3"/>
  <c r="I1211" i="3"/>
  <c r="I1212" i="3"/>
  <c r="I1213" i="3"/>
  <c r="I1214" i="3"/>
  <c r="I1215" i="3"/>
  <c r="I1216" i="3"/>
  <c r="I1217" i="3"/>
  <c r="I1218" i="3"/>
  <c r="I1219" i="3"/>
  <c r="I1220" i="3"/>
  <c r="I1221" i="3"/>
  <c r="I1222" i="3"/>
  <c r="I1223" i="3"/>
  <c r="I1224" i="3"/>
  <c r="I1225" i="3"/>
  <c r="I1226" i="3"/>
  <c r="I1227" i="3"/>
  <c r="I1228" i="3"/>
  <c r="I1229" i="3"/>
  <c r="I1230" i="3"/>
  <c r="I1231" i="3"/>
  <c r="I1232" i="3"/>
  <c r="I1233" i="3"/>
  <c r="I1234" i="3"/>
  <c r="I1235" i="3"/>
  <c r="I1236" i="3"/>
  <c r="I1237" i="3"/>
  <c r="I1238" i="3"/>
  <c r="I1239" i="3"/>
  <c r="I1240" i="3"/>
  <c r="I1241" i="3"/>
  <c r="I1242" i="3"/>
  <c r="I1243" i="3"/>
  <c r="I1244" i="3"/>
  <c r="I1245" i="3"/>
  <c r="I1246" i="3"/>
  <c r="I1247" i="3"/>
  <c r="I1248" i="3"/>
  <c r="I1249" i="3"/>
  <c r="I1250" i="3"/>
  <c r="I1251" i="3"/>
  <c r="I1252" i="3"/>
  <c r="I1253" i="3"/>
  <c r="I1254" i="3"/>
  <c r="I1255" i="3"/>
  <c r="I1256" i="3"/>
  <c r="I1257" i="3"/>
  <c r="I1258" i="3"/>
  <c r="I1259" i="3"/>
  <c r="I1260" i="3"/>
  <c r="I1261" i="3"/>
  <c r="I1262" i="3"/>
  <c r="I1263" i="3"/>
  <c r="I1264" i="3"/>
  <c r="I1265" i="3"/>
  <c r="I1266" i="3"/>
  <c r="I1267" i="3"/>
  <c r="I1268" i="3"/>
  <c r="I1269" i="3"/>
  <c r="I1270" i="3"/>
  <c r="I1271" i="3"/>
  <c r="I1272" i="3"/>
  <c r="I1273" i="3"/>
  <c r="I1274" i="3"/>
  <c r="I1275" i="3"/>
  <c r="I1276" i="3"/>
  <c r="I1277" i="3"/>
  <c r="I1278" i="3"/>
  <c r="I1279" i="3"/>
  <c r="I1280" i="3"/>
  <c r="I1281" i="3"/>
  <c r="I1282" i="3"/>
  <c r="I1283" i="3"/>
  <c r="I1284" i="3"/>
  <c r="I1285" i="3"/>
  <c r="I1286" i="3"/>
  <c r="I1287" i="3"/>
  <c r="I1288" i="3"/>
  <c r="I1289" i="3"/>
  <c r="I1290" i="3"/>
  <c r="I1291" i="3"/>
  <c r="I1292" i="3"/>
  <c r="I1293" i="3"/>
  <c r="I1294" i="3"/>
  <c r="I1295" i="3"/>
  <c r="I1296" i="3"/>
  <c r="I1297" i="3"/>
  <c r="I1298" i="3"/>
  <c r="I1299" i="3"/>
  <c r="I1300" i="3"/>
  <c r="I1301" i="3"/>
  <c r="I1302" i="3"/>
  <c r="I1303" i="3"/>
  <c r="I1304" i="3"/>
  <c r="I1305" i="3"/>
  <c r="I1306" i="3"/>
  <c r="I1307" i="3"/>
  <c r="I1308" i="3"/>
  <c r="I1309" i="3"/>
  <c r="I1310" i="3"/>
  <c r="I1311" i="3"/>
  <c r="I1312" i="3"/>
  <c r="I1313" i="3"/>
  <c r="I1314" i="3"/>
  <c r="I1315" i="3"/>
  <c r="I1316" i="3"/>
  <c r="I1317" i="3"/>
  <c r="I1318" i="3"/>
  <c r="I1319" i="3"/>
  <c r="I1320" i="3"/>
  <c r="I1321" i="3"/>
  <c r="I1322" i="3"/>
  <c r="I1323" i="3"/>
  <c r="I1324" i="3"/>
  <c r="I1325" i="3"/>
  <c r="I1326" i="3"/>
  <c r="I1327" i="3"/>
  <c r="I1328" i="3"/>
  <c r="I1329" i="3"/>
  <c r="I1330" i="3"/>
  <c r="I1331" i="3"/>
  <c r="I1332" i="3"/>
  <c r="I1333" i="3"/>
  <c r="I1334" i="3"/>
  <c r="I1335" i="3"/>
  <c r="I1336" i="3"/>
  <c r="I1337" i="3"/>
  <c r="I1338" i="3"/>
  <c r="I1339" i="3"/>
  <c r="I1340" i="3"/>
  <c r="I1341" i="3"/>
  <c r="I1342" i="3"/>
  <c r="I1343" i="3"/>
  <c r="I1344" i="3"/>
  <c r="I1345" i="3"/>
  <c r="I1346" i="3"/>
  <c r="I1347" i="3"/>
  <c r="I1348" i="3"/>
  <c r="I1349" i="3"/>
  <c r="I1350" i="3"/>
  <c r="D12" i="1"/>
  <c r="D11" i="1"/>
  <c r="D10" i="1"/>
  <c r="D9" i="1"/>
  <c r="D8" i="1"/>
  <c r="D7" i="1"/>
  <c r="E7" i="2"/>
  <c r="E6" i="2"/>
  <c r="E3" i="2"/>
  <c r="E4" i="2"/>
  <c r="E5"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1036" i="2"/>
  <c r="E1037" i="2"/>
  <c r="E1038" i="2"/>
  <c r="E1039" i="2"/>
  <c r="E1040" i="2"/>
  <c r="E1041" i="2"/>
  <c r="E1042" i="2"/>
  <c r="E1043" i="2"/>
  <c r="E1044" i="2"/>
  <c r="E1045" i="2"/>
  <c r="E1046" i="2"/>
  <c r="E1047" i="2"/>
  <c r="E1048" i="2"/>
  <c r="E1049" i="2"/>
  <c r="E1050" i="2"/>
  <c r="E1051" i="2"/>
  <c r="E1052" i="2"/>
  <c r="E1053" i="2"/>
  <c r="E1054" i="2"/>
  <c r="E1055" i="2"/>
  <c r="E1056" i="2"/>
  <c r="E1057" i="2"/>
  <c r="E1058" i="2"/>
  <c r="E1059" i="2"/>
  <c r="E1060" i="2"/>
  <c r="E1061" i="2"/>
  <c r="E1062" i="2"/>
  <c r="E1063" i="2"/>
  <c r="E1064" i="2"/>
  <c r="E1065" i="2"/>
  <c r="E1066" i="2"/>
  <c r="E1067" i="2"/>
  <c r="E1068" i="2"/>
  <c r="E1069" i="2"/>
  <c r="E1070" i="2"/>
  <c r="E1071" i="2"/>
  <c r="E1072" i="2"/>
  <c r="E1073" i="2"/>
  <c r="E1074" i="2"/>
  <c r="E1075" i="2"/>
  <c r="E1076" i="2"/>
  <c r="E1077" i="2"/>
  <c r="E1078" i="2"/>
  <c r="E1079" i="2"/>
  <c r="E1080" i="2"/>
  <c r="E1081" i="2"/>
  <c r="E1082" i="2"/>
  <c r="E1083" i="2"/>
  <c r="E1084" i="2"/>
  <c r="E1085" i="2"/>
  <c r="E1086" i="2"/>
  <c r="E1087" i="2"/>
  <c r="E1088" i="2"/>
  <c r="E1089" i="2"/>
  <c r="E1090" i="2"/>
  <c r="E1091" i="2"/>
  <c r="E1092" i="2"/>
  <c r="E1093" i="2"/>
  <c r="E1094" i="2"/>
  <c r="E1095" i="2"/>
  <c r="E1096" i="2"/>
  <c r="E1097" i="2"/>
  <c r="E1098" i="2"/>
  <c r="E1099" i="2"/>
  <c r="E1100" i="2"/>
  <c r="E1101" i="2"/>
  <c r="E1102" i="2"/>
  <c r="E1103" i="2"/>
  <c r="E1104" i="2"/>
  <c r="E1105" i="2"/>
  <c r="E1106" i="2"/>
  <c r="E1107" i="2"/>
  <c r="E1108" i="2"/>
  <c r="E1109" i="2"/>
  <c r="E1110" i="2"/>
  <c r="E1111" i="2"/>
  <c r="E1112" i="2"/>
  <c r="E1113" i="2"/>
  <c r="E1114" i="2"/>
  <c r="E1115" i="2"/>
  <c r="E1116" i="2"/>
  <c r="E1117" i="2"/>
  <c r="E1118" i="2"/>
  <c r="E1119" i="2"/>
  <c r="E1120" i="2"/>
  <c r="E1121" i="2"/>
  <c r="E1122" i="2"/>
  <c r="E1123" i="2"/>
  <c r="E1124" i="2"/>
  <c r="E1125" i="2"/>
  <c r="E1126" i="2"/>
  <c r="E1127" i="2"/>
  <c r="E1128" i="2"/>
  <c r="E1129" i="2"/>
  <c r="E1130" i="2"/>
  <c r="E1131" i="2"/>
  <c r="E1132" i="2"/>
  <c r="E1133" i="2"/>
  <c r="E1134" i="2"/>
  <c r="E1135" i="2"/>
  <c r="E1136" i="2"/>
  <c r="E1137" i="2"/>
  <c r="E1138" i="2"/>
  <c r="E1139" i="2"/>
  <c r="E1140" i="2"/>
  <c r="E1141" i="2"/>
  <c r="E1142" i="2"/>
  <c r="E1143" i="2"/>
  <c r="E1144" i="2"/>
  <c r="E1145" i="2"/>
  <c r="E1146" i="2"/>
  <c r="E1147" i="2"/>
  <c r="E1148" i="2"/>
  <c r="E1149" i="2"/>
  <c r="E1150" i="2"/>
  <c r="E1151" i="2"/>
  <c r="E1152" i="2"/>
  <c r="E1153" i="2"/>
  <c r="E1154" i="2"/>
  <c r="E1155" i="2"/>
  <c r="E1156" i="2"/>
  <c r="E1157" i="2"/>
  <c r="E1158" i="2"/>
  <c r="E1159" i="2"/>
  <c r="E1160" i="2"/>
  <c r="E1161" i="2"/>
  <c r="E1162" i="2"/>
  <c r="E1163" i="2"/>
  <c r="E1164" i="2"/>
  <c r="E1165" i="2"/>
  <c r="E1166" i="2"/>
  <c r="E1167" i="2"/>
  <c r="E1168" i="2"/>
  <c r="E1169" i="2"/>
  <c r="E1170" i="2"/>
  <c r="E1171" i="2"/>
  <c r="E1172" i="2"/>
  <c r="E1173" i="2"/>
  <c r="E1174" i="2"/>
  <c r="E1175" i="2"/>
  <c r="E1176" i="2"/>
  <c r="E1177" i="2"/>
  <c r="E1178" i="2"/>
  <c r="E1179" i="2"/>
  <c r="E1180" i="2"/>
  <c r="E1181" i="2"/>
  <c r="E1182" i="2"/>
  <c r="E1183" i="2"/>
  <c r="E1184" i="2"/>
  <c r="E1185" i="2"/>
  <c r="E1186" i="2"/>
  <c r="E1187" i="2"/>
  <c r="E1188" i="2"/>
  <c r="E1189" i="2"/>
  <c r="E1190" i="2"/>
  <c r="E1191" i="2"/>
  <c r="E1192" i="2"/>
  <c r="E1193" i="2"/>
  <c r="E1194" i="2"/>
  <c r="E1195" i="2"/>
  <c r="E1196" i="2"/>
  <c r="E1197" i="2"/>
  <c r="E1198" i="2"/>
  <c r="E1199" i="2"/>
  <c r="E1200" i="2"/>
  <c r="E1201" i="2"/>
  <c r="E1202" i="2"/>
  <c r="E1203" i="2"/>
  <c r="E1204" i="2"/>
  <c r="E1205" i="2"/>
  <c r="E1206" i="2"/>
  <c r="E1207" i="2"/>
  <c r="E1208" i="2"/>
  <c r="E1209" i="2"/>
  <c r="E1210" i="2"/>
  <c r="E1211" i="2"/>
  <c r="E1212" i="2"/>
  <c r="E1213" i="2"/>
  <c r="E1214" i="2"/>
  <c r="E1215" i="2"/>
  <c r="E1216" i="2"/>
  <c r="E1217" i="2"/>
  <c r="E1218" i="2"/>
  <c r="E1219" i="2"/>
  <c r="E1220" i="2"/>
  <c r="E1221" i="2"/>
  <c r="E1222" i="2"/>
  <c r="E1223" i="2"/>
  <c r="E1224" i="2"/>
  <c r="E1225" i="2"/>
  <c r="E1226" i="2"/>
  <c r="E1227" i="2"/>
  <c r="E1228" i="2"/>
  <c r="E1229" i="2"/>
  <c r="E1230" i="2"/>
  <c r="E1231" i="2"/>
  <c r="D6" i="1"/>
  <c r="D5" i="1"/>
  <c r="O36" i="6"/>
  <c r="E34" i="1" s="1"/>
  <c r="M36" i="6"/>
  <c r="E33" i="1" s="1"/>
  <c r="B38" i="6"/>
  <c r="E30" i="6" a="1"/>
  <c r="E30" i="6" s="1"/>
  <c r="B34" i="6"/>
  <c r="E29" i="1" s="1"/>
  <c r="B33" i="6"/>
  <c r="E30" i="1" s="1"/>
  <c r="G2" i="5"/>
  <c r="E27" i="1" s="1"/>
  <c r="D3" i="5"/>
  <c r="E25" i="1" s="1"/>
  <c r="O6" i="5"/>
  <c r="O7" i="5"/>
  <c r="O8" i="5"/>
  <c r="O9" i="5"/>
  <c r="O10"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0" i="5"/>
  <c r="O171" i="5"/>
  <c r="O172" i="5"/>
  <c r="O173" i="5"/>
  <c r="O174" i="5"/>
  <c r="O175" i="5"/>
  <c r="O176" i="5"/>
  <c r="O177" i="5"/>
  <c r="O178" i="5"/>
  <c r="O179" i="5"/>
  <c r="O180" i="5"/>
  <c r="O181" i="5"/>
  <c r="O182" i="5"/>
  <c r="O183" i="5"/>
  <c r="O184" i="5"/>
  <c r="O185" i="5"/>
  <c r="O186"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29" i="5"/>
  <c r="O230" i="5"/>
  <c r="O231" i="5"/>
  <c r="O232" i="5"/>
  <c r="O233" i="5"/>
  <c r="O234" i="5"/>
  <c r="O235" i="5"/>
  <c r="O236" i="5"/>
  <c r="O237" i="5"/>
  <c r="O238" i="5"/>
  <c r="O239" i="5"/>
  <c r="O240" i="5"/>
  <c r="O241" i="5"/>
  <c r="O242" i="5"/>
  <c r="O243" i="5"/>
  <c r="O244" i="5"/>
  <c r="O245" i="5"/>
  <c r="O246" i="5"/>
  <c r="O247" i="5"/>
  <c r="O248" i="5"/>
  <c r="O249" i="5"/>
  <c r="O250" i="5"/>
  <c r="O251" i="5"/>
  <c r="O252" i="5"/>
  <c r="O253" i="5"/>
  <c r="O254" i="5"/>
  <c r="O255" i="5"/>
  <c r="O256" i="5"/>
  <c r="O257" i="5"/>
  <c r="O258" i="5"/>
  <c r="O259" i="5"/>
  <c r="O260" i="5"/>
  <c r="O261" i="5"/>
  <c r="O262" i="5"/>
  <c r="O263" i="5"/>
  <c r="O264" i="5"/>
  <c r="O265" i="5"/>
  <c r="O266" i="5"/>
  <c r="O267" i="5"/>
  <c r="O268" i="5"/>
  <c r="O269" i="5"/>
  <c r="O270" i="5"/>
  <c r="O271" i="5"/>
  <c r="O272" i="5"/>
  <c r="O273" i="5"/>
  <c r="O274" i="5"/>
  <c r="O275" i="5"/>
  <c r="O276" i="5"/>
  <c r="O277" i="5"/>
  <c r="O278" i="5"/>
  <c r="O279" i="5"/>
  <c r="O280" i="5"/>
  <c r="O281" i="5"/>
  <c r="O282" i="5"/>
  <c r="O283" i="5"/>
  <c r="O284" i="5"/>
  <c r="O285" i="5"/>
  <c r="O286" i="5"/>
  <c r="O287" i="5"/>
  <c r="O288" i="5"/>
  <c r="O289" i="5"/>
  <c r="O290" i="5"/>
  <c r="O291" i="5"/>
  <c r="O292" i="5"/>
  <c r="O293" i="5"/>
  <c r="O294" i="5"/>
  <c r="O295" i="5"/>
  <c r="O296" i="5"/>
  <c r="O297" i="5"/>
  <c r="O298" i="5"/>
  <c r="O299" i="5"/>
  <c r="O300" i="5"/>
  <c r="O301" i="5"/>
  <c r="O302" i="5"/>
  <c r="O303" i="5"/>
  <c r="O304" i="5"/>
  <c r="O305" i="5"/>
  <c r="O306" i="5"/>
  <c r="O307" i="5"/>
  <c r="O308" i="5"/>
  <c r="O309" i="5"/>
  <c r="O310" i="5"/>
  <c r="O311" i="5"/>
  <c r="O312" i="5"/>
  <c r="O313" i="5"/>
  <c r="O314" i="5"/>
  <c r="O315" i="5"/>
  <c r="O316" i="5"/>
  <c r="O317" i="5"/>
  <c r="O318" i="5"/>
  <c r="O319" i="5"/>
  <c r="O320" i="5"/>
  <c r="O321" i="5"/>
  <c r="O322" i="5"/>
  <c r="O323" i="5"/>
  <c r="O324" i="5"/>
  <c r="O325" i="5"/>
  <c r="O326" i="5"/>
  <c r="O327" i="5"/>
  <c r="O328" i="5"/>
  <c r="O329" i="5"/>
  <c r="O330" i="5"/>
  <c r="O331" i="5"/>
  <c r="O332" i="5"/>
  <c r="O333" i="5"/>
  <c r="O334" i="5"/>
  <c r="O335" i="5"/>
  <c r="O336" i="5"/>
  <c r="O337" i="5"/>
  <c r="O338" i="5"/>
  <c r="O339" i="5"/>
  <c r="O340" i="5"/>
  <c r="O341" i="5"/>
  <c r="O342" i="5"/>
  <c r="O343" i="5"/>
  <c r="O344" i="5"/>
  <c r="O345" i="5"/>
  <c r="O346" i="5"/>
  <c r="O347" i="5"/>
  <c r="O348" i="5"/>
  <c r="O349" i="5"/>
  <c r="O350" i="5"/>
  <c r="O351" i="5"/>
  <c r="O352" i="5"/>
  <c r="O353" i="5"/>
  <c r="O354" i="5"/>
  <c r="O355" i="5"/>
  <c r="O356" i="5"/>
  <c r="O357" i="5"/>
  <c r="O358" i="5"/>
  <c r="O359" i="5"/>
  <c r="O360" i="5"/>
  <c r="O361" i="5"/>
  <c r="O362" i="5"/>
  <c r="O363" i="5"/>
  <c r="O364" i="5"/>
  <c r="O365" i="5"/>
  <c r="O366" i="5"/>
  <c r="O367" i="5"/>
  <c r="O368" i="5"/>
  <c r="O369" i="5"/>
  <c r="O370" i="5"/>
  <c r="O371" i="5"/>
  <c r="O372" i="5"/>
  <c r="O373" i="5"/>
  <c r="O374" i="5"/>
  <c r="O375" i="5"/>
  <c r="O376" i="5"/>
  <c r="O377" i="5"/>
  <c r="O378" i="5"/>
  <c r="O379" i="5"/>
  <c r="O380" i="5"/>
  <c r="O381" i="5"/>
  <c r="O382" i="5"/>
  <c r="O383" i="5"/>
  <c r="O384" i="5"/>
  <c r="O385" i="5"/>
  <c r="O386" i="5"/>
  <c r="O387" i="5"/>
  <c r="O388" i="5"/>
  <c r="O389" i="5"/>
  <c r="O390" i="5"/>
  <c r="O391" i="5"/>
  <c r="O392" i="5"/>
  <c r="O393" i="5"/>
  <c r="O394" i="5"/>
  <c r="O395" i="5"/>
  <c r="O396" i="5"/>
  <c r="O397" i="5"/>
  <c r="O398" i="5"/>
  <c r="O399" i="5"/>
  <c r="O400" i="5"/>
  <c r="O401" i="5"/>
  <c r="O402" i="5"/>
  <c r="O403" i="5"/>
  <c r="O404" i="5"/>
  <c r="O405" i="5"/>
  <c r="O406" i="5"/>
  <c r="O407" i="5"/>
  <c r="O408" i="5"/>
  <c r="O409" i="5"/>
  <c r="O410" i="5"/>
  <c r="O411" i="5"/>
  <c r="O412" i="5"/>
  <c r="O413" i="5"/>
  <c r="O414" i="5"/>
  <c r="O415" i="5"/>
  <c r="O416" i="5"/>
  <c r="O417" i="5"/>
  <c r="O418" i="5"/>
  <c r="O419" i="5"/>
  <c r="O420" i="5"/>
  <c r="O421" i="5"/>
  <c r="O422" i="5"/>
  <c r="O423" i="5"/>
  <c r="O424" i="5"/>
  <c r="O425" i="5"/>
  <c r="O426" i="5"/>
  <c r="O427" i="5"/>
  <c r="O428" i="5"/>
  <c r="O429" i="5"/>
  <c r="O430" i="5"/>
  <c r="O431" i="5"/>
  <c r="O432" i="5"/>
  <c r="N7" i="5"/>
  <c r="N8" i="5"/>
  <c r="N9" i="5"/>
  <c r="N10" i="5"/>
  <c r="N11" i="5"/>
  <c r="N12" i="5"/>
  <c r="N13" i="5"/>
  <c r="N14" i="5"/>
  <c r="N15" i="5"/>
  <c r="N16" i="5"/>
  <c r="N17" i="5"/>
  <c r="N18" i="5"/>
  <c r="N19" i="5"/>
  <c r="N20" i="5"/>
  <c r="N21" i="5"/>
  <c r="N22" i="5"/>
  <c r="N23" i="5"/>
  <c r="N24" i="5"/>
  <c r="N25" i="5"/>
  <c r="N26" i="5"/>
  <c r="N27" i="5"/>
  <c r="N28" i="5"/>
  <c r="N29" i="5"/>
  <c r="N30" i="5"/>
  <c r="N31" i="5"/>
  <c r="N32" i="5"/>
  <c r="N33" i="5"/>
  <c r="N34" i="5"/>
  <c r="N35" i="5"/>
  <c r="N36" i="5"/>
  <c r="N37" i="5"/>
  <c r="N38" i="5"/>
  <c r="N39" i="5"/>
  <c r="N40" i="5"/>
  <c r="N41" i="5"/>
  <c r="N42" i="5"/>
  <c r="N43" i="5"/>
  <c r="N44" i="5"/>
  <c r="N45" i="5"/>
  <c r="N46" i="5"/>
  <c r="N47" i="5"/>
  <c r="N48" i="5"/>
  <c r="N49" i="5"/>
  <c r="N50" i="5"/>
  <c r="N51" i="5"/>
  <c r="N52" i="5"/>
  <c r="N53" i="5"/>
  <c r="N54" i="5"/>
  <c r="N55" i="5"/>
  <c r="N56" i="5"/>
  <c r="N57" i="5"/>
  <c r="N58" i="5"/>
  <c r="N59" i="5"/>
  <c r="N60" i="5"/>
  <c r="N61" i="5"/>
  <c r="N62" i="5"/>
  <c r="N63" i="5"/>
  <c r="N64" i="5"/>
  <c r="N65" i="5"/>
  <c r="N66" i="5"/>
  <c r="N67" i="5"/>
  <c r="N68" i="5"/>
  <c r="N69" i="5"/>
  <c r="N70" i="5"/>
  <c r="N71" i="5"/>
  <c r="N72" i="5"/>
  <c r="N73" i="5"/>
  <c r="N74" i="5"/>
  <c r="N75" i="5"/>
  <c r="N76" i="5"/>
  <c r="N77" i="5"/>
  <c r="N78" i="5"/>
  <c r="N79" i="5"/>
  <c r="N80" i="5"/>
  <c r="N81" i="5"/>
  <c r="N82" i="5"/>
  <c r="N83" i="5"/>
  <c r="N84" i="5"/>
  <c r="N85" i="5"/>
  <c r="N86" i="5"/>
  <c r="N87" i="5"/>
  <c r="N88" i="5"/>
  <c r="N89" i="5"/>
  <c r="N90" i="5"/>
  <c r="N91" i="5"/>
  <c r="N92" i="5"/>
  <c r="N93" i="5"/>
  <c r="N94" i="5"/>
  <c r="N95" i="5"/>
  <c r="N96" i="5"/>
  <c r="N97" i="5"/>
  <c r="N98" i="5"/>
  <c r="N99" i="5"/>
  <c r="N100" i="5"/>
  <c r="N101" i="5"/>
  <c r="N102" i="5"/>
  <c r="N103" i="5"/>
  <c r="N104" i="5"/>
  <c r="N105" i="5"/>
  <c r="N106" i="5"/>
  <c r="N107" i="5"/>
  <c r="N108" i="5"/>
  <c r="N109" i="5"/>
  <c r="N110" i="5"/>
  <c r="N111" i="5"/>
  <c r="N112" i="5"/>
  <c r="N113" i="5"/>
  <c r="N114" i="5"/>
  <c r="N115" i="5"/>
  <c r="N116" i="5"/>
  <c r="N117" i="5"/>
  <c r="N118" i="5"/>
  <c r="N119" i="5"/>
  <c r="N120" i="5"/>
  <c r="N121" i="5"/>
  <c r="N122" i="5"/>
  <c r="N123" i="5"/>
  <c r="N124" i="5"/>
  <c r="N125" i="5"/>
  <c r="N126" i="5"/>
  <c r="N127" i="5"/>
  <c r="N128" i="5"/>
  <c r="N129" i="5"/>
  <c r="N130" i="5"/>
  <c r="N131" i="5"/>
  <c r="N132" i="5"/>
  <c r="N133" i="5"/>
  <c r="N134" i="5"/>
  <c r="N135" i="5"/>
  <c r="N136" i="5"/>
  <c r="N137" i="5"/>
  <c r="N138" i="5"/>
  <c r="N139" i="5"/>
  <c r="N140" i="5"/>
  <c r="N141" i="5"/>
  <c r="N142" i="5"/>
  <c r="N143" i="5"/>
  <c r="N144" i="5"/>
  <c r="N145" i="5"/>
  <c r="N146" i="5"/>
  <c r="N147" i="5"/>
  <c r="N148" i="5"/>
  <c r="N149" i="5"/>
  <c r="N150" i="5"/>
  <c r="N151" i="5"/>
  <c r="N152" i="5"/>
  <c r="N153" i="5"/>
  <c r="N154" i="5"/>
  <c r="N155" i="5"/>
  <c r="N156" i="5"/>
  <c r="N157" i="5"/>
  <c r="N158" i="5"/>
  <c r="N159" i="5"/>
  <c r="N160" i="5"/>
  <c r="N161" i="5"/>
  <c r="N162" i="5"/>
  <c r="N163" i="5"/>
  <c r="N164" i="5"/>
  <c r="N165" i="5"/>
  <c r="N166" i="5"/>
  <c r="N167" i="5"/>
  <c r="N168" i="5"/>
  <c r="N169" i="5"/>
  <c r="N170" i="5"/>
  <c r="N171" i="5"/>
  <c r="N172" i="5"/>
  <c r="N173" i="5"/>
  <c r="N174" i="5"/>
  <c r="N175" i="5"/>
  <c r="N176" i="5"/>
  <c r="N177" i="5"/>
  <c r="N178" i="5"/>
  <c r="N179" i="5"/>
  <c r="N180" i="5"/>
  <c r="N181" i="5"/>
  <c r="N182" i="5"/>
  <c r="N183" i="5"/>
  <c r="N184" i="5"/>
  <c r="N185" i="5"/>
  <c r="N186" i="5"/>
  <c r="N187" i="5"/>
  <c r="N188" i="5"/>
  <c r="N189" i="5"/>
  <c r="N190" i="5"/>
  <c r="N191" i="5"/>
  <c r="N192" i="5"/>
  <c r="N193" i="5"/>
  <c r="N194" i="5"/>
  <c r="N195" i="5"/>
  <c r="N196" i="5"/>
  <c r="N197" i="5"/>
  <c r="N198" i="5"/>
  <c r="N199" i="5"/>
  <c r="N200" i="5"/>
  <c r="N201" i="5"/>
  <c r="N202" i="5"/>
  <c r="N203" i="5"/>
  <c r="N204" i="5"/>
  <c r="N205" i="5"/>
  <c r="N206" i="5"/>
  <c r="N207" i="5"/>
  <c r="N208" i="5"/>
  <c r="N209" i="5"/>
  <c r="N210" i="5"/>
  <c r="N211" i="5"/>
  <c r="N212" i="5"/>
  <c r="N213" i="5"/>
  <c r="N214" i="5"/>
  <c r="N215" i="5"/>
  <c r="N216" i="5"/>
  <c r="N217" i="5"/>
  <c r="N218" i="5"/>
  <c r="N219" i="5"/>
  <c r="N220" i="5"/>
  <c r="N221" i="5"/>
  <c r="N222" i="5"/>
  <c r="N223" i="5"/>
  <c r="N224" i="5"/>
  <c r="N225" i="5"/>
  <c r="N226" i="5"/>
  <c r="N227" i="5"/>
  <c r="N228" i="5"/>
  <c r="N229" i="5"/>
  <c r="N230" i="5"/>
  <c r="N231" i="5"/>
  <c r="N232" i="5"/>
  <c r="N233" i="5"/>
  <c r="N234" i="5"/>
  <c r="N235" i="5"/>
  <c r="N236" i="5"/>
  <c r="N237" i="5"/>
  <c r="N238" i="5"/>
  <c r="N239" i="5"/>
  <c r="N240" i="5"/>
  <c r="N241" i="5"/>
  <c r="N242" i="5"/>
  <c r="N243" i="5"/>
  <c r="N244" i="5"/>
  <c r="N245" i="5"/>
  <c r="N246" i="5"/>
  <c r="N247" i="5"/>
  <c r="N248" i="5"/>
  <c r="N249" i="5"/>
  <c r="N250" i="5"/>
  <c r="N251" i="5"/>
  <c r="N252" i="5"/>
  <c r="N253" i="5"/>
  <c r="N254" i="5"/>
  <c r="N255" i="5"/>
  <c r="N256" i="5"/>
  <c r="N257" i="5"/>
  <c r="N258" i="5"/>
  <c r="N259" i="5"/>
  <c r="N260" i="5"/>
  <c r="N261" i="5"/>
  <c r="N262" i="5"/>
  <c r="N263" i="5"/>
  <c r="N264" i="5"/>
  <c r="N265" i="5"/>
  <c r="N266" i="5"/>
  <c r="N267" i="5"/>
  <c r="N268" i="5"/>
  <c r="N269" i="5"/>
  <c r="N270" i="5"/>
  <c r="N271" i="5"/>
  <c r="N272" i="5"/>
  <c r="N273" i="5"/>
  <c r="N274" i="5"/>
  <c r="N275" i="5"/>
  <c r="N276" i="5"/>
  <c r="N277" i="5"/>
  <c r="N278" i="5"/>
  <c r="N279" i="5"/>
  <c r="N280" i="5"/>
  <c r="N281" i="5"/>
  <c r="N282" i="5"/>
  <c r="N283" i="5"/>
  <c r="N284" i="5"/>
  <c r="N285" i="5"/>
  <c r="N286" i="5"/>
  <c r="N287" i="5"/>
  <c r="N288" i="5"/>
  <c r="N289" i="5"/>
  <c r="N290" i="5"/>
  <c r="N291" i="5"/>
  <c r="N292" i="5"/>
  <c r="N293" i="5"/>
  <c r="N294" i="5"/>
  <c r="N295" i="5"/>
  <c r="N296" i="5"/>
  <c r="N297" i="5"/>
  <c r="N298" i="5"/>
  <c r="N299" i="5"/>
  <c r="N300" i="5"/>
  <c r="N301" i="5"/>
  <c r="N302" i="5"/>
  <c r="N303" i="5"/>
  <c r="N304" i="5"/>
  <c r="N305" i="5"/>
  <c r="N306" i="5"/>
  <c r="N307" i="5"/>
  <c r="N308" i="5"/>
  <c r="N309" i="5"/>
  <c r="N310" i="5"/>
  <c r="N311" i="5"/>
  <c r="N312" i="5"/>
  <c r="N313" i="5"/>
  <c r="N314" i="5"/>
  <c r="N315" i="5"/>
  <c r="N316" i="5"/>
  <c r="N317" i="5"/>
  <c r="N318" i="5"/>
  <c r="N319" i="5"/>
  <c r="N320" i="5"/>
  <c r="N321" i="5"/>
  <c r="N322" i="5"/>
  <c r="N323" i="5"/>
  <c r="N324" i="5"/>
  <c r="N325" i="5"/>
  <c r="N326" i="5"/>
  <c r="N327" i="5"/>
  <c r="N328" i="5"/>
  <c r="N329" i="5"/>
  <c r="N330" i="5"/>
  <c r="N331" i="5"/>
  <c r="N332" i="5"/>
  <c r="N333" i="5"/>
  <c r="N334" i="5"/>
  <c r="N335" i="5"/>
  <c r="N336" i="5"/>
  <c r="N337" i="5"/>
  <c r="N338" i="5"/>
  <c r="N339" i="5"/>
  <c r="N340" i="5"/>
  <c r="N341" i="5"/>
  <c r="N342" i="5"/>
  <c r="N343" i="5"/>
  <c r="N344" i="5"/>
  <c r="N345" i="5"/>
  <c r="N346" i="5"/>
  <c r="N347" i="5"/>
  <c r="N348" i="5"/>
  <c r="N349" i="5"/>
  <c r="N350" i="5"/>
  <c r="N351" i="5"/>
  <c r="N352" i="5"/>
  <c r="N353" i="5"/>
  <c r="N354" i="5"/>
  <c r="N355" i="5"/>
  <c r="N356" i="5"/>
  <c r="N357" i="5"/>
  <c r="N358" i="5"/>
  <c r="N359" i="5"/>
  <c r="N360" i="5"/>
  <c r="N361" i="5"/>
  <c r="N362" i="5"/>
  <c r="N363" i="5"/>
  <c r="N364" i="5"/>
  <c r="N365" i="5"/>
  <c r="N366" i="5"/>
  <c r="N367" i="5"/>
  <c r="N368" i="5"/>
  <c r="N369" i="5"/>
  <c r="N370" i="5"/>
  <c r="N371" i="5"/>
  <c r="N372" i="5"/>
  <c r="N373" i="5"/>
  <c r="N374" i="5"/>
  <c r="N375" i="5"/>
  <c r="N376" i="5"/>
  <c r="N377" i="5"/>
  <c r="N378" i="5"/>
  <c r="N379" i="5"/>
  <c r="N380" i="5"/>
  <c r="N381" i="5"/>
  <c r="N382" i="5"/>
  <c r="N383" i="5"/>
  <c r="N384" i="5"/>
  <c r="N385" i="5"/>
  <c r="N386" i="5"/>
  <c r="N387" i="5"/>
  <c r="N388" i="5"/>
  <c r="N389" i="5"/>
  <c r="N390" i="5"/>
  <c r="N391" i="5"/>
  <c r="N392" i="5"/>
  <c r="N393" i="5"/>
  <c r="N394" i="5"/>
  <c r="N395" i="5"/>
  <c r="N396" i="5"/>
  <c r="N397" i="5"/>
  <c r="N398" i="5"/>
  <c r="N399" i="5"/>
  <c r="N400" i="5"/>
  <c r="N401" i="5"/>
  <c r="N402" i="5"/>
  <c r="N403" i="5"/>
  <c r="N404" i="5"/>
  <c r="N405" i="5"/>
  <c r="N406" i="5"/>
  <c r="N407" i="5"/>
  <c r="N408" i="5"/>
  <c r="N409" i="5"/>
  <c r="N410" i="5"/>
  <c r="N411" i="5"/>
  <c r="N412" i="5"/>
  <c r="N413" i="5"/>
  <c r="N414" i="5"/>
  <c r="N415" i="5"/>
  <c r="N416" i="5"/>
  <c r="N417" i="5"/>
  <c r="N418" i="5"/>
  <c r="N419" i="5"/>
  <c r="N420" i="5"/>
  <c r="N421" i="5"/>
  <c r="N422" i="5"/>
  <c r="N423" i="5"/>
  <c r="N424" i="5"/>
  <c r="N425" i="5"/>
  <c r="N426" i="5"/>
  <c r="N427" i="5"/>
  <c r="N428" i="5"/>
  <c r="N429" i="5"/>
  <c r="N430" i="5"/>
  <c r="N431" i="5"/>
  <c r="N432" i="5"/>
  <c r="I6" i="4"/>
  <c r="E22" i="1" s="1"/>
  <c r="G6" i="4"/>
  <c r="E7" i="4"/>
  <c r="E20" i="1" s="1"/>
  <c r="E19" i="1"/>
  <c r="F6" i="4"/>
  <c r="E18" i="1" s="1"/>
  <c r="E6" i="4"/>
  <c r="E21" i="1" s="1"/>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H501" i="3"/>
  <c r="H502" i="3"/>
  <c r="H503" i="3"/>
  <c r="H504" i="3"/>
  <c r="H505" i="3"/>
  <c r="H506" i="3"/>
  <c r="H507" i="3"/>
  <c r="H508" i="3"/>
  <c r="H509" i="3"/>
  <c r="H510" i="3"/>
  <c r="H511" i="3"/>
  <c r="H512" i="3"/>
  <c r="H513" i="3"/>
  <c r="H514" i="3"/>
  <c r="H515" i="3"/>
  <c r="H516" i="3"/>
  <c r="H517" i="3"/>
  <c r="H518" i="3"/>
  <c r="H519" i="3"/>
  <c r="H520" i="3"/>
  <c r="H521" i="3"/>
  <c r="H522" i="3"/>
  <c r="H523" i="3"/>
  <c r="H524" i="3"/>
  <c r="H525" i="3"/>
  <c r="H526" i="3"/>
  <c r="H527" i="3"/>
  <c r="H528" i="3"/>
  <c r="H529" i="3"/>
  <c r="H530" i="3"/>
  <c r="H531" i="3"/>
  <c r="H532" i="3"/>
  <c r="H533" i="3"/>
  <c r="H534" i="3"/>
  <c r="H535" i="3"/>
  <c r="H536" i="3"/>
  <c r="H537" i="3"/>
  <c r="H538" i="3"/>
  <c r="H539" i="3"/>
  <c r="H540" i="3"/>
  <c r="H541" i="3"/>
  <c r="H542" i="3"/>
  <c r="H543" i="3"/>
  <c r="H544" i="3"/>
  <c r="H545" i="3"/>
  <c r="H546" i="3"/>
  <c r="H547" i="3"/>
  <c r="H548" i="3"/>
  <c r="H549" i="3"/>
  <c r="H550" i="3"/>
  <c r="H551" i="3"/>
  <c r="H552" i="3"/>
  <c r="H553" i="3"/>
  <c r="H554" i="3"/>
  <c r="H555" i="3"/>
  <c r="H556" i="3"/>
  <c r="H557" i="3"/>
  <c r="H558" i="3"/>
  <c r="H559" i="3"/>
  <c r="H560" i="3"/>
  <c r="H561" i="3"/>
  <c r="H562" i="3"/>
  <c r="H563" i="3"/>
  <c r="H564" i="3"/>
  <c r="H565" i="3"/>
  <c r="H566" i="3"/>
  <c r="H567" i="3"/>
  <c r="H568" i="3"/>
  <c r="H569" i="3"/>
  <c r="H570" i="3"/>
  <c r="H571" i="3"/>
  <c r="H572" i="3"/>
  <c r="H573" i="3"/>
  <c r="H574" i="3"/>
  <c r="H575" i="3"/>
  <c r="H576" i="3"/>
  <c r="H577" i="3"/>
  <c r="H578" i="3"/>
  <c r="H579" i="3"/>
  <c r="H580" i="3"/>
  <c r="H581" i="3"/>
  <c r="H582" i="3"/>
  <c r="H583" i="3"/>
  <c r="H584" i="3"/>
  <c r="H585" i="3"/>
  <c r="H586" i="3"/>
  <c r="H587" i="3"/>
  <c r="H588" i="3"/>
  <c r="H589" i="3"/>
  <c r="H590" i="3"/>
  <c r="H591" i="3"/>
  <c r="H592" i="3"/>
  <c r="H593" i="3"/>
  <c r="H594" i="3"/>
  <c r="H595" i="3"/>
  <c r="H596" i="3"/>
  <c r="H597" i="3"/>
  <c r="H598" i="3"/>
  <c r="H599" i="3"/>
  <c r="H600" i="3"/>
  <c r="H601" i="3"/>
  <c r="H602" i="3"/>
  <c r="H603" i="3"/>
  <c r="H604" i="3"/>
  <c r="H605" i="3"/>
  <c r="H606" i="3"/>
  <c r="H607" i="3"/>
  <c r="H608" i="3"/>
  <c r="H609" i="3"/>
  <c r="H610" i="3"/>
  <c r="H611" i="3"/>
  <c r="H612" i="3"/>
  <c r="H613" i="3"/>
  <c r="H614" i="3"/>
  <c r="H615" i="3"/>
  <c r="H616" i="3"/>
  <c r="H617" i="3"/>
  <c r="H618" i="3"/>
  <c r="H619" i="3"/>
  <c r="H620" i="3"/>
  <c r="H621" i="3"/>
  <c r="H622" i="3"/>
  <c r="H623" i="3"/>
  <c r="H624" i="3"/>
  <c r="H625" i="3"/>
  <c r="H626" i="3"/>
  <c r="H627" i="3"/>
  <c r="H628" i="3"/>
  <c r="H629" i="3"/>
  <c r="H630" i="3"/>
  <c r="H631" i="3"/>
  <c r="H632" i="3"/>
  <c r="H633" i="3"/>
  <c r="H634" i="3"/>
  <c r="H635" i="3"/>
  <c r="H636" i="3"/>
  <c r="H637" i="3"/>
  <c r="H638" i="3"/>
  <c r="H639" i="3"/>
  <c r="H640" i="3"/>
  <c r="H641" i="3"/>
  <c r="H642" i="3"/>
  <c r="H643" i="3"/>
  <c r="H644" i="3"/>
  <c r="H645" i="3"/>
  <c r="H646" i="3"/>
  <c r="H647" i="3"/>
  <c r="H648" i="3"/>
  <c r="H649" i="3"/>
  <c r="H650" i="3"/>
  <c r="H651" i="3"/>
  <c r="H652" i="3"/>
  <c r="H653" i="3"/>
  <c r="H654" i="3"/>
  <c r="H655" i="3"/>
  <c r="H656" i="3"/>
  <c r="H657" i="3"/>
  <c r="H658" i="3"/>
  <c r="H659" i="3"/>
  <c r="H660" i="3"/>
  <c r="H661" i="3"/>
  <c r="H662" i="3"/>
  <c r="H663" i="3"/>
  <c r="H664" i="3"/>
  <c r="H665" i="3"/>
  <c r="H666" i="3"/>
  <c r="H667" i="3"/>
  <c r="H668" i="3"/>
  <c r="H669" i="3"/>
  <c r="H670" i="3"/>
  <c r="H671" i="3"/>
  <c r="H672" i="3"/>
  <c r="H673" i="3"/>
  <c r="H674" i="3"/>
  <c r="H675" i="3"/>
  <c r="H676" i="3"/>
  <c r="H677" i="3"/>
  <c r="H678" i="3"/>
  <c r="H679" i="3"/>
  <c r="H680" i="3"/>
  <c r="H681" i="3"/>
  <c r="H682" i="3"/>
  <c r="H683" i="3"/>
  <c r="H684" i="3"/>
  <c r="H685" i="3"/>
  <c r="H686" i="3"/>
  <c r="H687" i="3"/>
  <c r="H688" i="3"/>
  <c r="H689" i="3"/>
  <c r="H690" i="3"/>
  <c r="H691" i="3"/>
  <c r="H692" i="3"/>
  <c r="H693" i="3"/>
  <c r="H694" i="3"/>
  <c r="H695" i="3"/>
  <c r="H696" i="3"/>
  <c r="H697" i="3"/>
  <c r="H698" i="3"/>
  <c r="H699" i="3"/>
  <c r="H700" i="3"/>
  <c r="H701" i="3"/>
  <c r="H702" i="3"/>
  <c r="H703" i="3"/>
  <c r="H704" i="3"/>
  <c r="H705" i="3"/>
  <c r="H706" i="3"/>
  <c r="H707" i="3"/>
  <c r="H708" i="3"/>
  <c r="H709" i="3"/>
  <c r="H710" i="3"/>
  <c r="H711" i="3"/>
  <c r="H712" i="3"/>
  <c r="H713" i="3"/>
  <c r="H714" i="3"/>
  <c r="H715" i="3"/>
  <c r="H716" i="3"/>
  <c r="H717" i="3"/>
  <c r="H718" i="3"/>
  <c r="H719" i="3"/>
  <c r="H720" i="3"/>
  <c r="H721" i="3"/>
  <c r="H722" i="3"/>
  <c r="H723" i="3"/>
  <c r="H724" i="3"/>
  <c r="H725" i="3"/>
  <c r="H726" i="3"/>
  <c r="H727" i="3"/>
  <c r="H728" i="3"/>
  <c r="H729" i="3"/>
  <c r="H730" i="3"/>
  <c r="H731" i="3"/>
  <c r="H732" i="3"/>
  <c r="H733" i="3"/>
  <c r="H734" i="3"/>
  <c r="H735" i="3"/>
  <c r="H736" i="3"/>
  <c r="H737" i="3"/>
  <c r="H738" i="3"/>
  <c r="H739" i="3"/>
  <c r="H740" i="3"/>
  <c r="H741" i="3"/>
  <c r="H742" i="3"/>
  <c r="H743" i="3"/>
  <c r="H744" i="3"/>
  <c r="H745" i="3"/>
  <c r="H746" i="3"/>
  <c r="H747" i="3"/>
  <c r="H748" i="3"/>
  <c r="H749" i="3"/>
  <c r="H750" i="3"/>
  <c r="H751" i="3"/>
  <c r="H752" i="3"/>
  <c r="H753" i="3"/>
  <c r="H754" i="3"/>
  <c r="H755" i="3"/>
  <c r="H756" i="3"/>
  <c r="H757" i="3"/>
  <c r="H758" i="3"/>
  <c r="H759" i="3"/>
  <c r="H760" i="3"/>
  <c r="H761" i="3"/>
  <c r="H762" i="3"/>
  <c r="H763" i="3"/>
  <c r="H764" i="3"/>
  <c r="H765" i="3"/>
  <c r="H766" i="3"/>
  <c r="H767" i="3"/>
  <c r="H768" i="3"/>
  <c r="H769" i="3"/>
  <c r="H770" i="3"/>
  <c r="H771" i="3"/>
  <c r="H772" i="3"/>
  <c r="H773" i="3"/>
  <c r="H774" i="3"/>
  <c r="H775" i="3"/>
  <c r="H776" i="3"/>
  <c r="H777" i="3"/>
  <c r="H778" i="3"/>
  <c r="H779" i="3"/>
  <c r="H780" i="3"/>
  <c r="H781" i="3"/>
  <c r="H782" i="3"/>
  <c r="H783" i="3"/>
  <c r="H784" i="3"/>
  <c r="H785" i="3"/>
  <c r="H786" i="3"/>
  <c r="H787" i="3"/>
  <c r="H788" i="3"/>
  <c r="H789" i="3"/>
  <c r="H790" i="3"/>
  <c r="H791" i="3"/>
  <c r="H792" i="3"/>
  <c r="H793" i="3"/>
  <c r="H794" i="3"/>
  <c r="H795" i="3"/>
  <c r="H796" i="3"/>
  <c r="H797" i="3"/>
  <c r="H798" i="3"/>
  <c r="H799" i="3"/>
  <c r="H800" i="3"/>
  <c r="H801" i="3"/>
  <c r="H802" i="3"/>
  <c r="H803" i="3"/>
  <c r="H804" i="3"/>
  <c r="H805" i="3"/>
  <c r="H806" i="3"/>
  <c r="H807" i="3"/>
  <c r="H808" i="3"/>
  <c r="H809" i="3"/>
  <c r="H810" i="3"/>
  <c r="H811" i="3"/>
  <c r="H812" i="3"/>
  <c r="H813" i="3"/>
  <c r="H814" i="3"/>
  <c r="H815" i="3"/>
  <c r="H816" i="3"/>
  <c r="H817" i="3"/>
  <c r="H818" i="3"/>
  <c r="H819" i="3"/>
  <c r="H820" i="3"/>
  <c r="H821" i="3"/>
  <c r="H822" i="3"/>
  <c r="H823" i="3"/>
  <c r="H824" i="3"/>
  <c r="H825" i="3"/>
  <c r="H826" i="3"/>
  <c r="H827" i="3"/>
  <c r="H828" i="3"/>
  <c r="H829" i="3"/>
  <c r="H830" i="3"/>
  <c r="H831" i="3"/>
  <c r="H832" i="3"/>
  <c r="H833" i="3"/>
  <c r="H834" i="3"/>
  <c r="H835" i="3"/>
  <c r="H836" i="3"/>
  <c r="H837" i="3"/>
  <c r="H838" i="3"/>
  <c r="H839" i="3"/>
  <c r="H840" i="3"/>
  <c r="H841" i="3"/>
  <c r="H842" i="3"/>
  <c r="H843" i="3"/>
  <c r="H844" i="3"/>
  <c r="H845" i="3"/>
  <c r="H846" i="3"/>
  <c r="H847" i="3"/>
  <c r="H848" i="3"/>
  <c r="H849" i="3"/>
  <c r="H850" i="3"/>
  <c r="H851" i="3"/>
  <c r="H852" i="3"/>
  <c r="H853" i="3"/>
  <c r="H854" i="3"/>
  <c r="H855" i="3"/>
  <c r="H856" i="3"/>
  <c r="H857" i="3"/>
  <c r="H858" i="3"/>
  <c r="H859" i="3"/>
  <c r="H860" i="3"/>
  <c r="H861" i="3"/>
  <c r="H862" i="3"/>
  <c r="H863" i="3"/>
  <c r="H864" i="3"/>
  <c r="H865" i="3"/>
  <c r="H866" i="3"/>
  <c r="H867" i="3"/>
  <c r="H868" i="3"/>
  <c r="H869" i="3"/>
  <c r="H870" i="3"/>
  <c r="H871" i="3"/>
  <c r="H872" i="3"/>
  <c r="H873" i="3"/>
  <c r="H874" i="3"/>
  <c r="H875" i="3"/>
  <c r="H876" i="3"/>
  <c r="H877" i="3"/>
  <c r="H878" i="3"/>
  <c r="H879" i="3"/>
  <c r="H880" i="3"/>
  <c r="H881" i="3"/>
  <c r="H882" i="3"/>
  <c r="H883" i="3"/>
  <c r="H884" i="3"/>
  <c r="H885" i="3"/>
  <c r="H886" i="3"/>
  <c r="H887" i="3"/>
  <c r="H888" i="3"/>
  <c r="H889" i="3"/>
  <c r="H890" i="3"/>
  <c r="H891" i="3"/>
  <c r="H892" i="3"/>
  <c r="H893" i="3"/>
  <c r="H894" i="3"/>
  <c r="H895" i="3"/>
  <c r="H896" i="3"/>
  <c r="H897" i="3"/>
  <c r="H898" i="3"/>
  <c r="H899" i="3"/>
  <c r="H900" i="3"/>
  <c r="H901" i="3"/>
  <c r="H902" i="3"/>
  <c r="H903" i="3"/>
  <c r="H904" i="3"/>
  <c r="H905" i="3"/>
  <c r="H906" i="3"/>
  <c r="H907" i="3"/>
  <c r="H908" i="3"/>
  <c r="H909" i="3"/>
  <c r="H910" i="3"/>
  <c r="H911" i="3"/>
  <c r="H912" i="3"/>
  <c r="H913" i="3"/>
  <c r="H914" i="3"/>
  <c r="H915" i="3"/>
  <c r="H916" i="3"/>
  <c r="H917" i="3"/>
  <c r="H918" i="3"/>
  <c r="H919" i="3"/>
  <c r="H920" i="3"/>
  <c r="H921" i="3"/>
  <c r="H922" i="3"/>
  <c r="H923" i="3"/>
  <c r="H924" i="3"/>
  <c r="H925" i="3"/>
  <c r="H926" i="3"/>
  <c r="H927" i="3"/>
  <c r="H928" i="3"/>
  <c r="H929" i="3"/>
  <c r="H930" i="3"/>
  <c r="H931" i="3"/>
  <c r="H932" i="3"/>
  <c r="H933" i="3"/>
  <c r="H934" i="3"/>
  <c r="H935" i="3"/>
  <c r="H936" i="3"/>
  <c r="H937" i="3"/>
  <c r="H938" i="3"/>
  <c r="H939" i="3"/>
  <c r="H940" i="3"/>
  <c r="H941" i="3"/>
  <c r="H942" i="3"/>
  <c r="H943" i="3"/>
  <c r="H944" i="3"/>
  <c r="H945" i="3"/>
  <c r="H946" i="3"/>
  <c r="H947" i="3"/>
  <c r="H948" i="3"/>
  <c r="H949" i="3"/>
  <c r="H950" i="3"/>
  <c r="H951" i="3"/>
  <c r="H952" i="3"/>
  <c r="H953" i="3"/>
  <c r="H954" i="3"/>
  <c r="H955" i="3"/>
  <c r="H956" i="3"/>
  <c r="H957" i="3"/>
  <c r="H958" i="3"/>
  <c r="H959" i="3"/>
  <c r="H960" i="3"/>
  <c r="H961" i="3"/>
  <c r="H962" i="3"/>
  <c r="H963" i="3"/>
  <c r="H964" i="3"/>
  <c r="H965" i="3"/>
  <c r="H966" i="3"/>
  <c r="H967" i="3"/>
  <c r="H968" i="3"/>
  <c r="H969" i="3"/>
  <c r="H970" i="3"/>
  <c r="H971" i="3"/>
  <c r="H972" i="3"/>
  <c r="H973" i="3"/>
  <c r="H974" i="3"/>
  <c r="H975" i="3"/>
  <c r="H976" i="3"/>
  <c r="H977" i="3"/>
  <c r="H978" i="3"/>
  <c r="H979" i="3"/>
  <c r="H980" i="3"/>
  <c r="H981" i="3"/>
  <c r="H982" i="3"/>
  <c r="H983" i="3"/>
  <c r="H984" i="3"/>
  <c r="H985" i="3"/>
  <c r="H986" i="3"/>
  <c r="H987" i="3"/>
  <c r="H988" i="3"/>
  <c r="H989" i="3"/>
  <c r="H990" i="3"/>
  <c r="H991" i="3"/>
  <c r="H992" i="3"/>
  <c r="H993" i="3"/>
  <c r="H994" i="3"/>
  <c r="H995" i="3"/>
  <c r="H996" i="3"/>
  <c r="H997" i="3"/>
  <c r="H998" i="3"/>
  <c r="H999" i="3"/>
  <c r="H1000" i="3"/>
  <c r="H1001" i="3"/>
  <c r="H1002" i="3"/>
  <c r="H1003" i="3"/>
  <c r="H1004" i="3"/>
  <c r="H1005" i="3"/>
  <c r="H1006" i="3"/>
  <c r="H1007" i="3"/>
  <c r="H1008" i="3"/>
  <c r="H1009" i="3"/>
  <c r="H1010" i="3"/>
  <c r="H1011" i="3"/>
  <c r="H1012" i="3"/>
  <c r="H1013" i="3"/>
  <c r="H1014" i="3"/>
  <c r="H1015" i="3"/>
  <c r="H1016" i="3"/>
  <c r="H1017" i="3"/>
  <c r="H1018" i="3"/>
  <c r="H1019" i="3"/>
  <c r="H1020" i="3"/>
  <c r="H1021" i="3"/>
  <c r="H1022" i="3"/>
  <c r="H1023" i="3"/>
  <c r="H1024" i="3"/>
  <c r="H1025" i="3"/>
  <c r="H1026" i="3"/>
  <c r="H1027" i="3"/>
  <c r="H1028" i="3"/>
  <c r="H1029" i="3"/>
  <c r="H1030" i="3"/>
  <c r="H1031" i="3"/>
  <c r="H1032" i="3"/>
  <c r="H1033" i="3"/>
  <c r="H1034" i="3"/>
  <c r="H1035" i="3"/>
  <c r="H1036" i="3"/>
  <c r="H1037" i="3"/>
  <c r="H1038" i="3"/>
  <c r="H1039" i="3"/>
  <c r="H1040" i="3"/>
  <c r="H1041" i="3"/>
  <c r="H1042" i="3"/>
  <c r="H1043" i="3"/>
  <c r="H1044" i="3"/>
  <c r="H1045" i="3"/>
  <c r="H1046" i="3"/>
  <c r="H1047" i="3"/>
  <c r="H1048" i="3"/>
  <c r="H1049" i="3"/>
  <c r="H1050" i="3"/>
  <c r="H1051" i="3"/>
  <c r="H1052" i="3"/>
  <c r="H1053" i="3"/>
  <c r="H1054" i="3"/>
  <c r="H1055" i="3"/>
  <c r="H1056" i="3"/>
  <c r="H1057" i="3"/>
  <c r="H1058" i="3"/>
  <c r="H1059" i="3"/>
  <c r="H1060" i="3"/>
  <c r="H1061" i="3"/>
  <c r="H1062" i="3"/>
  <c r="H1063" i="3"/>
  <c r="H1064" i="3"/>
  <c r="H1065" i="3"/>
  <c r="H1066" i="3"/>
  <c r="H1067" i="3"/>
  <c r="H1068" i="3"/>
  <c r="H1069" i="3"/>
  <c r="H1070" i="3"/>
  <c r="H1071" i="3"/>
  <c r="H1072" i="3"/>
  <c r="H1073" i="3"/>
  <c r="H1074" i="3"/>
  <c r="H1075" i="3"/>
  <c r="H1076" i="3"/>
  <c r="H1077" i="3"/>
  <c r="H1078" i="3"/>
  <c r="H1079" i="3"/>
  <c r="H1080" i="3"/>
  <c r="H1081" i="3"/>
  <c r="H1082" i="3"/>
  <c r="H1083" i="3"/>
  <c r="H1084" i="3"/>
  <c r="H1085" i="3"/>
  <c r="H1086" i="3"/>
  <c r="H1087" i="3"/>
  <c r="H1088" i="3"/>
  <c r="H1089" i="3"/>
  <c r="H1090" i="3"/>
  <c r="H1091" i="3"/>
  <c r="H1092" i="3"/>
  <c r="H1093" i="3"/>
  <c r="H1094" i="3"/>
  <c r="H1095" i="3"/>
  <c r="H1096" i="3"/>
  <c r="H1097" i="3"/>
  <c r="H1098" i="3"/>
  <c r="H1099" i="3"/>
  <c r="H1100" i="3"/>
  <c r="H1101" i="3"/>
  <c r="H1102" i="3"/>
  <c r="H1103" i="3"/>
  <c r="H1104" i="3"/>
  <c r="H1105" i="3"/>
  <c r="H1106" i="3"/>
  <c r="H1107" i="3"/>
  <c r="H1108" i="3"/>
  <c r="H1109" i="3"/>
  <c r="H1110" i="3"/>
  <c r="H1111" i="3"/>
  <c r="H1112" i="3"/>
  <c r="H1113" i="3"/>
  <c r="H1114" i="3"/>
  <c r="H1115" i="3"/>
  <c r="H1116" i="3"/>
  <c r="H1117" i="3"/>
  <c r="H1118" i="3"/>
  <c r="H1119" i="3"/>
  <c r="H1120" i="3"/>
  <c r="H1121" i="3"/>
  <c r="H1122" i="3"/>
  <c r="H1123" i="3"/>
  <c r="H1124" i="3"/>
  <c r="H1125" i="3"/>
  <c r="H1126" i="3"/>
  <c r="H1127" i="3"/>
  <c r="H1128" i="3"/>
  <c r="H1129" i="3"/>
  <c r="H1130" i="3"/>
  <c r="H1131" i="3"/>
  <c r="H1132" i="3"/>
  <c r="H1133" i="3"/>
  <c r="H1134" i="3"/>
  <c r="H1135" i="3"/>
  <c r="H1136" i="3"/>
  <c r="H1137" i="3"/>
  <c r="H1138" i="3"/>
  <c r="H1139" i="3"/>
  <c r="H1140" i="3"/>
  <c r="H1141" i="3"/>
  <c r="H1142" i="3"/>
  <c r="H1143" i="3"/>
  <c r="H1144" i="3"/>
  <c r="H1145" i="3"/>
  <c r="H1146" i="3"/>
  <c r="H1147" i="3"/>
  <c r="H1148" i="3"/>
  <c r="H1149" i="3"/>
  <c r="H1150" i="3"/>
  <c r="H1151" i="3"/>
  <c r="H1152" i="3"/>
  <c r="H1153" i="3"/>
  <c r="H1154" i="3"/>
  <c r="H1155" i="3"/>
  <c r="H1156" i="3"/>
  <c r="H1157" i="3"/>
  <c r="H1158" i="3"/>
  <c r="H1159" i="3"/>
  <c r="H1160" i="3"/>
  <c r="H1161" i="3"/>
  <c r="H1162" i="3"/>
  <c r="H1163" i="3"/>
  <c r="H1164" i="3"/>
  <c r="H1165" i="3"/>
  <c r="H1166" i="3"/>
  <c r="H1167" i="3"/>
  <c r="H1168" i="3"/>
  <c r="H1169" i="3"/>
  <c r="H1170" i="3"/>
  <c r="H1171" i="3"/>
  <c r="H1172" i="3"/>
  <c r="H1173" i="3"/>
  <c r="H1174" i="3"/>
  <c r="H1175" i="3"/>
  <c r="H1176" i="3"/>
  <c r="H1177" i="3"/>
  <c r="H1178" i="3"/>
  <c r="H1179" i="3"/>
  <c r="H1180" i="3"/>
  <c r="H1181" i="3"/>
  <c r="H1182" i="3"/>
  <c r="H1183" i="3"/>
  <c r="H1184" i="3"/>
  <c r="H1185" i="3"/>
  <c r="H1186" i="3"/>
  <c r="H1187" i="3"/>
  <c r="H1188" i="3"/>
  <c r="H1189" i="3"/>
  <c r="H1190" i="3"/>
  <c r="H1191" i="3"/>
  <c r="H1192" i="3"/>
  <c r="H1193" i="3"/>
  <c r="H1194" i="3"/>
  <c r="H1195" i="3"/>
  <c r="H1196" i="3"/>
  <c r="H1197" i="3"/>
  <c r="H1198" i="3"/>
  <c r="H1199" i="3"/>
  <c r="H1200" i="3"/>
  <c r="H1201" i="3"/>
  <c r="H1202" i="3"/>
  <c r="H1203" i="3"/>
  <c r="H1204" i="3"/>
  <c r="H1205" i="3"/>
  <c r="H1206" i="3"/>
  <c r="H1207" i="3"/>
  <c r="H1208" i="3"/>
  <c r="H1209" i="3"/>
  <c r="H1210" i="3"/>
  <c r="H1211" i="3"/>
  <c r="H1212" i="3"/>
  <c r="H1213" i="3"/>
  <c r="H1214" i="3"/>
  <c r="H1215" i="3"/>
  <c r="H1216" i="3"/>
  <c r="H1217" i="3"/>
  <c r="H1218" i="3"/>
  <c r="H1219" i="3"/>
  <c r="H1220" i="3"/>
  <c r="H1221" i="3"/>
  <c r="H1222" i="3"/>
  <c r="H1223" i="3"/>
  <c r="H1224" i="3"/>
  <c r="H1225" i="3"/>
  <c r="H1226" i="3"/>
  <c r="H1227" i="3"/>
  <c r="H1228" i="3"/>
  <c r="H1229" i="3"/>
  <c r="H1230" i="3"/>
  <c r="H1231" i="3"/>
  <c r="H1232" i="3"/>
  <c r="H1233" i="3"/>
  <c r="H1234" i="3"/>
  <c r="H1235" i="3"/>
  <c r="H1236" i="3"/>
  <c r="H1237" i="3"/>
  <c r="H1238" i="3"/>
  <c r="H1239" i="3"/>
  <c r="H1240" i="3"/>
  <c r="H1241" i="3"/>
  <c r="H1242" i="3"/>
  <c r="H1243" i="3"/>
  <c r="H1244" i="3"/>
  <c r="H1245" i="3"/>
  <c r="H1246" i="3"/>
  <c r="H1247" i="3"/>
  <c r="H1248" i="3"/>
  <c r="H1249" i="3"/>
  <c r="H1250" i="3"/>
  <c r="H1251" i="3"/>
  <c r="H1252" i="3"/>
  <c r="H1253" i="3"/>
  <c r="H1254" i="3"/>
  <c r="H1255" i="3"/>
  <c r="H1256" i="3"/>
  <c r="H1257" i="3"/>
  <c r="H1258" i="3"/>
  <c r="H1259" i="3"/>
  <c r="H1260" i="3"/>
  <c r="H1261" i="3"/>
  <c r="H1262" i="3"/>
  <c r="H1263" i="3"/>
  <c r="H1264" i="3"/>
  <c r="H1265" i="3"/>
  <c r="H1266" i="3"/>
  <c r="H1267" i="3"/>
  <c r="H1268" i="3"/>
  <c r="H1269" i="3"/>
  <c r="H1270" i="3"/>
  <c r="H1271" i="3"/>
  <c r="H1272" i="3"/>
  <c r="H1273" i="3"/>
  <c r="H1274" i="3"/>
  <c r="H1275" i="3"/>
  <c r="H1276" i="3"/>
  <c r="H1277" i="3"/>
  <c r="H1278" i="3"/>
  <c r="H1279" i="3"/>
  <c r="H1280" i="3"/>
  <c r="H1281" i="3"/>
  <c r="H1282" i="3"/>
  <c r="H1283" i="3"/>
  <c r="H1284" i="3"/>
  <c r="H1285" i="3"/>
  <c r="H1286" i="3"/>
  <c r="H1287" i="3"/>
  <c r="H1288" i="3"/>
  <c r="H1289" i="3"/>
  <c r="H1290" i="3"/>
  <c r="H1291" i="3"/>
  <c r="H1292" i="3"/>
  <c r="H1293" i="3"/>
  <c r="H1294" i="3"/>
  <c r="H1295" i="3"/>
  <c r="H1296" i="3"/>
  <c r="H1297" i="3"/>
  <c r="H1298" i="3"/>
  <c r="H1299" i="3"/>
  <c r="H1300" i="3"/>
  <c r="H1301" i="3"/>
  <c r="H1302" i="3"/>
  <c r="H1303" i="3"/>
  <c r="H1304" i="3"/>
  <c r="H1305" i="3"/>
  <c r="H1306" i="3"/>
  <c r="H1307" i="3"/>
  <c r="H1308" i="3"/>
  <c r="H1309" i="3"/>
  <c r="H1310" i="3"/>
  <c r="H1311" i="3"/>
  <c r="H1312" i="3"/>
  <c r="H1313" i="3"/>
  <c r="H1314" i="3"/>
  <c r="H1315" i="3"/>
  <c r="H1316" i="3"/>
  <c r="H1317" i="3"/>
  <c r="H1318" i="3"/>
  <c r="H1319" i="3"/>
  <c r="H1320" i="3"/>
  <c r="H1321" i="3"/>
  <c r="H1322" i="3"/>
  <c r="H1323" i="3"/>
  <c r="H1324" i="3"/>
  <c r="H1325" i="3"/>
  <c r="H1326" i="3"/>
  <c r="H1327" i="3"/>
  <c r="H1328" i="3"/>
  <c r="H1329" i="3"/>
  <c r="H1330" i="3"/>
  <c r="H1331" i="3"/>
  <c r="H1332" i="3"/>
  <c r="H1333" i="3"/>
  <c r="H1334" i="3"/>
  <c r="H1335" i="3"/>
  <c r="H1336" i="3"/>
  <c r="H1337" i="3"/>
  <c r="H1338" i="3"/>
  <c r="H1339" i="3"/>
  <c r="H1340" i="3"/>
  <c r="H1341" i="3"/>
  <c r="H1342" i="3"/>
  <c r="H1343" i="3"/>
  <c r="H1344" i="3"/>
  <c r="H1345" i="3"/>
  <c r="H1346" i="3"/>
  <c r="H1347" i="3"/>
  <c r="H1348" i="3"/>
  <c r="H1349" i="3"/>
  <c r="H1350" i="3"/>
  <c r="E12" i="1"/>
  <c r="E11" i="1"/>
  <c r="D26" i="1" l="1"/>
  <c r="D23" i="1"/>
  <c r="D24" i="1"/>
  <c r="D2" i="5"/>
  <c r="E24" i="1" s="1"/>
  <c r="D14" i="1"/>
  <c r="D13" i="1"/>
  <c r="D35" i="1"/>
  <c r="D37" i="1"/>
  <c r="P30" i="6"/>
  <c r="AA30" i="6"/>
  <c r="W30" i="6"/>
  <c r="S30" i="6"/>
  <c r="O30" i="6"/>
  <c r="K30" i="6"/>
  <c r="G30" i="6"/>
  <c r="AB30" i="6"/>
  <c r="T30" i="6"/>
  <c r="L30" i="6"/>
  <c r="Z30" i="6"/>
  <c r="V30" i="6"/>
  <c r="R30" i="6"/>
  <c r="N30" i="6"/>
  <c r="J30" i="6"/>
  <c r="F30" i="6"/>
  <c r="B36" i="6" s="1"/>
  <c r="E31" i="1" s="1"/>
  <c r="X30" i="6"/>
  <c r="H30" i="6"/>
  <c r="AC30" i="6"/>
  <c r="Y30" i="6"/>
  <c r="U30" i="6"/>
  <c r="Q30" i="6"/>
  <c r="M30" i="6"/>
  <c r="I30" i="6"/>
  <c r="D1" i="5"/>
  <c r="E23" i="1" s="1"/>
  <c r="E13" i="1"/>
</calcChain>
</file>

<file path=xl/sharedStrings.xml><?xml version="1.0" encoding="utf-8"?>
<sst xmlns="http://schemas.openxmlformats.org/spreadsheetml/2006/main" count="9492" uniqueCount="3073">
  <si>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</si>
  <si>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</si>
  <si>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</si>
  <si>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</si>
  <si>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</si>
  <si>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</si>
  <si>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</si>
  <si>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</si>
  <si>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Чему равна медиана цены закрытия?</t>
  </si>
  <si>
    <t>Чему равна первая квартиль (КВАРТИЛЬ.ВКЛ)цены закрытия?</t>
  </si>
  <si>
    <t>Чему равна дисперсия дневной доходности акции?</t>
  </si>
  <si>
    <t>Чему равен минимум дневной доходности акции?</t>
  </si>
  <si>
    <t>Какова асимметрия объема торгов?</t>
  </si>
  <si>
    <t>Чему равен максимум объема торгов?</t>
  </si>
  <si>
    <t>Используя данные с листа КХЛ, ответьте на вопросы (каждый вопрос - 1 балл)</t>
  </si>
  <si>
    <t>Сколько игроков имеют амплуа нападающий?</t>
  </si>
  <si>
    <t>Возраст скольких игроков с гражданством Словакия меньше или равен 34?</t>
  </si>
  <si>
    <t>Какова суммарная зарплата игроков с амплуа защитник 1987 года рождения ?</t>
  </si>
  <si>
    <t>Какова средняя зарплата игроков с гражданством Украина с фамилией на букву А? (ошибку #ДЕЛ/0 замените на 0)</t>
  </si>
  <si>
    <t>Каков возраст игрока под номером 1662?</t>
  </si>
  <si>
    <t>Под каким номером в списке идет игрок Афанасьев Максим?</t>
  </si>
  <si>
    <t>Используя данные с листа Текст, ответьте на вопросы (каждый вопрос - 1 балл)</t>
  </si>
  <si>
    <t>Какова длина текста?</t>
  </si>
  <si>
    <t>Какой фрагмент текста содержится с 205 по 214 символ включительно?</t>
  </si>
  <si>
    <t>На какой позиции первый раз встречается символ -? (регистр важен)</t>
  </si>
  <si>
    <t>Какова будет длина текста, если убрать все запятые?</t>
  </si>
  <si>
    <t>Сколько всего раз в тексте встречается символ h? (регистр важен)</t>
  </si>
  <si>
    <t>Если сделать все буквы строчными, на какой позиции первый раз встретится символ a?</t>
  </si>
  <si>
    <t>Используя данные с листа Продажи, ответьте на вопросы (каждый вопрос - 1 балл)</t>
  </si>
  <si>
    <t>Сколько заказов было сделано в апреле?</t>
  </si>
  <si>
    <t>Какая доля от общего количества заказов приходится на четверги?</t>
  </si>
  <si>
    <t>На какую сумму (с учетом скидки) было продано чая с 2015-07-28 по 2020-05-05 включительно?</t>
  </si>
  <si>
    <t>На какую сумму (с учетом скидки) в среднем продается товара в вторую декаду месяца?  (ошибку #ДЕЛ/0 замените на 0)</t>
  </si>
  <si>
    <t>Сколько кг наименования Зеленый чай крупнолистовой 2 было заказано в 2017 году?</t>
  </si>
  <si>
    <t>Какова средняя скидка (десятичная дробь) по продажам в категории Пуэр рассыпной c 14-й по 47-ю неделю года включительно? (Номер недели по ISO, ошибку #ДЕЛ/0 замените на 0)</t>
  </si>
  <si>
    <t>Используя данные с листа Массив, ответьте на вопросы (каждый вопрос - 1 балл)</t>
  </si>
  <si>
    <t>Какова сумма 12ти наименьших элементов в строке номер 15?</t>
  </si>
  <si>
    <t>Какое значение содержится на пересечении строки номер 23и столбца номер 22?</t>
  </si>
  <si>
    <t>Чему равно скалярное произведение сроки номер 9и столбца номер 3?</t>
  </si>
  <si>
    <t>В какой(ом) строке массива находится наибольшее значение в столбце номер 1?</t>
  </si>
  <si>
    <t>Сколько нечетных значений в массиве?</t>
  </si>
  <si>
    <t>Чему равна сумма квадратов разностей элементов строки номер 13 и столбца номер 13?</t>
  </si>
  <si>
    <t>Используя данные с листов Акции и Сделки, ответьте на вопросы (каждый вопрос - 5 баллов)</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</si>
  <si>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</si>
  <si>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</si>
  <si>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</si>
  <si>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r=4.36% , определите чистую приведенную стоимость всех денежных потоков на дату 2015-06-19.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</si>
  <si>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</si>
  <si>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столбиковую диаграмму (гистограмму), отразив по оси x даты, по оси y - денежный поток без дисконтирования. Добавьте легенду и название.</t>
  </si>
  <si>
    <t>Date</t>
  </si>
  <si>
    <t>Close</t>
  </si>
  <si>
    <t>Volume</t>
  </si>
  <si>
    <t>Stockname</t>
  </si>
  <si>
    <t>AIV</t>
  </si>
  <si>
    <t>Фамилия, имя</t>
  </si>
  <si>
    <t>Амплуа</t>
  </si>
  <si>
    <t>Дата рождения</t>
  </si>
  <si>
    <t>Возраст</t>
  </si>
  <si>
    <t>Гражданство</t>
  </si>
  <si>
    <t>Зарплата</t>
  </si>
  <si>
    <t>Тодыков Антон</t>
  </si>
  <si>
    <t>вратарь</t>
  </si>
  <si>
    <t>24 Сентября 1992</t>
  </si>
  <si>
    <t>Россия</t>
  </si>
  <si>
    <t>Шварни Иван</t>
  </si>
  <si>
    <t>защитник</t>
  </si>
  <si>
    <t>31 Октября 1984</t>
  </si>
  <si>
    <t>Словакия</t>
  </si>
  <si>
    <t>Арзамасцев Захар</t>
  </si>
  <si>
    <t>6 Ноября 1992</t>
  </si>
  <si>
    <t>Ритчи Байрон</t>
  </si>
  <si>
    <t>нападающий</t>
  </si>
  <si>
    <t>24 Апреля 1977</t>
  </si>
  <si>
    <t>Канада</t>
  </si>
  <si>
    <t>Секстон Дэн</t>
  </si>
  <si>
    <t>29 Апреля 1987</t>
  </si>
  <si>
    <t>США</t>
  </si>
  <si>
    <t>Ли Олег</t>
  </si>
  <si>
    <t>28 Февраля 1991</t>
  </si>
  <si>
    <t>Чудинов Максим</t>
  </si>
  <si>
    <t>25 Марта 1990</t>
  </si>
  <si>
    <t>Голденков Дмитрий</t>
  </si>
  <si>
    <t>25 Февраля 1991</t>
  </si>
  <si>
    <t>Вянянен Осси</t>
  </si>
  <si>
    <t>18 Августа 1980</t>
  </si>
  <si>
    <t>Финляндия</t>
  </si>
  <si>
    <t>Севостьянов Михаил</t>
  </si>
  <si>
    <t>24 Июля 1980</t>
  </si>
  <si>
    <t>Депре Симон</t>
  </si>
  <si>
    <t>27 Июля 1991</t>
  </si>
  <si>
    <t>Карпушкин Александр</t>
  </si>
  <si>
    <t>18 Сентября 1991</t>
  </si>
  <si>
    <t>Гренков Андрей</t>
  </si>
  <si>
    <t>31 Мая 1990</t>
  </si>
  <si>
    <t>Волков Артём</t>
  </si>
  <si>
    <t>28 Января 1985</t>
  </si>
  <si>
    <t>Беларусь</t>
  </si>
  <si>
    <t>О'Брайен Джеймс</t>
  </si>
  <si>
    <t>29 Января 1989</t>
  </si>
  <si>
    <t>Левицкий Игорь</t>
  </si>
  <si>
    <t>4 Августа 1993</t>
  </si>
  <si>
    <t>Беднарж Ярослав</t>
  </si>
  <si>
    <t>9 Ноября 1976</t>
  </si>
  <si>
    <t>Чехия</t>
  </si>
  <si>
    <t>Двуреченский Никита</t>
  </si>
  <si>
    <t>30 Июля 1991</t>
  </si>
  <si>
    <t>Рязанцев Александр</t>
  </si>
  <si>
    <t>15 Марта 1980</t>
  </si>
  <si>
    <t>Потапов Максим</t>
  </si>
  <si>
    <t>25 Мая 1980</t>
  </si>
  <si>
    <t>Леневё Давид</t>
  </si>
  <si>
    <t>23 Мая 1983</t>
  </si>
  <si>
    <t>Закиев Радик</t>
  </si>
  <si>
    <t>23 Декабря 1986</t>
  </si>
  <si>
    <t>Цулыгин Кирилл</t>
  </si>
  <si>
    <t>1 Марта 1996</t>
  </si>
  <si>
    <t>Пухов Никита</t>
  </si>
  <si>
    <t>3 Ноября 1994</t>
  </si>
  <si>
    <t>Гончаров Максим</t>
  </si>
  <si>
    <t>15 Июня 1989</t>
  </si>
  <si>
    <t>Шевц Мартин</t>
  </si>
  <si>
    <t>23 Сентября 1981</t>
  </si>
  <si>
    <t>Рекис Арвидс</t>
  </si>
  <si>
    <t>1 Января 1979</t>
  </si>
  <si>
    <t>Латвия</t>
  </si>
  <si>
    <t>Марек Давид</t>
  </si>
  <si>
    <t>15 Февраля 1991</t>
  </si>
  <si>
    <t>Бирюков Евгений</t>
  </si>
  <si>
    <t>19 Апреля 1986</t>
  </si>
  <si>
    <t>Дятлов Олег</t>
  </si>
  <si>
    <t>31 Января 1993</t>
  </si>
  <si>
    <t>Воронков Егор</t>
  </si>
  <si>
    <t>23 Января 1997</t>
  </si>
  <si>
    <t>Фарафонов Иван</t>
  </si>
  <si>
    <t>7 Апреля 1994</t>
  </si>
  <si>
    <t>Шефер Нолан</t>
  </si>
  <si>
    <t>15 Января 1980</t>
  </si>
  <si>
    <t>Лавриненко Павел</t>
  </si>
  <si>
    <t>18 Декабря 1997</t>
  </si>
  <si>
    <t>Шегало Павел</t>
  </si>
  <si>
    <t>7 Февраля 1993</t>
  </si>
  <si>
    <t>Серкин Григорий</t>
  </si>
  <si>
    <t>14 Сентября 1991</t>
  </si>
  <si>
    <t>Милютин Павел</t>
  </si>
  <si>
    <t>9 Апреля 1990</t>
  </si>
  <si>
    <t>Бобылёв Владимир</t>
  </si>
  <si>
    <t>18 Апреля 1997</t>
  </si>
  <si>
    <t>Митякин Евгений</t>
  </si>
  <si>
    <t>24 Декабря 1997</t>
  </si>
  <si>
    <t>Пёрселл Тедди</t>
  </si>
  <si>
    <t>8 Сентября 1985</t>
  </si>
  <si>
    <t>Маслаков Андрей</t>
  </si>
  <si>
    <t>17 Марта 1991</t>
  </si>
  <si>
    <t>Яковлев Алексей</t>
  </si>
  <si>
    <t>4 Июня 1995</t>
  </si>
  <si>
    <t>Рахимуллин Дамир</t>
  </si>
  <si>
    <t>11 Августа 1998</t>
  </si>
  <si>
    <t>Маккарти Стив</t>
  </si>
  <si>
    <t>3 Февраля 1981</t>
  </si>
  <si>
    <t>Бергфорс Никлас</t>
  </si>
  <si>
    <t>7 Марта 1987</t>
  </si>
  <si>
    <t>Швеция</t>
  </si>
  <si>
    <t>Батыршин Рафаэль</t>
  </si>
  <si>
    <t>26 Августа 1986</t>
  </si>
  <si>
    <t>Циркуль Никита</t>
  </si>
  <si>
    <t>4 Марта 1997</t>
  </si>
  <si>
    <t>Непряев Иван</t>
  </si>
  <si>
    <t>4 Февраля 1982</t>
  </si>
  <si>
    <t>Клопов Дмитрий</t>
  </si>
  <si>
    <t>7 Октября 1989</t>
  </si>
  <si>
    <t>Шипин Максим</t>
  </si>
  <si>
    <t>11 Мая 1997</t>
  </si>
  <si>
    <t>Купцов Егор</t>
  </si>
  <si>
    <t>24 Февраля 1989</t>
  </si>
  <si>
    <t>Лобанов Евгений</t>
  </si>
  <si>
    <t>25 Июня 1984</t>
  </si>
  <si>
    <t>Мамин Максим</t>
  </si>
  <si>
    <t>17 Мая 1988</t>
  </si>
  <si>
    <t>Тулупов Кирилл</t>
  </si>
  <si>
    <t>23 Апреля 1988</t>
  </si>
  <si>
    <t>Ряжинов Дмитрий</t>
  </si>
  <si>
    <t>2 Февраля 1991</t>
  </si>
  <si>
    <t>Гичибеков Назир</t>
  </si>
  <si>
    <t>5 Апреля 1995</t>
  </si>
  <si>
    <t>Антипов Владимир</t>
  </si>
  <si>
    <t>14 Января 1978</t>
  </si>
  <si>
    <t>Галвиньш Гунтис</t>
  </si>
  <si>
    <t>25 Января 1986</t>
  </si>
  <si>
    <t>Трончински Марек</t>
  </si>
  <si>
    <t>13 Сентября 1988</t>
  </si>
  <si>
    <t>Вярн Макс</t>
  </si>
  <si>
    <t>10 Июня 1988</t>
  </si>
  <si>
    <t>Блинов Виктор</t>
  </si>
  <si>
    <t>26 Июня 1981</t>
  </si>
  <si>
    <t>Караваев Андрей</t>
  </si>
  <si>
    <t>12 Марта 1997</t>
  </si>
  <si>
    <t>Хасаншин Руслан</t>
  </si>
  <si>
    <t>7 Февраля 1985</t>
  </si>
  <si>
    <t>Тврдонь Марек</t>
  </si>
  <si>
    <t>Калюжный Алексей</t>
  </si>
  <si>
    <t>13 Июня 1977</t>
  </si>
  <si>
    <t>Шаров Александр П.</t>
  </si>
  <si>
    <t>23 Июня 1995</t>
  </si>
  <si>
    <t>Никитенко Андрей</t>
  </si>
  <si>
    <t>13 Января 1979</t>
  </si>
  <si>
    <t>Шин Александр</t>
  </si>
  <si>
    <t>21 Ноября 1985</t>
  </si>
  <si>
    <t>Казахстан</t>
  </si>
  <si>
    <t>Шабунов Константин</t>
  </si>
  <si>
    <t>28 Декабря 1994</t>
  </si>
  <si>
    <t>Коробов Сергей</t>
  </si>
  <si>
    <t>12 Марта 1996</t>
  </si>
  <si>
    <t>Власенков Дмитрий</t>
  </si>
  <si>
    <t>1 Января 1978</t>
  </si>
  <si>
    <t>Башкиров Руслан</t>
  </si>
  <si>
    <t>7 Марта 1989</t>
  </si>
  <si>
    <t>Шупинский Денис</t>
  </si>
  <si>
    <t>18 Января 1996</t>
  </si>
  <si>
    <t>Яковлев Даниил</t>
  </si>
  <si>
    <t>2 Января 1999</t>
  </si>
  <si>
    <t>Лебедев Кирилл</t>
  </si>
  <si>
    <t>1 Октября 1991</t>
  </si>
  <si>
    <t>Борисов Сергей</t>
  </si>
  <si>
    <t>18 Октября 1985</t>
  </si>
  <si>
    <t>Тривино Кори</t>
  </si>
  <si>
    <t>12 Января 1990</t>
  </si>
  <si>
    <t>Бойков Александр</t>
  </si>
  <si>
    <t>7 Февраля 1975</t>
  </si>
  <si>
    <t>Харытинский Сергей</t>
  </si>
  <si>
    <t>27 Января 1995</t>
  </si>
  <si>
    <t>Грачёв Евгений</t>
  </si>
  <si>
    <t>21 Февраля 1990</t>
  </si>
  <si>
    <t>Романов Константин</t>
  </si>
  <si>
    <t>14 Марта 1985</t>
  </si>
  <si>
    <t>Шиннимин Брендэн</t>
  </si>
  <si>
    <t>7 Января 1991</t>
  </si>
  <si>
    <t>Савичев Роман</t>
  </si>
  <si>
    <t>22 Января 1985</t>
  </si>
  <si>
    <t>Накладал Якуб</t>
  </si>
  <si>
    <t>30 Декабря 1987</t>
  </si>
  <si>
    <t>Куваев Александр</t>
  </si>
  <si>
    <t>2 Мая 1993</t>
  </si>
  <si>
    <t>Иванов Андрей</t>
  </si>
  <si>
    <t>10 Марта 1981</t>
  </si>
  <si>
    <t>Павлик Филип</t>
  </si>
  <si>
    <t>20 Июля 1992</t>
  </si>
  <si>
    <t>Редлихс Микелис</t>
  </si>
  <si>
    <t>1 Июля 1984</t>
  </si>
  <si>
    <t>Яакола Топи</t>
  </si>
  <si>
    <t>15 Ноября 1983</t>
  </si>
  <si>
    <t>Мицкевич Никита</t>
  </si>
  <si>
    <t>25 Ноября 1994</t>
  </si>
  <si>
    <t>Александров Виктор</t>
  </si>
  <si>
    <t>28 Декабря 1985</t>
  </si>
  <si>
    <t>Кудашов Алексей</t>
  </si>
  <si>
    <t>21 Июля 1971</t>
  </si>
  <si>
    <t>Полещенков Сергей</t>
  </si>
  <si>
    <t>10 Декабря 1997</t>
  </si>
  <si>
    <t>Фрэттин Мэттью</t>
  </si>
  <si>
    <t>3 Января 1988</t>
  </si>
  <si>
    <t>Емелин Сергей</t>
  </si>
  <si>
    <t>1 Мая 1991</t>
  </si>
  <si>
    <t>Галиев Станислав</t>
  </si>
  <si>
    <t>17 Января 1992</t>
  </si>
  <si>
    <t>Подъяпольский Владислав</t>
  </si>
  <si>
    <t>Шаршок Ярослав</t>
  </si>
  <si>
    <t>17 Мая 1990</t>
  </si>
  <si>
    <t>Павлов Виталий</t>
  </si>
  <si>
    <t>17 Июня 1989</t>
  </si>
  <si>
    <t>Филатов Никита</t>
  </si>
  <si>
    <t>25 Мая 1990</t>
  </si>
  <si>
    <t>Лазушин Александр</t>
  </si>
  <si>
    <t>9 Апреля 1988</t>
  </si>
  <si>
    <t>Лацо Ян</t>
  </si>
  <si>
    <t>1 Декабря 1981</t>
  </si>
  <si>
    <t>Верёвкин Максим</t>
  </si>
  <si>
    <t>Ержабек Якуб</t>
  </si>
  <si>
    <t>12 Мая 1991</t>
  </si>
  <si>
    <t>Чипчура Кайл</t>
  </si>
  <si>
    <t>19 Февраля 1986</t>
  </si>
  <si>
    <t>Немировски Дэвид</t>
  </si>
  <si>
    <t>1 Августа 1976</t>
  </si>
  <si>
    <t>Глухов Михаил</t>
  </si>
  <si>
    <t>13 Мая 1988</t>
  </si>
  <si>
    <t>Кукин Фёдор</t>
  </si>
  <si>
    <t>26 Февраля 1993</t>
  </si>
  <si>
    <t>Воропаев Владислав</t>
  </si>
  <si>
    <t>16 Августа 1995</t>
  </si>
  <si>
    <t>Вопелка Лукаш</t>
  </si>
  <si>
    <t>2 Марта 1996</t>
  </si>
  <si>
    <t>Вольский Войтек</t>
  </si>
  <si>
    <t>24 Февраля 1986</t>
  </si>
  <si>
    <t>Польша</t>
  </si>
  <si>
    <t>Херсли Патрик</t>
  </si>
  <si>
    <t>23 Июня 1986</t>
  </si>
  <si>
    <t>Денисов Сергей</t>
  </si>
  <si>
    <t>12 Мая 1990</t>
  </si>
  <si>
    <t>Попович Марк</t>
  </si>
  <si>
    <t>11 Октября 1982</t>
  </si>
  <si>
    <t>Хорватия</t>
  </si>
  <si>
    <t>Амброжейчик Дмитрий</t>
  </si>
  <si>
    <t>26 Марта 1995</t>
  </si>
  <si>
    <t>Павлов Николай</t>
  </si>
  <si>
    <t>20 Июня 1998</t>
  </si>
  <si>
    <t>Кузнецов Александр</t>
  </si>
  <si>
    <t>11 Марта 1992</t>
  </si>
  <si>
    <t>Гришин Алексей</t>
  </si>
  <si>
    <t>28 Сентября 1988</t>
  </si>
  <si>
    <t>Мальцев Михаил</t>
  </si>
  <si>
    <t>12 Марта 1998</t>
  </si>
  <si>
    <t>Шиндел Якуб</t>
  </si>
  <si>
    <t>24 Января 1986</t>
  </si>
  <si>
    <t>Шипов Илья</t>
  </si>
  <si>
    <t>7 Октября 1993</t>
  </si>
  <si>
    <t>Майоров Максим</t>
  </si>
  <si>
    <t>26 Марта 1989</t>
  </si>
  <si>
    <t>Смейкал Иржи</t>
  </si>
  <si>
    <t>5 Ноября 1996</t>
  </si>
  <si>
    <t>Штрбак Мартин</t>
  </si>
  <si>
    <t>15 Января 1975</t>
  </si>
  <si>
    <t>Файзуллин Данил</t>
  </si>
  <si>
    <t>3 Декабря 1993</t>
  </si>
  <si>
    <t>Голышев Анатолий</t>
  </si>
  <si>
    <t>14 Февраля 1995</t>
  </si>
  <si>
    <t>Плотников Александр</t>
  </si>
  <si>
    <t>12 Октября 1990</t>
  </si>
  <si>
    <t>Воробьёв Кирилл</t>
  </si>
  <si>
    <t>11 Февраля 1995</t>
  </si>
  <si>
    <t>Фёдоров Фёдор</t>
  </si>
  <si>
    <t>11 Июня 1981</t>
  </si>
  <si>
    <t>Костович Дарио</t>
  </si>
  <si>
    <t>8 Августа 1980</t>
  </si>
  <si>
    <t>Паутов Юрий</t>
  </si>
  <si>
    <t>18 Марта 1995</t>
  </si>
  <si>
    <t>Веро Дарси</t>
  </si>
  <si>
    <t>13 Июля 1976</t>
  </si>
  <si>
    <t>Макмиллан Брэндон</t>
  </si>
  <si>
    <t>22 Марта 1990</t>
  </si>
  <si>
    <t>Носов Артём</t>
  </si>
  <si>
    <t>4 Апреля 1985</t>
  </si>
  <si>
    <t>Слепышев Антон</t>
  </si>
  <si>
    <t>13 Мая 1994</t>
  </si>
  <si>
    <t>Эрикссон Юаким</t>
  </si>
  <si>
    <t>Дервук Илья</t>
  </si>
  <si>
    <t>9 Июля 1996</t>
  </si>
  <si>
    <t>Рыбалкин Денис</t>
  </si>
  <si>
    <t>21 Апреля 2000</t>
  </si>
  <si>
    <t>Меларт Илари</t>
  </si>
  <si>
    <t>11 Февраля 1989</t>
  </si>
  <si>
    <t>Николаев Илья</t>
  </si>
  <si>
    <t>20 Января 1994</t>
  </si>
  <si>
    <t>Левитский Борис</t>
  </si>
  <si>
    <t>10 Марта 1997</t>
  </si>
  <si>
    <t>Бакош Мартин</t>
  </si>
  <si>
    <t>18 Апреля 1990</t>
  </si>
  <si>
    <t>Моисеев Дмитрий Ал.</t>
  </si>
  <si>
    <t>12 Июня 1995</t>
  </si>
  <si>
    <t>Камалов Никита</t>
  </si>
  <si>
    <t>8 Августа 1995</t>
  </si>
  <si>
    <t>Осипов Никита</t>
  </si>
  <si>
    <t>22 Января 1984</t>
  </si>
  <si>
    <t>Затёвич Мартин</t>
  </si>
  <si>
    <t>25 Января 1985</t>
  </si>
  <si>
    <t>Дронов Григорий</t>
  </si>
  <si>
    <t>10 Января 1998</t>
  </si>
  <si>
    <t>Набоков Евгений</t>
  </si>
  <si>
    <t>25 Июля 1975</t>
  </si>
  <si>
    <t>Лакос Андре</t>
  </si>
  <si>
    <t>29 Июля 1979</t>
  </si>
  <si>
    <t>Австрия</t>
  </si>
  <si>
    <t>Кузьменко Андрей</t>
  </si>
  <si>
    <t>4 Февраля 1996</t>
  </si>
  <si>
    <t>Попов Егор</t>
  </si>
  <si>
    <t>16 Февраля 1997</t>
  </si>
  <si>
    <t>Шацкий Никита</t>
  </si>
  <si>
    <t>16 Февраля 1995</t>
  </si>
  <si>
    <t>Балдаев Виктор</t>
  </si>
  <si>
    <t>14 Июня 1995</t>
  </si>
  <si>
    <t>Осипов Денис</t>
  </si>
  <si>
    <t>9 Мая 1987</t>
  </si>
  <si>
    <t>Максвелл Бен</t>
  </si>
  <si>
    <t>30 Марта 1988</t>
  </si>
  <si>
    <t>Дубровский Егор</t>
  </si>
  <si>
    <t>18 Января 1989</t>
  </si>
  <si>
    <t>Шикун Александр</t>
  </si>
  <si>
    <t>3 Августа 1999</t>
  </si>
  <si>
    <t>Белохвостиков Евгений</t>
  </si>
  <si>
    <t>1 Февраля 1992</t>
  </si>
  <si>
    <t>Пельтонен Вилле</t>
  </si>
  <si>
    <t>24 Мая 1973</t>
  </si>
  <si>
    <t>Мунро Скотт</t>
  </si>
  <si>
    <t>20 Января 1982</t>
  </si>
  <si>
    <t>Шамыгин Дмитрий</t>
  </si>
  <si>
    <t>17 Июня 1987</t>
  </si>
  <si>
    <t>Ружичка Мартин</t>
  </si>
  <si>
    <t>15 Декабря 1985</t>
  </si>
  <si>
    <t>Кирющенков Виталий</t>
  </si>
  <si>
    <t>31 Января 1992</t>
  </si>
  <si>
    <t>Редлихс Кришьянис</t>
  </si>
  <si>
    <t>15 Января 1981</t>
  </si>
  <si>
    <t>Угольников Антон</t>
  </si>
  <si>
    <t>27 Июня 1996</t>
  </si>
  <si>
    <t>Саймон Крис</t>
  </si>
  <si>
    <t>30 Января 1972</t>
  </si>
  <si>
    <t>Кудрявцев Максим</t>
  </si>
  <si>
    <t>Красковский Павел</t>
  </si>
  <si>
    <t>11 Сентября 1996</t>
  </si>
  <si>
    <t>Норман Джон</t>
  </si>
  <si>
    <t>6 Января 1991</t>
  </si>
  <si>
    <t>Барзман Кирилл</t>
  </si>
  <si>
    <t>14 Июля 1993</t>
  </si>
  <si>
    <t>Ляпустин Денис</t>
  </si>
  <si>
    <t>6 Марта 1995</t>
  </si>
  <si>
    <t>Щадилов Игорь</t>
  </si>
  <si>
    <t>7 Июня 1980</t>
  </si>
  <si>
    <t>Ткаченко Павел</t>
  </si>
  <si>
    <t>11 Июля 1997</t>
  </si>
  <si>
    <t>Васильев Александр И.</t>
  </si>
  <si>
    <t>16 Мая 1989</t>
  </si>
  <si>
    <t>Тальбо Максим</t>
  </si>
  <si>
    <t>11 Февраля 1984</t>
  </si>
  <si>
    <t>Устиненко Никита</t>
  </si>
  <si>
    <t>22 Апреля 1995</t>
  </si>
  <si>
    <t>Дугин Егор</t>
  </si>
  <si>
    <t>4 Ноября 1990</t>
  </si>
  <si>
    <t>Хлыстов Денис</t>
  </si>
  <si>
    <t>4 Июля 1979</t>
  </si>
  <si>
    <t>Рафиков Рушан</t>
  </si>
  <si>
    <t>15 Мая 1995</t>
  </si>
  <si>
    <t>Пирош Камил</t>
  </si>
  <si>
    <t>20 Ноября 1978</t>
  </si>
  <si>
    <t>Амиров Артур</t>
  </si>
  <si>
    <t>3 Апреля 1992</t>
  </si>
  <si>
    <t>Гладских Евгений</t>
  </si>
  <si>
    <t>24 Апреля 1982</t>
  </si>
  <si>
    <t>Салминен Сакари</t>
  </si>
  <si>
    <t>31 Мая 1988</t>
  </si>
  <si>
    <t>Губачек Петр</t>
  </si>
  <si>
    <t>2 Сентября 1979</t>
  </si>
  <si>
    <t>Люткевич Виталий</t>
  </si>
  <si>
    <t>4 Апреля 1980</t>
  </si>
  <si>
    <t>Неколенко Илья</t>
  </si>
  <si>
    <t>31 Июля 1993</t>
  </si>
  <si>
    <t>Морозов Иван</t>
  </si>
  <si>
    <t>5 Мая 2000</t>
  </si>
  <si>
    <t>Фефелов Игорь</t>
  </si>
  <si>
    <t>3 Августа 1993</t>
  </si>
  <si>
    <t>Аликин Евгений</t>
  </si>
  <si>
    <t>18 Октября 1994</t>
  </si>
  <si>
    <t>Лажо Мирослав</t>
  </si>
  <si>
    <t>18 Октября 1977</t>
  </si>
  <si>
    <t>Фазылзянов Камиль</t>
  </si>
  <si>
    <t>31 Октября 1997</t>
  </si>
  <si>
    <t>Хабаров Макар</t>
  </si>
  <si>
    <t>10 Сентября 1999</t>
  </si>
  <si>
    <t>Гареев Станислав</t>
  </si>
  <si>
    <t>13 Августа 1994</t>
  </si>
  <si>
    <t>Дравецки Владимир</t>
  </si>
  <si>
    <t>3 Июня 1985</t>
  </si>
  <si>
    <t>Маслихин Владислав</t>
  </si>
  <si>
    <t>17 Ноября 1995</t>
  </si>
  <si>
    <t>Мишенин Дмитрий</t>
  </si>
  <si>
    <t>8 Января 1991</t>
  </si>
  <si>
    <t>Койвисто Тони</t>
  </si>
  <si>
    <t>5 Ноября 1982</t>
  </si>
  <si>
    <t>Мальцев Артём</t>
  </si>
  <si>
    <t>27 Марта 1998</t>
  </si>
  <si>
    <t>Юдин Дмитрий</t>
  </si>
  <si>
    <t>31 Июля 1995</t>
  </si>
  <si>
    <t>Конев Андрей</t>
  </si>
  <si>
    <t>26 Января 1989</t>
  </si>
  <si>
    <t>Халь Рику</t>
  </si>
  <si>
    <t>1 Ноября 1980</t>
  </si>
  <si>
    <t>Лакиза Артемий</t>
  </si>
  <si>
    <t>2 Июля 1987</t>
  </si>
  <si>
    <t>Шэн Павел</t>
  </si>
  <si>
    <t>14 Августа 1999</t>
  </si>
  <si>
    <t>Летанг Алан</t>
  </si>
  <si>
    <t>4 Сентября 1975</t>
  </si>
  <si>
    <t>Хатчинсон Эндрю</t>
  </si>
  <si>
    <t>24 Марта 1980</t>
  </si>
  <si>
    <t>Кулик Евгений</t>
  </si>
  <si>
    <t>12 Июня 1993</t>
  </si>
  <si>
    <t>Эммертон Кори</t>
  </si>
  <si>
    <t>1 Июня 1988</t>
  </si>
  <si>
    <t>Перескоков Вадим</t>
  </si>
  <si>
    <t>27 Августа 1993</t>
  </si>
  <si>
    <t>Юртайкин Данил</t>
  </si>
  <si>
    <t>1 Июля 1997</t>
  </si>
  <si>
    <t>Зюзин Андрей</t>
  </si>
  <si>
    <t>21 Января 1978</t>
  </si>
  <si>
    <t>Севостьянов Александр</t>
  </si>
  <si>
    <t>7 Января 1998</t>
  </si>
  <si>
    <t>Юксеев Александр</t>
  </si>
  <si>
    <t>5 Марта 1988</t>
  </si>
  <si>
    <t>Журун Александр</t>
  </si>
  <si>
    <t>8 Марта 1985</t>
  </si>
  <si>
    <t>Лапин Евгений</t>
  </si>
  <si>
    <t>8 Мая 1980</t>
  </si>
  <si>
    <t>Сергеев Андрей</t>
  </si>
  <si>
    <t>26 Марта 1991</t>
  </si>
  <si>
    <t>Варянов Владимир</t>
  </si>
  <si>
    <t>30 Марта 1990</t>
  </si>
  <si>
    <t>Заварухин Алексей</t>
  </si>
  <si>
    <t>30 Октября 1980</t>
  </si>
  <si>
    <t>Суглобов Александр</t>
  </si>
  <si>
    <t>15 Января 1982</t>
  </si>
  <si>
    <t>Йокела Микко</t>
  </si>
  <si>
    <t>4 Марта 1980</t>
  </si>
  <si>
    <t>Сперрле Даниэль</t>
  </si>
  <si>
    <t>7 Октября 1982</t>
  </si>
  <si>
    <t>Жариков Дмитрий</t>
  </si>
  <si>
    <t>20 Марта 1992</t>
  </si>
  <si>
    <t>Макеев Никита</t>
  </si>
  <si>
    <t>13 Февраля 1998</t>
  </si>
  <si>
    <t>Сёмин Александр</t>
  </si>
  <si>
    <t>3 Марта 1984</t>
  </si>
  <si>
    <t>Юшкевич Дмитрий</t>
  </si>
  <si>
    <t>19 Ноября 1971</t>
  </si>
  <si>
    <t>Судницин Александр</t>
  </si>
  <si>
    <t>21 Ноября 1987</t>
  </si>
  <si>
    <t>Харью Юхан</t>
  </si>
  <si>
    <t>15 Мая 1986</t>
  </si>
  <si>
    <t>Шалапов Егор</t>
  </si>
  <si>
    <t>Скориков Даниил</t>
  </si>
  <si>
    <t>1 Апреля 1999</t>
  </si>
  <si>
    <t>Ячник Павел</t>
  </si>
  <si>
    <t>8 Мая 1993</t>
  </si>
  <si>
    <t>Украина</t>
  </si>
  <si>
    <t>Павлович Александр</t>
  </si>
  <si>
    <t>12 Июля 1988</t>
  </si>
  <si>
    <t>Новак Ян</t>
  </si>
  <si>
    <t>9 Февраля 1979</t>
  </si>
  <si>
    <t>Уланов Игорь</t>
  </si>
  <si>
    <t>1 Октября 1969</t>
  </si>
  <si>
    <t>Клинкхаммер Роб</t>
  </si>
  <si>
    <t>12 Августа 1986</t>
  </si>
  <si>
    <t>Фисенко Михаил</t>
  </si>
  <si>
    <t>1 Июня 1990</t>
  </si>
  <si>
    <t>Гребешков Денис</t>
  </si>
  <si>
    <t>11 Октября 1983</t>
  </si>
  <si>
    <t>Мищенко Григорий</t>
  </si>
  <si>
    <t>5 Января 1992</t>
  </si>
  <si>
    <t>Алексеев Константин</t>
  </si>
  <si>
    <t>26 Февраля 1988</t>
  </si>
  <si>
    <t>Юханссон Ларс</t>
  </si>
  <si>
    <t>11 Июля 1987</t>
  </si>
  <si>
    <t>Юньков Михаил</t>
  </si>
  <si>
    <t>16 Февраля 1986</t>
  </si>
  <si>
    <t>Граборенко Роман</t>
  </si>
  <si>
    <t>24 Августа 1992</t>
  </si>
  <si>
    <t>Самсонов Илья</t>
  </si>
  <si>
    <t>22 Февраля 1997</t>
  </si>
  <si>
    <t>Шинкевич Илья</t>
  </si>
  <si>
    <t>1 Сентября 1989</t>
  </si>
  <si>
    <t>Магогин Игорь</t>
  </si>
  <si>
    <t>16 Сентября 1981</t>
  </si>
  <si>
    <t>Мортенссон Тони</t>
  </si>
  <si>
    <t>23 Июня 1980</t>
  </si>
  <si>
    <t>Ярославлев Евгений</t>
  </si>
  <si>
    <t>6 Апреля 1994</t>
  </si>
  <si>
    <t>Ефимов Алексей</t>
  </si>
  <si>
    <t>15 Февраля 1988</t>
  </si>
  <si>
    <t>Царёв Алексей</t>
  </si>
  <si>
    <t>23 Июня 1997</t>
  </si>
  <si>
    <t>Сведберг Никлас</t>
  </si>
  <si>
    <t>4 Сентября 1989</t>
  </si>
  <si>
    <t>Шемелин Денис</t>
  </si>
  <si>
    <t>24 Июля 1978</t>
  </si>
  <si>
    <t>Мирасти Джон</t>
  </si>
  <si>
    <t>4 Июня 1982</t>
  </si>
  <si>
    <t>Основин Вячеслав</t>
  </si>
  <si>
    <t>5 Марта 1994</t>
  </si>
  <si>
    <t>Соловьёв Максим</t>
  </si>
  <si>
    <t>20 Февраля 1979</t>
  </si>
  <si>
    <t>Паленга Евгений</t>
  </si>
  <si>
    <t>27 Января 1993</t>
  </si>
  <si>
    <t>Развадовский Павел</t>
  </si>
  <si>
    <t>7 Августа 1989</t>
  </si>
  <si>
    <t>Коварж Ян</t>
  </si>
  <si>
    <t>20 Марта 1990</t>
  </si>
  <si>
    <t>Елисеенко Антон</t>
  </si>
  <si>
    <t>21 Июля 1991</t>
  </si>
  <si>
    <t>Пластино Ник</t>
  </si>
  <si>
    <t>20 Февраля 1986</t>
  </si>
  <si>
    <t>Коробов Дмитрий</t>
  </si>
  <si>
    <t>12 Марта 1989</t>
  </si>
  <si>
    <t>Васильев Валерий С.</t>
  </si>
  <si>
    <t>31 Мая 1994</t>
  </si>
  <si>
    <t>Енсен Никлас</t>
  </si>
  <si>
    <t>6 Марта 1993</t>
  </si>
  <si>
    <t>Дания</t>
  </si>
  <si>
    <t>Безруков Артём</t>
  </si>
  <si>
    <t>1 Августа 1982</t>
  </si>
  <si>
    <t>Гребенников Илья</t>
  </si>
  <si>
    <t>13 Января 1987</t>
  </si>
  <si>
    <t>Перссон Никлас</t>
  </si>
  <si>
    <t>26 Марта 1979</t>
  </si>
  <si>
    <t>Бачик Патрик</t>
  </si>
  <si>
    <t>7 Февраля 1995</t>
  </si>
  <si>
    <t>Барбашев Сергей</t>
  </si>
  <si>
    <t>26 Июля 1992</t>
  </si>
  <si>
    <t>Лупачук Росс</t>
  </si>
  <si>
    <t>19 Января 1981</t>
  </si>
  <si>
    <t>Фадеев Евгений</t>
  </si>
  <si>
    <t>9 Июля 1982</t>
  </si>
  <si>
    <t>Афанасенков Дмитрий</t>
  </si>
  <si>
    <t>12 Мая 1980</t>
  </si>
  <si>
    <t>Малышев Антон</t>
  </si>
  <si>
    <t>24 Февраля 1985</t>
  </si>
  <si>
    <t>Журавлёв Семён</t>
  </si>
  <si>
    <t>23 Июля 1999</t>
  </si>
  <si>
    <t>Бикмуллин Рафаэль</t>
  </si>
  <si>
    <t>12 Июля 1997</t>
  </si>
  <si>
    <t>Дацюк Павел</t>
  </si>
  <si>
    <t>20 Июля 1978</t>
  </si>
  <si>
    <t>Карпюк Даниил</t>
  </si>
  <si>
    <t>1 Января 1988</t>
  </si>
  <si>
    <t>Николишин Андрей</t>
  </si>
  <si>
    <t>25 Марта 1973</t>
  </si>
  <si>
    <t>Медведев Евгений</t>
  </si>
  <si>
    <t>27 Августа 1982</t>
  </si>
  <si>
    <t>Каблуков Илья</t>
  </si>
  <si>
    <t>18 Января 1988</t>
  </si>
  <si>
    <t>Липсбергс Кришс</t>
  </si>
  <si>
    <t>3 Апреля 1993</t>
  </si>
  <si>
    <t>Шютц Феликс</t>
  </si>
  <si>
    <t>3 Ноября 1987</t>
  </si>
  <si>
    <t>Германия</t>
  </si>
  <si>
    <t>Радил Лукаш</t>
  </si>
  <si>
    <t>5 Августа 1990</t>
  </si>
  <si>
    <t>Скугарев Александр</t>
  </si>
  <si>
    <t>13 Марта 1975</t>
  </si>
  <si>
    <t>Грибанов Сергей</t>
  </si>
  <si>
    <t>2 Января 1986</t>
  </si>
  <si>
    <t>Энеруд Симон</t>
  </si>
  <si>
    <t>16 Июня 1988</t>
  </si>
  <si>
    <t>Крысанов Александр</t>
  </si>
  <si>
    <t>2 Января 1981</t>
  </si>
  <si>
    <t>Рылов Яков</t>
  </si>
  <si>
    <t>15 Января 1985</t>
  </si>
  <si>
    <t>Климонтов Константин</t>
  </si>
  <si>
    <t>15 Октября 1990</t>
  </si>
  <si>
    <t>Скороходов Игорь</t>
  </si>
  <si>
    <t>4 Мая 1986</t>
  </si>
  <si>
    <t>Леснухин Сергей</t>
  </si>
  <si>
    <t>9 Февраля 1987</t>
  </si>
  <si>
    <t>Болдюк Александр</t>
  </si>
  <si>
    <t>26 Июня 1985</t>
  </si>
  <si>
    <t>Алексеев Никита</t>
  </si>
  <si>
    <t>27 Декабря 1981</t>
  </si>
  <si>
    <t>Тютин Фёдор</t>
  </si>
  <si>
    <t>19 Июля 1983</t>
  </si>
  <si>
    <t>Зиновьев Сергей</t>
  </si>
  <si>
    <t>Раяла Тони</t>
  </si>
  <si>
    <t>29 Марта 1991</t>
  </si>
  <si>
    <t>Неколенко Архип</t>
  </si>
  <si>
    <t>11 Марта 1996</t>
  </si>
  <si>
    <t>Баев Денис</t>
  </si>
  <si>
    <t>25 Ноября 1983</t>
  </si>
  <si>
    <t>Веханен Петри</t>
  </si>
  <si>
    <t>9 Октября 1977</t>
  </si>
  <si>
    <t>Осипов Александр</t>
  </si>
  <si>
    <t>24 Марта 1989</t>
  </si>
  <si>
    <t>Чистов Станислав</t>
  </si>
  <si>
    <t>17 Апреля 1983</t>
  </si>
  <si>
    <t>Грнка Томаш</t>
  </si>
  <si>
    <t>11 Ноября 1991</t>
  </si>
  <si>
    <t>Шафигуллин Булат</t>
  </si>
  <si>
    <t>29 Декабря 1999</t>
  </si>
  <si>
    <t>Бен-Амор Семир</t>
  </si>
  <si>
    <t>6 Мая 1982</t>
  </si>
  <si>
    <t>Ларсен Филип</t>
  </si>
  <si>
    <t>7 Декабря 1989</t>
  </si>
  <si>
    <t>Иконен Хенри</t>
  </si>
  <si>
    <t>17 Апреля 1994</t>
  </si>
  <si>
    <t>Кузнецов Максим</t>
  </si>
  <si>
    <t>24 Марта 1977</t>
  </si>
  <si>
    <t>Сикснис Андрис</t>
  </si>
  <si>
    <t>6 Мая 1993</t>
  </si>
  <si>
    <t>Шаус Ник</t>
  </si>
  <si>
    <t>3 Июля 1986</t>
  </si>
  <si>
    <t>Петерс Ваутер</t>
  </si>
  <si>
    <t>31 Июля 1998</t>
  </si>
  <si>
    <t>Бельгия</t>
  </si>
  <si>
    <t>Зюзякин Максим</t>
  </si>
  <si>
    <t>13 Января 1991</t>
  </si>
  <si>
    <t>Шигапов Линар</t>
  </si>
  <si>
    <t>19 Ноября 1986</t>
  </si>
  <si>
    <t>Белов Сергей</t>
  </si>
  <si>
    <t>24 Августа 1993</t>
  </si>
  <si>
    <t>Ковалёв Денис</t>
  </si>
  <si>
    <t>29 Апреля 1992</t>
  </si>
  <si>
    <t>Андерсон Мэтт</t>
  </si>
  <si>
    <t>31 Октября 1982</t>
  </si>
  <si>
    <t>Бурделёв Артём</t>
  </si>
  <si>
    <t>11 Февраля 1991</t>
  </si>
  <si>
    <t>Сидякин Андрей</t>
  </si>
  <si>
    <t>20 Января 1979</t>
  </si>
  <si>
    <t>Лехтеря Йори</t>
  </si>
  <si>
    <t>23 Декабря 1987</t>
  </si>
  <si>
    <t>Донченко Илья</t>
  </si>
  <si>
    <t>27 Ноября 1997</t>
  </si>
  <si>
    <t>Шалагин Михаил</t>
  </si>
  <si>
    <t>12 Сентября 1999</t>
  </si>
  <si>
    <t>Филичкин Андрей</t>
  </si>
  <si>
    <t>24 Сентября 1987</t>
  </si>
  <si>
    <t>Попугаев Никита А.</t>
  </si>
  <si>
    <t>20 Ноября 1998</t>
  </si>
  <si>
    <t>Приступлюк Максим</t>
  </si>
  <si>
    <t>2 Января 1991</t>
  </si>
  <si>
    <t>Михайлис Никита</t>
  </si>
  <si>
    <t>18 Июня 1995</t>
  </si>
  <si>
    <t>Джиошвили Максим</t>
  </si>
  <si>
    <t>15 Января 1996</t>
  </si>
  <si>
    <t>Воробьёв Артём</t>
  </si>
  <si>
    <t>15 Июля 1993</t>
  </si>
  <si>
    <t>Парлетт Блэйк</t>
  </si>
  <si>
    <t>13 Мая 1989</t>
  </si>
  <si>
    <t>Мисбахов Артур</t>
  </si>
  <si>
    <t>18 Марта 1996</t>
  </si>
  <si>
    <t>Купаринен Матти</t>
  </si>
  <si>
    <t>16 Октября 1984</t>
  </si>
  <si>
    <t>Барош Самуэль</t>
  </si>
  <si>
    <t>10 Февраля 1994</t>
  </si>
  <si>
    <t>Буцаев Юрий</t>
  </si>
  <si>
    <t>11 Октября 1978</t>
  </si>
  <si>
    <t>Скотт Грег</t>
  </si>
  <si>
    <t>3 Июня 1988</t>
  </si>
  <si>
    <t>Тарасов Дмитрий</t>
  </si>
  <si>
    <t>13 Февраля 1979</t>
  </si>
  <si>
    <t>Лессио Лукас</t>
  </si>
  <si>
    <t>23 Января 1993</t>
  </si>
  <si>
    <t>Земченко Игнат</t>
  </si>
  <si>
    <t>24 Апреля 1992</t>
  </si>
  <si>
    <t>Хлебников Валерий</t>
  </si>
  <si>
    <t>13 Октября 1981</t>
  </si>
  <si>
    <t>Галимов Эмиль</t>
  </si>
  <si>
    <t>9 Мая 1992</t>
  </si>
  <si>
    <t>Субботин Андрей</t>
  </si>
  <si>
    <t>1 Февраля 1973</t>
  </si>
  <si>
    <t>Емелин Алексей</t>
  </si>
  <si>
    <t>25 Апреля 1986</t>
  </si>
  <si>
    <t>Монс Евгений</t>
  </si>
  <si>
    <t>23 Марта 1989</t>
  </si>
  <si>
    <t>Булянский Артём</t>
  </si>
  <si>
    <t>16 Марта 1985</t>
  </si>
  <si>
    <t>Шалдыбин Евгений</t>
  </si>
  <si>
    <t>29 Июля 1975</t>
  </si>
  <si>
    <t>Биезайс Элвийс</t>
  </si>
  <si>
    <t>30 Июня 1991</t>
  </si>
  <si>
    <t>Зарипов Данис</t>
  </si>
  <si>
    <t>26 Марта 1981</t>
  </si>
  <si>
    <t>Мамашев Ренат</t>
  </si>
  <si>
    <t>31 Марта 1983</t>
  </si>
  <si>
    <t>Благой Роман</t>
  </si>
  <si>
    <t>25 Октября 1987</t>
  </si>
  <si>
    <t>Широков Алексей</t>
  </si>
  <si>
    <t>20 Февраля 1981</t>
  </si>
  <si>
    <t>Шишков Владислав</t>
  </si>
  <si>
    <t>19 Марта 1997</t>
  </si>
  <si>
    <t>Евсеев Владислав</t>
  </si>
  <si>
    <t>10 Сентября 1984</t>
  </si>
  <si>
    <t>Коллинз Шон</t>
  </si>
  <si>
    <t>29 Декабря 1988</t>
  </si>
  <si>
    <t>Никоноров Кирилл</t>
  </si>
  <si>
    <t>8 Января 1990</t>
  </si>
  <si>
    <t>Пруха Петр</t>
  </si>
  <si>
    <t>14 Сентября 1982</t>
  </si>
  <si>
    <t>Копытин Павел</t>
  </si>
  <si>
    <t>17 Марта 1987</t>
  </si>
  <si>
    <t>Бессонов Владимир</t>
  </si>
  <si>
    <t>22 Февраля 1990</t>
  </si>
  <si>
    <t>Стрельцов Василий</t>
  </si>
  <si>
    <t>31 Января 1990</t>
  </si>
  <si>
    <t>Эрикссон Джимми</t>
  </si>
  <si>
    <t>22 Февраля 1980</t>
  </si>
  <si>
    <t>Сорокин Олег</t>
  </si>
  <si>
    <t>4 Января 1974</t>
  </si>
  <si>
    <t>Осипов Максим</t>
  </si>
  <si>
    <t>31 Августа 1993</t>
  </si>
  <si>
    <t>Кудако Вадим</t>
  </si>
  <si>
    <t>24 Февраля 1997</t>
  </si>
  <si>
    <t>Шуленин Дмитрий</t>
  </si>
  <si>
    <t>17 Декабря 1995</t>
  </si>
  <si>
    <t>Артамкин Алексей</t>
  </si>
  <si>
    <t>13 Мая 1997</t>
  </si>
  <si>
    <t>Короваев Денис</t>
  </si>
  <si>
    <t>21 Июля 1990</t>
  </si>
  <si>
    <t>Худобин Антон</t>
  </si>
  <si>
    <t>7 Мая 1986</t>
  </si>
  <si>
    <t>Мяки Томи</t>
  </si>
  <si>
    <t>19 Августа 1983</t>
  </si>
  <si>
    <t>Степанов Андрей</t>
  </si>
  <si>
    <t>14 Апреля 1986</t>
  </si>
  <si>
    <t>Регин Петер</t>
  </si>
  <si>
    <t>16 Апреля 1986</t>
  </si>
  <si>
    <t>Саллинен Ере</t>
  </si>
  <si>
    <t>26 Октября 1990</t>
  </si>
  <si>
    <t>Первышин Андрей</t>
  </si>
  <si>
    <t>2 Февраля 1985</t>
  </si>
  <si>
    <t>Яласваара Янне</t>
  </si>
  <si>
    <t>15 Апреля 1984</t>
  </si>
  <si>
    <t>Енюшин Александр</t>
  </si>
  <si>
    <t>7 Марта 1997</t>
  </si>
  <si>
    <t>Довгань Виктор</t>
  </si>
  <si>
    <t>27 Февраля 1987</t>
  </si>
  <si>
    <t>Милюков Валентин</t>
  </si>
  <si>
    <t>Лаюнен Вилле</t>
  </si>
  <si>
    <t>8 Марта 1988</t>
  </si>
  <si>
    <t>Озолиньш Сандис</t>
  </si>
  <si>
    <t>3 Августа 1972</t>
  </si>
  <si>
    <t>Дьяков Кирилл</t>
  </si>
  <si>
    <t>21 Мая 1993</t>
  </si>
  <si>
    <t>Миеттинен Антти</t>
  </si>
  <si>
    <t>3 Июля 1980</t>
  </si>
  <si>
    <t>Ландин Майк</t>
  </si>
  <si>
    <t>24 Сентября 1984</t>
  </si>
  <si>
    <t>Эмери Рэй</t>
  </si>
  <si>
    <t>28 Сентября 1982</t>
  </si>
  <si>
    <t>Талая Роопе</t>
  </si>
  <si>
    <t>2 Августа 1988</t>
  </si>
  <si>
    <t>Ковыршин Евгений</t>
  </si>
  <si>
    <t>Лихотников Артём</t>
  </si>
  <si>
    <t>11 Мая 1994</t>
  </si>
  <si>
    <t>Шевченко Вячеслав</t>
  </si>
  <si>
    <t>3 Апреля 1998</t>
  </si>
  <si>
    <t>Рундблад Давид</t>
  </si>
  <si>
    <t>8 Октября 1990</t>
  </si>
  <si>
    <t>Спруктс Янис</t>
  </si>
  <si>
    <t>31 Января 1982</t>
  </si>
  <si>
    <t>Новиков Александр</t>
  </si>
  <si>
    <t>5 Июня 1988</t>
  </si>
  <si>
    <t>Проскуряков Илья</t>
  </si>
  <si>
    <t>21 Февраля 1987</t>
  </si>
  <si>
    <t>Хафизуллин Динар</t>
  </si>
  <si>
    <t>5 Января 1989</t>
  </si>
  <si>
    <t>Михеев Илья</t>
  </si>
  <si>
    <t>10 Октября 1994</t>
  </si>
  <si>
    <t>Столяров Геннадий</t>
  </si>
  <si>
    <t>20 Августа 1986</t>
  </si>
  <si>
    <t>Калинин Александр О.</t>
  </si>
  <si>
    <t>8 Февраля 1998</t>
  </si>
  <si>
    <t>Белльмор Бретт</t>
  </si>
  <si>
    <t>25 Июня 1988</t>
  </si>
  <si>
    <t>Мокшанцев Александр</t>
  </si>
  <si>
    <t>17 Февраля 1995</t>
  </si>
  <si>
    <t>Горжава Милослав</t>
  </si>
  <si>
    <t>27 Октября 1982</t>
  </si>
  <si>
    <t>Видилин Денис</t>
  </si>
  <si>
    <t>25 Декабря 2000</t>
  </si>
  <si>
    <t>Скотт Трэвис</t>
  </si>
  <si>
    <t>14 Сентября 1975</t>
  </si>
  <si>
    <t>Стоа Райан</t>
  </si>
  <si>
    <t>13 Апреля 1987</t>
  </si>
  <si>
    <t>Романов Иван</t>
  </si>
  <si>
    <t>20 Января 1998</t>
  </si>
  <si>
    <t>Буравчиков Вячеслав</t>
  </si>
  <si>
    <t>22 Мая 1987</t>
  </si>
  <si>
    <t>Житник Алексей</t>
  </si>
  <si>
    <t>10 Октября 1972</t>
  </si>
  <si>
    <t>Стэплтон Тим</t>
  </si>
  <si>
    <t>19 Июля 1982</t>
  </si>
  <si>
    <t>Коровкин Никита</t>
  </si>
  <si>
    <t>3 Декабря 1983</t>
  </si>
  <si>
    <t>Рендулич Борна</t>
  </si>
  <si>
    <t>25 Марта 1992</t>
  </si>
  <si>
    <t>Точицкий Никита</t>
  </si>
  <si>
    <t>17 Августа 1991</t>
  </si>
  <si>
    <t>Евпалов Никита</t>
  </si>
  <si>
    <t>9 Сентября 1994</t>
  </si>
  <si>
    <t>Тетерин Иван</t>
  </si>
  <si>
    <t>2 Декабря 1995</t>
  </si>
  <si>
    <t>Смирнов Никита</t>
  </si>
  <si>
    <t>26 Июня 1987</t>
  </si>
  <si>
    <t>Пеньковский Артём</t>
  </si>
  <si>
    <t>20 Февраля 1995</t>
  </si>
  <si>
    <t>Горбунов Денис</t>
  </si>
  <si>
    <t>11 Ноября 1994</t>
  </si>
  <si>
    <t>Каменев Владислав</t>
  </si>
  <si>
    <t>12 Августа 1996</t>
  </si>
  <si>
    <t>Смрек Петер</t>
  </si>
  <si>
    <t>16 Февраля 1979</t>
  </si>
  <si>
    <t>3 Февраля 1975</t>
  </si>
  <si>
    <t>Корешков Александр</t>
  </si>
  <si>
    <t>28 Октября 1968</t>
  </si>
  <si>
    <t>Василевский Алексей</t>
  </si>
  <si>
    <t>21 Января 1993</t>
  </si>
  <si>
    <t>Зогорна Томаш</t>
  </si>
  <si>
    <t>Людучин Роман</t>
  </si>
  <si>
    <t>4 Мая 1988</t>
  </si>
  <si>
    <t>Чупин Алексей</t>
  </si>
  <si>
    <t>11 Ноября 1972</t>
  </si>
  <si>
    <t>Шарангович Егор</t>
  </si>
  <si>
    <t>6 Июня 1998</t>
  </si>
  <si>
    <t>Пайор Сергей</t>
  </si>
  <si>
    <t>29 Июня 1984</t>
  </si>
  <si>
    <t>Анциферов Алексей</t>
  </si>
  <si>
    <t>4 Марта 1991</t>
  </si>
  <si>
    <t>Петухов Андрей</t>
  </si>
  <si>
    <t>Баранов Илья</t>
  </si>
  <si>
    <t>22 Сентября 1995</t>
  </si>
  <si>
    <t>Панков Александр</t>
  </si>
  <si>
    <t>17 Ноября 1991</t>
  </si>
  <si>
    <t>Бартечко Любош</t>
  </si>
  <si>
    <t>14 Июля 1976</t>
  </si>
  <si>
    <t>Мыльников Сергей</t>
  </si>
  <si>
    <t>15 Июля 1999</t>
  </si>
  <si>
    <t>Гедера Томаш</t>
  </si>
  <si>
    <t>7 Ноября 1998</t>
  </si>
  <si>
    <t>Тичар Рок</t>
  </si>
  <si>
    <t>3 Мая 1989</t>
  </si>
  <si>
    <t>Словения</t>
  </si>
  <si>
    <t>Шевченко Дмитрий</t>
  </si>
  <si>
    <t>15 Декабря 1995</t>
  </si>
  <si>
    <t>Шевчук Михаил</t>
  </si>
  <si>
    <t>19 Сентября 1994</t>
  </si>
  <si>
    <t>Хартиган Марк</t>
  </si>
  <si>
    <t>15 Октября 1977</t>
  </si>
  <si>
    <t>Джонсон Джеми</t>
  </si>
  <si>
    <t>23 Января 1982</t>
  </si>
  <si>
    <t>Рогов Никита</t>
  </si>
  <si>
    <t>11 Мая 1996</t>
  </si>
  <si>
    <t>Лисовец Евгений</t>
  </si>
  <si>
    <t>12 Ноября 1994</t>
  </si>
  <si>
    <t>Ситников Максим</t>
  </si>
  <si>
    <t>24 Июня 1992</t>
  </si>
  <si>
    <t>Пешехонов Владимир</t>
  </si>
  <si>
    <t>Нильссон Андерс</t>
  </si>
  <si>
    <t>19 Марта 1990</t>
  </si>
  <si>
    <t>Балмочных Максим</t>
  </si>
  <si>
    <t>7 Марта 1979</t>
  </si>
  <si>
    <t>Матерухин Александр</t>
  </si>
  <si>
    <t>17 Октября 1981</t>
  </si>
  <si>
    <t>Иггулден Майк</t>
  </si>
  <si>
    <t>9 Ноября 1982</t>
  </si>
  <si>
    <t>Муратов Евгений</t>
  </si>
  <si>
    <t>28 Января 1981</t>
  </si>
  <si>
    <t>Карле Мэтью</t>
  </si>
  <si>
    <t>30 Сентября 1987</t>
  </si>
  <si>
    <t>Шантыка Алексей</t>
  </si>
  <si>
    <t>14 Августа 1995</t>
  </si>
  <si>
    <t>Сенькевич Артём</t>
  </si>
  <si>
    <t>4 Мая 1982</t>
  </si>
  <si>
    <t>Скиннер Бретт</t>
  </si>
  <si>
    <t>28 Июня 1983</t>
  </si>
  <si>
    <t>Михалёв Андрей</t>
  </si>
  <si>
    <t>23 Февраля 1978</t>
  </si>
  <si>
    <t>Мильчаков Дмитрий</t>
  </si>
  <si>
    <t>2 Марта 1986</t>
  </si>
  <si>
    <t>Шаров Александр А.</t>
  </si>
  <si>
    <t>5 Ноября 1995</t>
  </si>
  <si>
    <t>Яковлев Дмитрий</t>
  </si>
  <si>
    <t>6 Июля 1988</t>
  </si>
  <si>
    <t>Наумов Сергей</t>
  </si>
  <si>
    <t>4 Апреля 1969</t>
  </si>
  <si>
    <t>Кандзюба Станислав</t>
  </si>
  <si>
    <t>12 Января 1996</t>
  </si>
  <si>
    <t>Ван Гуаньхуа</t>
  </si>
  <si>
    <t>7 Мая 1992</t>
  </si>
  <si>
    <t>Китай</t>
  </si>
  <si>
    <t>Хедден Майк</t>
  </si>
  <si>
    <t>27 Декабря 1984</t>
  </si>
  <si>
    <t>Яшин Алексей</t>
  </si>
  <si>
    <t>5 Ноября 1973</t>
  </si>
  <si>
    <t>Токранов Василий</t>
  </si>
  <si>
    <t>2 Августа 1989</t>
  </si>
  <si>
    <t>Петров Александр</t>
  </si>
  <si>
    <t>27 Сентября 1993</t>
  </si>
  <si>
    <t>Широков Сергей</t>
  </si>
  <si>
    <t>10 Марта 1986</t>
  </si>
  <si>
    <t>Серсен Михал</t>
  </si>
  <si>
    <t>Нетик Томаш</t>
  </si>
  <si>
    <t>28 Апреля 1982</t>
  </si>
  <si>
    <t>Зедник Рихард</t>
  </si>
  <si>
    <t>6 Января 1976</t>
  </si>
  <si>
    <t>Анкудинов Андрей</t>
  </si>
  <si>
    <t>Рюнняс Юсси</t>
  </si>
  <si>
    <t>Холлоуэй Бад</t>
  </si>
  <si>
    <t>1 Марта 1988</t>
  </si>
  <si>
    <t>Петушков Алексей</t>
  </si>
  <si>
    <t>5 Октября 1984</t>
  </si>
  <si>
    <t>Тополь Сергей</t>
  </si>
  <si>
    <t>15 Февраля 1985</t>
  </si>
  <si>
    <t>Швидкий Денис</t>
  </si>
  <si>
    <t>21 Ноября 1980</t>
  </si>
  <si>
    <t>Яковенко Александр</t>
  </si>
  <si>
    <t>22 Февраля 1998</t>
  </si>
  <si>
    <t>Бичевскис Марис</t>
  </si>
  <si>
    <t>3 Августа 1991</t>
  </si>
  <si>
    <t>Бумагин Александр</t>
  </si>
  <si>
    <t>1 Марта 1987</t>
  </si>
  <si>
    <t>Яковлев Егор</t>
  </si>
  <si>
    <t>15 Июня 1996</t>
  </si>
  <si>
    <t>Смирнов Василий</t>
  </si>
  <si>
    <t>25 Июня 1973</t>
  </si>
  <si>
    <t>Ниеми Мика</t>
  </si>
  <si>
    <t>10 Марта 1988</t>
  </si>
  <si>
    <t>Сергушкин Денис</t>
  </si>
  <si>
    <t>29 Июня 1996</t>
  </si>
  <si>
    <t>Лейно Вилле</t>
  </si>
  <si>
    <t>6 Октября 1983</t>
  </si>
  <si>
    <t>Радулов Игорь</t>
  </si>
  <si>
    <t>23 Августа 1982</t>
  </si>
  <si>
    <t>Дергунов Андрей</t>
  </si>
  <si>
    <t>19 Мая 1996</t>
  </si>
  <si>
    <t>Тридчиков Александр</t>
  </si>
  <si>
    <t>10 Июля 1994</t>
  </si>
  <si>
    <t>Турессон Андреас</t>
  </si>
  <si>
    <t>18 Ноября 1987</t>
  </si>
  <si>
    <t>Линг Дэвид</t>
  </si>
  <si>
    <t>9 Января 1975</t>
  </si>
  <si>
    <t>Кравцов Виталий</t>
  </si>
  <si>
    <t>23 Декабря 1999</t>
  </si>
  <si>
    <t>Воробей Павел</t>
  </si>
  <si>
    <t>10 Сентября 1997</t>
  </si>
  <si>
    <t>Брюле Жильбер</t>
  </si>
  <si>
    <t>1 Января 1987</t>
  </si>
  <si>
    <t>Крутий Павел</t>
  </si>
  <si>
    <t>17 Января 1997</t>
  </si>
  <si>
    <t>Кудлаев Даниил</t>
  </si>
  <si>
    <t>20 Июля 1991</t>
  </si>
  <si>
    <t>Никулин Александр</t>
  </si>
  <si>
    <t>25 Августа 1985</t>
  </si>
  <si>
    <t>Забис Бруно</t>
  </si>
  <si>
    <t>15 Января 1991</t>
  </si>
  <si>
    <t>Гайсберс Саймон</t>
  </si>
  <si>
    <t>7 Мая 1987</t>
  </si>
  <si>
    <t>Букартс Робертс</t>
  </si>
  <si>
    <t>27 Июня 1990</t>
  </si>
  <si>
    <t>Шелепнёв Ян</t>
  </si>
  <si>
    <t>16 Февраля 1993</t>
  </si>
  <si>
    <t>Бартович Милан</t>
  </si>
  <si>
    <t>9 Апреля 1981</t>
  </si>
  <si>
    <t>Баранка Иван</t>
  </si>
  <si>
    <t>19 Мая 1985</t>
  </si>
  <si>
    <t>Петровицки Роберт</t>
  </si>
  <si>
    <t>26 Октября 1973</t>
  </si>
  <si>
    <t>Костин Клим</t>
  </si>
  <si>
    <t>5 Мая 1999</t>
  </si>
  <si>
    <t>Робинсон Мэт</t>
  </si>
  <si>
    <t>20 Июня 1986</t>
  </si>
  <si>
    <t>Кручинин Алексей</t>
  </si>
  <si>
    <t>9 Июня 1991</t>
  </si>
  <si>
    <t>Коротков Евгений</t>
  </si>
  <si>
    <t>10 Декабря 1987</t>
  </si>
  <si>
    <t>Таталин Роман</t>
  </si>
  <si>
    <t>19 Ноября 1992</t>
  </si>
  <si>
    <t>Шмелёв Сергей</t>
  </si>
  <si>
    <t>28 Августа 1993</t>
  </si>
  <si>
    <t>Переляев Семён</t>
  </si>
  <si>
    <t>24 Августа 1999</t>
  </si>
  <si>
    <t>Нолан Дуглас</t>
  </si>
  <si>
    <t>5 Января 1976</t>
  </si>
  <si>
    <t>Авцин Александр</t>
  </si>
  <si>
    <t>19 Марта 1991</t>
  </si>
  <si>
    <t>Грачёв Максим</t>
  </si>
  <si>
    <t>26 Сентября 1988</t>
  </si>
  <si>
    <t>Евдокимов Виталий</t>
  </si>
  <si>
    <t>11 Марта 1980</t>
  </si>
  <si>
    <t>Савин Иван</t>
  </si>
  <si>
    <t>4 Января 1981</t>
  </si>
  <si>
    <t>Аронсон Тэйлор</t>
  </si>
  <si>
    <t>30 Декабря 1991</t>
  </si>
  <si>
    <t>Чащухин Константин</t>
  </si>
  <si>
    <t>6 Мая 1978</t>
  </si>
  <si>
    <t>Рымарев Евгений</t>
  </si>
  <si>
    <t>9 Сентября 1988</t>
  </si>
  <si>
    <t>Грэттон Джош</t>
  </si>
  <si>
    <t>9 Сентября 1982</t>
  </si>
  <si>
    <t>Хостикка Вилле</t>
  </si>
  <si>
    <t>21 Марта 1985</t>
  </si>
  <si>
    <t>Комаров Виктор</t>
  </si>
  <si>
    <t>17 Февраля 1994</t>
  </si>
  <si>
    <t>Сэнфорд Кёртис</t>
  </si>
  <si>
    <t>5 Октября 1979</t>
  </si>
  <si>
    <t>О'Райли Кэл</t>
  </si>
  <si>
    <t>30 Сентября 1986</t>
  </si>
  <si>
    <t>Лещенко Вячеслав</t>
  </si>
  <si>
    <t>24 Апреля 1995</t>
  </si>
  <si>
    <t>Лундберг Эмиль</t>
  </si>
  <si>
    <t>11 Января 1982</t>
  </si>
  <si>
    <t>Пархоменко Константин</t>
  </si>
  <si>
    <t>13 Июля 1996</t>
  </si>
  <si>
    <t>Мраз Рихард</t>
  </si>
  <si>
    <t>19 Февраля 1993</t>
  </si>
  <si>
    <t>Торченюк Александр</t>
  </si>
  <si>
    <t>25 Мая 1991</t>
  </si>
  <si>
    <t>Шамолин Дмитрий</t>
  </si>
  <si>
    <t>3 Мая 1972</t>
  </si>
  <si>
    <t>Мартинович Саша</t>
  </si>
  <si>
    <t>27 Сентября 1984</t>
  </si>
  <si>
    <t>Сапожков Евгений</t>
  </si>
  <si>
    <t>2 Мая 1978</t>
  </si>
  <si>
    <t>Заборников Станислав</t>
  </si>
  <si>
    <t>30 Мая 1991</t>
  </si>
  <si>
    <t>Гудлер Иржи</t>
  </si>
  <si>
    <t>4 Января 1984</t>
  </si>
  <si>
    <t>Мокин Михаил</t>
  </si>
  <si>
    <t>6 Февраля 1992</t>
  </si>
  <si>
    <t>Зозуля Илья</t>
  </si>
  <si>
    <t>11 Января 1997</t>
  </si>
  <si>
    <t>О'Доннелл Брендэн</t>
  </si>
  <si>
    <t>25 Июня 1992</t>
  </si>
  <si>
    <t>Гуськов Александр</t>
  </si>
  <si>
    <t>26 Ноября 1976</t>
  </si>
  <si>
    <t>Манкинен Ессе</t>
  </si>
  <si>
    <t>20 Мая 1991</t>
  </si>
  <si>
    <t>Уилсон Кайл</t>
  </si>
  <si>
    <t>15 Декабря 1984</t>
  </si>
  <si>
    <t>Хартманис Томс</t>
  </si>
  <si>
    <t>12 Декабря 1987</t>
  </si>
  <si>
    <t>Дубровин Евгений</t>
  </si>
  <si>
    <t>27 Января 1986</t>
  </si>
  <si>
    <t>Козловский Юрий</t>
  </si>
  <si>
    <t>29 Июня 1994</t>
  </si>
  <si>
    <t>Пратт Нолан</t>
  </si>
  <si>
    <t>14 Августа 1975</t>
  </si>
  <si>
    <t>Арнасон Тайлер</t>
  </si>
  <si>
    <t>16 Марта 1979</t>
  </si>
  <si>
    <t>Шевченко Александр</t>
  </si>
  <si>
    <t>20 Августа 1992</t>
  </si>
  <si>
    <t>Макдона Райан</t>
  </si>
  <si>
    <t>13 Июня 1989</t>
  </si>
  <si>
    <t>Первушин Владимир</t>
  </si>
  <si>
    <t>25 Марта 1986</t>
  </si>
  <si>
    <t>Митряков Вадим</t>
  </si>
  <si>
    <t>18 Апреля 1991</t>
  </si>
  <si>
    <t>Гаврилин Андрей</t>
  </si>
  <si>
    <t>Иванюженков Антон</t>
  </si>
  <si>
    <t>2 Января 1994</t>
  </si>
  <si>
    <t>Гурьянов Георгий</t>
  </si>
  <si>
    <t>26 Июня 1990</t>
  </si>
  <si>
    <t>Фонтэйн Джастин</t>
  </si>
  <si>
    <t>6 Ноября 1987</t>
  </si>
  <si>
    <t>Кузьмин Андрей</t>
  </si>
  <si>
    <t>5 Апреля 1981</t>
  </si>
  <si>
    <t>Мочалов Фёдор</t>
  </si>
  <si>
    <t>24 Мая 1999</t>
  </si>
  <si>
    <t>Орлов Сергей</t>
  </si>
  <si>
    <t>1 Июня 1998</t>
  </si>
  <si>
    <t>Семёнов Дмитрий</t>
  </si>
  <si>
    <t>19 Апреля 1982</t>
  </si>
  <si>
    <t>Петров Кирилл</t>
  </si>
  <si>
    <t>13 Апреля 1990</t>
  </si>
  <si>
    <t>Жуков Сергей</t>
  </si>
  <si>
    <t>23 Ноября 1975</t>
  </si>
  <si>
    <t>Гарипов Артур</t>
  </si>
  <si>
    <t>26 Января 1985</t>
  </si>
  <si>
    <t>Лебедев Дмитрий</t>
  </si>
  <si>
    <t>27 Ноября 1995</t>
  </si>
  <si>
    <t>Хухтала Томми</t>
  </si>
  <si>
    <t>7 Декабря 1987</t>
  </si>
  <si>
    <t>Юрьев Кирилл</t>
  </si>
  <si>
    <t>22 Февраля 1991</t>
  </si>
  <si>
    <t>Паршин Денис</t>
  </si>
  <si>
    <t>1 Февраля 1986</t>
  </si>
  <si>
    <t>Бек Тэйлор</t>
  </si>
  <si>
    <t>13 Мая 1991</t>
  </si>
  <si>
    <t>Калашников Станислав</t>
  </si>
  <si>
    <t>26 Октября 1991</t>
  </si>
  <si>
    <t>Марков Даниил</t>
  </si>
  <si>
    <t>30 Июля 1976</t>
  </si>
  <si>
    <t>Петров Дмитрий</t>
  </si>
  <si>
    <t>2 Октября 1985</t>
  </si>
  <si>
    <t>Колесников Владислав</t>
  </si>
  <si>
    <t>27 Июля 1984</t>
  </si>
  <si>
    <t>Карцев Денис</t>
  </si>
  <si>
    <t>25 Апреля 1976</t>
  </si>
  <si>
    <t>Галенюк Данила</t>
  </si>
  <si>
    <t>11 Февраля 2000</t>
  </si>
  <si>
    <t>Белинский Виталий</t>
  </si>
  <si>
    <t>27 Ноября 1989</t>
  </si>
  <si>
    <t>Рид Брэндон</t>
  </si>
  <si>
    <t>9 Марта 1981</t>
  </si>
  <si>
    <t>Меляков Кирилл</t>
  </si>
  <si>
    <t>21 Декабря 1997</t>
  </si>
  <si>
    <t>Яшин Олег</t>
  </si>
  <si>
    <t>3 Декабря 1990</t>
  </si>
  <si>
    <t>Бочаров Станислав</t>
  </si>
  <si>
    <t>20 Июня 1991</t>
  </si>
  <si>
    <t>Бут Дэвид</t>
  </si>
  <si>
    <t>24 Ноября 1984</t>
  </si>
  <si>
    <t>Погоришный Олег</t>
  </si>
  <si>
    <t>17 Августа 1994</t>
  </si>
  <si>
    <t>Уппер Дмитрий</t>
  </si>
  <si>
    <t>27 Июля 1978</t>
  </si>
  <si>
    <t>Рита Яни</t>
  </si>
  <si>
    <t>25 Июля 1981</t>
  </si>
  <si>
    <t>Попов Роман</t>
  </si>
  <si>
    <t>3 Мая 1980</t>
  </si>
  <si>
    <t>Стюарт Энтони</t>
  </si>
  <si>
    <t>5 Января 1985</t>
  </si>
  <si>
    <t>Делорье Джефф</t>
  </si>
  <si>
    <t>15 Мая 1984</t>
  </si>
  <si>
    <t>Ушенин Вячеслав</t>
  </si>
  <si>
    <t>12 Мая 1992</t>
  </si>
  <si>
    <t>Хамфрис Спенсер</t>
  </si>
  <si>
    <t>30 Апреля 1992</t>
  </si>
  <si>
    <t>Конозов Альберт</t>
  </si>
  <si>
    <t>4 Июня 1991</t>
  </si>
  <si>
    <t>Табачек Ян</t>
  </si>
  <si>
    <t>7 Апреля 1980</t>
  </si>
  <si>
    <t>Шавалеев Булат</t>
  </si>
  <si>
    <t>19 Сентября 1992</t>
  </si>
  <si>
    <t>Данилишин Александр</t>
  </si>
  <si>
    <t>22 Декабря 1989</t>
  </si>
  <si>
    <t>Стасенко Николай</t>
  </si>
  <si>
    <t>15 Февраля 1987</t>
  </si>
  <si>
    <t>Полунин Александр</t>
  </si>
  <si>
    <t>25 Мая 1997</t>
  </si>
  <si>
    <t>Прохоркин Николай</t>
  </si>
  <si>
    <t>17 Сентября 1993</t>
  </si>
  <si>
    <t>Демагин Сергей</t>
  </si>
  <si>
    <t>19 Июля 1986</t>
  </si>
  <si>
    <t>Бьоркстранд Патрик</t>
  </si>
  <si>
    <t>1 Июля 1992</t>
  </si>
  <si>
    <t>Шарипзянов Дамир</t>
  </si>
  <si>
    <t>17 Февраля 1996</t>
  </si>
  <si>
    <t>Науров Александр</t>
  </si>
  <si>
    <t>4 Марта 1985</t>
  </si>
  <si>
    <t>Трунёв Максим</t>
  </si>
  <si>
    <t>7 Сентября 1990</t>
  </si>
  <si>
    <t>Кейн Кори</t>
  </si>
  <si>
    <t>15 Сентября 1990</t>
  </si>
  <si>
    <t>Порейс Мартиньш</t>
  </si>
  <si>
    <t>6 Июля 1991</t>
  </si>
  <si>
    <t>Антоновский Илья</t>
  </si>
  <si>
    <t>3 Июля 1989</t>
  </si>
  <si>
    <t>Кронвалль Стаффан</t>
  </si>
  <si>
    <t>10 Сентября 1982</t>
  </si>
  <si>
    <t>Старченко Дмитрий</t>
  </si>
  <si>
    <t>6 Сентября 1996</t>
  </si>
  <si>
    <t>Хабаров Ярослав</t>
  </si>
  <si>
    <t>5 Марта 1989</t>
  </si>
  <si>
    <t>Ионин Владимир</t>
  </si>
  <si>
    <t>22 Февраля 1995</t>
  </si>
  <si>
    <t>Чванов Сергей</t>
  </si>
  <si>
    <t>Фаст Виктор</t>
  </si>
  <si>
    <t>8 Августа 1982</t>
  </si>
  <si>
    <t>Жуков Михаил</t>
  </si>
  <si>
    <t>3 Января 1985</t>
  </si>
  <si>
    <t>Павликовский Растислав</t>
  </si>
  <si>
    <t>2 Марта 1977</t>
  </si>
  <si>
    <t>Шиафотдинов Камиль</t>
  </si>
  <si>
    <t>3 Октября 1994</t>
  </si>
  <si>
    <t>Манухов Никита</t>
  </si>
  <si>
    <t>28 Июня 1989</t>
  </si>
  <si>
    <t>Кузнецов Алексей</t>
  </si>
  <si>
    <t>1 Февраля 1983</t>
  </si>
  <si>
    <t>Шиксатдаров Ильдар</t>
  </si>
  <si>
    <t>11 Июля 1994</t>
  </si>
  <si>
    <t>Смольянинов Виталий</t>
  </si>
  <si>
    <t>5 Августа 1983</t>
  </si>
  <si>
    <t>Зацепилин Виталий</t>
  </si>
  <si>
    <t>15 Июня 1994</t>
  </si>
  <si>
    <t>Полищук Фёдор</t>
  </si>
  <si>
    <t>Страхов Андрей</t>
  </si>
  <si>
    <t>17 Ноября 1978</t>
  </si>
  <si>
    <t>Гутов Александр</t>
  </si>
  <si>
    <t>23 Марта 1982</t>
  </si>
  <si>
    <t>Бойченко Павел</t>
  </si>
  <si>
    <t>30 Апреля 1975</t>
  </si>
  <si>
    <t>Хенкель Кристиан</t>
  </si>
  <si>
    <t>7 Ноября 1995</t>
  </si>
  <si>
    <t>Димитракос Николас</t>
  </si>
  <si>
    <t>21 Мая 1979</t>
  </si>
  <si>
    <t>Яковлев Андрей</t>
  </si>
  <si>
    <t>7 Июня 1994</t>
  </si>
  <si>
    <t>Щитов Никита</t>
  </si>
  <si>
    <t>24 Декабря 1983</t>
  </si>
  <si>
    <t>Маслов Кирилл</t>
  </si>
  <si>
    <t>23 Марта 1994</t>
  </si>
  <si>
    <t>Шангин Георгий</t>
  </si>
  <si>
    <t>21 Февраля 1989</t>
  </si>
  <si>
    <t>Шелег Сергей</t>
  </si>
  <si>
    <t>24 Мая 1990</t>
  </si>
  <si>
    <t>Андерсен Никлас</t>
  </si>
  <si>
    <t>28 Апреля 1988</t>
  </si>
  <si>
    <t>Брюклер Бернд</t>
  </si>
  <si>
    <t>26 Сентября 1981</t>
  </si>
  <si>
    <t>Вампола Петр</t>
  </si>
  <si>
    <t>21 Января 1982</t>
  </si>
  <si>
    <t>Мелихерчик Марцел</t>
  </si>
  <si>
    <t>20 Декабря 1986</t>
  </si>
  <si>
    <t>Шталс Юрис</t>
  </si>
  <si>
    <t>8 Апреля 1982</t>
  </si>
  <si>
    <t>Рядинский Александр</t>
  </si>
  <si>
    <t>1 Апреля 1978</t>
  </si>
  <si>
    <t>Тезиков Алексей</t>
  </si>
  <si>
    <t>22 Июня 1978</t>
  </si>
  <si>
    <t>Тимашов Николай</t>
  </si>
  <si>
    <t>3 Мая 1994</t>
  </si>
  <si>
    <t>Александров Евгений</t>
  </si>
  <si>
    <t>20 Апреля 1982</t>
  </si>
  <si>
    <t>Сапрыкин Олег</t>
  </si>
  <si>
    <t>12 Февраля 1981</t>
  </si>
  <si>
    <t>Берестенников Илья</t>
  </si>
  <si>
    <t>9 Августа 1995</t>
  </si>
  <si>
    <t>Мякиниеми Эту</t>
  </si>
  <si>
    <t>19 Апреля 1999</t>
  </si>
  <si>
    <t>Кейн Бойд</t>
  </si>
  <si>
    <t>18 Апреля 1978</t>
  </si>
  <si>
    <t>Фильппула Илари</t>
  </si>
  <si>
    <t>5 Ноября 1981</t>
  </si>
  <si>
    <t>Козлов Дмитрий</t>
  </si>
  <si>
    <t>6 Января 1990</t>
  </si>
  <si>
    <t>Емец Иван</t>
  </si>
  <si>
    <t>5 Июля 1997</t>
  </si>
  <si>
    <t>Фёдоров Сергей</t>
  </si>
  <si>
    <t>13 Декабря 1969</t>
  </si>
  <si>
    <t>Лучников Алексей</t>
  </si>
  <si>
    <t>16 Февраля 1992</t>
  </si>
  <si>
    <t>Черкасов Игорь</t>
  </si>
  <si>
    <t>22 Марта 1991</t>
  </si>
  <si>
    <t>Рау Чед</t>
  </si>
  <si>
    <t>18 Января 1987</t>
  </si>
  <si>
    <t>Розин Сергей</t>
  </si>
  <si>
    <t>Ожиганов Игорь</t>
  </si>
  <si>
    <t>13 Октября 1992</t>
  </si>
  <si>
    <t>Шибаев Александр</t>
  </si>
  <si>
    <t>18 Апреля 1987</t>
  </si>
  <si>
    <t>Басков Алексей</t>
  </si>
  <si>
    <t>22 Января 1994</t>
  </si>
  <si>
    <t>Мозер Евгений</t>
  </si>
  <si>
    <t>18 Мая 1993</t>
  </si>
  <si>
    <t>Пережогин Александр</t>
  </si>
  <si>
    <t>10 Августа 1983</t>
  </si>
  <si>
    <t>Фаткуллин Тимур</t>
  </si>
  <si>
    <t>10 Февраля 1997</t>
  </si>
  <si>
    <t>Зевахин Александр</t>
  </si>
  <si>
    <t>4 Июня 1980</t>
  </si>
  <si>
    <t>Баранов Егор</t>
  </si>
  <si>
    <t>27 Декабря 1998</t>
  </si>
  <si>
    <t>Краев Максим</t>
  </si>
  <si>
    <t>21 Сентября 1979</t>
  </si>
  <si>
    <t>Кагарлицкий Дмитрий</t>
  </si>
  <si>
    <t>1 Августа 1989</t>
  </si>
  <si>
    <t>Бернацкий Сергей</t>
  </si>
  <si>
    <t>1 Марта 1982</t>
  </si>
  <si>
    <t>Эло Эро</t>
  </si>
  <si>
    <t>26 Апреля 1990</t>
  </si>
  <si>
    <t>Варг Томми</t>
  </si>
  <si>
    <t>19 Декабря 1986</t>
  </si>
  <si>
    <t>Сошников Никита</t>
  </si>
  <si>
    <t>14 Октября 1993</t>
  </si>
  <si>
    <t>Лунтер Марио</t>
  </si>
  <si>
    <t>20 Июня 1994</t>
  </si>
  <si>
    <t>Ховинен Нико</t>
  </si>
  <si>
    <t>16 Марта 1988</t>
  </si>
  <si>
    <t>Кулда Артурс</t>
  </si>
  <si>
    <t>25 Июля 1988</t>
  </si>
  <si>
    <t>Гиллис Колтон</t>
  </si>
  <si>
    <t>12 Февраля 1989</t>
  </si>
  <si>
    <t>Курбатов Евгений</t>
  </si>
  <si>
    <t>18 Мая 1988</t>
  </si>
  <si>
    <t>Ролинек Томаш</t>
  </si>
  <si>
    <t>17 Февраля 1980</t>
  </si>
  <si>
    <t>Твердохлебов Сергей</t>
  </si>
  <si>
    <t>26 Января 1993</t>
  </si>
  <si>
    <t>Ситников Виталий</t>
  </si>
  <si>
    <t>20 Октября 1981</t>
  </si>
  <si>
    <t>Федотенко Руслан</t>
  </si>
  <si>
    <t>18 Января 1979</t>
  </si>
  <si>
    <t>Радивоевич Бранко</t>
  </si>
  <si>
    <t>24 Ноября 1980</t>
  </si>
  <si>
    <t>Торесен Патрик</t>
  </si>
  <si>
    <t>7 Ноября 1983</t>
  </si>
  <si>
    <t>Норвегия</t>
  </si>
  <si>
    <t>Лукин Павел</t>
  </si>
  <si>
    <t>10 Апреля 1990</t>
  </si>
  <si>
    <t>Сестито Тим</t>
  </si>
  <si>
    <t>28 Августа 1984</t>
  </si>
  <si>
    <t>Афонасьевский Семён</t>
  </si>
  <si>
    <t>15 Октября 1996</t>
  </si>
  <si>
    <t>Волков Константин</t>
  </si>
  <si>
    <t>20 Сентября 1997</t>
  </si>
  <si>
    <t>Жидких Александр</t>
  </si>
  <si>
    <t>7 Января 1984</t>
  </si>
  <si>
    <t>Томленович Мате</t>
  </si>
  <si>
    <t>Кожевников Александр</t>
  </si>
  <si>
    <t>12 Апреля 1984</t>
  </si>
  <si>
    <t>Франссон Юхан</t>
  </si>
  <si>
    <t>18 Февраля 1985</t>
  </si>
  <si>
    <t>Цыплаков Максим</t>
  </si>
  <si>
    <t>19 Сентября 1998</t>
  </si>
  <si>
    <t>Линтнер Рихард</t>
  </si>
  <si>
    <t>15 Ноября 1977</t>
  </si>
  <si>
    <t>Лоу Кирби</t>
  </si>
  <si>
    <t>11 Марта 1977</t>
  </si>
  <si>
    <t>Грымзин Степан</t>
  </si>
  <si>
    <t>22 Декабря 1998</t>
  </si>
  <si>
    <t>Бородин Савва</t>
  </si>
  <si>
    <t>6 Декабря 1991</t>
  </si>
  <si>
    <t>Льюис Грант</t>
  </si>
  <si>
    <t>20 Января 1985</t>
  </si>
  <si>
    <t>Семёнов Кирилл</t>
  </si>
  <si>
    <t>27 Октября 1994</t>
  </si>
  <si>
    <t>Фатеев Егор</t>
  </si>
  <si>
    <t>3 Ноября 1997</t>
  </si>
  <si>
    <t>Каширский Никита</t>
  </si>
  <si>
    <t>24 Января 1985</t>
  </si>
  <si>
    <t>Коукал Петр</t>
  </si>
  <si>
    <t>16 Августа 1982</t>
  </si>
  <si>
    <t>Кивистё Томми</t>
  </si>
  <si>
    <t>7 Июня 1991</t>
  </si>
  <si>
    <t>Шестёркин Игорь</t>
  </si>
  <si>
    <t>30 Декабря 1995</t>
  </si>
  <si>
    <t>Безруков Иван</t>
  </si>
  <si>
    <t>11 Июня 1997</t>
  </si>
  <si>
    <t>Антропов Егор</t>
  </si>
  <si>
    <t>8 Мая 1992</t>
  </si>
  <si>
    <t>Швалёв Алексей</t>
  </si>
  <si>
    <t>25 Мая 1987</t>
  </si>
  <si>
    <t>Лампер Патрик</t>
  </si>
  <si>
    <t>10 Марта 1993</t>
  </si>
  <si>
    <t>Шафаренко Олег</t>
  </si>
  <si>
    <t>31 Октября 1981</t>
  </si>
  <si>
    <t>Швиденко Дмитрий</t>
  </si>
  <si>
    <t>Дробышевский Михаил</t>
  </si>
  <si>
    <t>18 Июня 1998</t>
  </si>
  <si>
    <t>Отмахов Владислав</t>
  </si>
  <si>
    <t>29 Мая 1974</t>
  </si>
  <si>
    <t>Селезнёв Яков</t>
  </si>
  <si>
    <t>4 Августа 1989</t>
  </si>
  <si>
    <t>Алистратов Данила</t>
  </si>
  <si>
    <t>30 Октября 1990</t>
  </si>
  <si>
    <t>Шураков Денис</t>
  </si>
  <si>
    <t>10 Февраля 1995</t>
  </si>
  <si>
    <t>Лаута Артур</t>
  </si>
  <si>
    <t>14 Февраля 1996</t>
  </si>
  <si>
    <t>Орлов Евгений</t>
  </si>
  <si>
    <t>24 Октября 1990</t>
  </si>
  <si>
    <t>Кон Ладислав</t>
  </si>
  <si>
    <t>4 Марта 1975</t>
  </si>
  <si>
    <t>Деканич Марк</t>
  </si>
  <si>
    <t>10 Мая 1986</t>
  </si>
  <si>
    <t>Ялванти Йоонас</t>
  </si>
  <si>
    <t>Черников Александр</t>
  </si>
  <si>
    <t>8 Сентября 1984</t>
  </si>
  <si>
    <t>Асетов Алихан</t>
  </si>
  <si>
    <t>26 Августа 1996</t>
  </si>
  <si>
    <t>Дубовик Максим</t>
  </si>
  <si>
    <t>20 Марта 1998</t>
  </si>
  <si>
    <t>Экман Нильс</t>
  </si>
  <si>
    <t>11 Марта 1976</t>
  </si>
  <si>
    <t>Разгалс Френкс</t>
  </si>
  <si>
    <t>8 Августа 1996</t>
  </si>
  <si>
    <t>Герасимов Юрий</t>
  </si>
  <si>
    <t>14 Февраля 1979</t>
  </si>
  <si>
    <t>Татаринов Александр</t>
  </si>
  <si>
    <t>14 Апреля 1982</t>
  </si>
  <si>
    <t>Бадюков Алексей</t>
  </si>
  <si>
    <t>20 Апреля 1978</t>
  </si>
  <si>
    <t>Брукбэнк Шелдон</t>
  </si>
  <si>
    <t>3 Октября 1980</t>
  </si>
  <si>
    <t>Бегунц Рубен</t>
  </si>
  <si>
    <t>25 Июня 1989</t>
  </si>
  <si>
    <t>Ивананс Райтис</t>
  </si>
  <si>
    <t>3 Января 1979</t>
  </si>
  <si>
    <t>Подкорытов Александр</t>
  </si>
  <si>
    <t>3 Февраля 1998</t>
  </si>
  <si>
    <t>Куинт Дерон</t>
  </si>
  <si>
    <t>12 Марта 1976</t>
  </si>
  <si>
    <t>Смуров Сергей</t>
  </si>
  <si>
    <t>26 Июля 1993</t>
  </si>
  <si>
    <t>Антропов Александр</t>
  </si>
  <si>
    <t>16 Августа 1990</t>
  </si>
  <si>
    <t>Кознев Алексей</t>
  </si>
  <si>
    <t>3 Октября 1975</t>
  </si>
  <si>
    <t>Шведов Игорь</t>
  </si>
  <si>
    <t>6 Марта 1987</t>
  </si>
  <si>
    <t>Лааксо Тему</t>
  </si>
  <si>
    <t>27 Августа 1987</t>
  </si>
  <si>
    <t>Норрена Фредрик</t>
  </si>
  <si>
    <t>29 Ноября 1973</t>
  </si>
  <si>
    <t>Дельнов Александр</t>
  </si>
  <si>
    <t>14 Января 1994</t>
  </si>
  <si>
    <t>Подхрадски Петер</t>
  </si>
  <si>
    <t>10 Декабря 1979</t>
  </si>
  <si>
    <t>Рассейкин Максим</t>
  </si>
  <si>
    <t>26 Апреля 1998</t>
  </si>
  <si>
    <t>Архипов Дмитрий</t>
  </si>
  <si>
    <t>2 Февраля 1993</t>
  </si>
  <si>
    <t>Коларж Ян</t>
  </si>
  <si>
    <t>21 Марта 1981</t>
  </si>
  <si>
    <t>Турбин Павел</t>
  </si>
  <si>
    <t>24 Февраля 1990</t>
  </si>
  <si>
    <t>Мёрфи Кори</t>
  </si>
  <si>
    <t>13 Февраля 1978</t>
  </si>
  <si>
    <t>Арекаев Сергей</t>
  </si>
  <si>
    <t>22 Сентября 1978</t>
  </si>
  <si>
    <t>Корягин Глеб</t>
  </si>
  <si>
    <t>6 Августа 1994</t>
  </si>
  <si>
    <t>Бусаров Георгий</t>
  </si>
  <si>
    <t>23 Апреля 1994</t>
  </si>
  <si>
    <t>Коледов Павел</t>
  </si>
  <si>
    <t>20 Сентября 1994</t>
  </si>
  <si>
    <t>Евсеенков Александр</t>
  </si>
  <si>
    <t>Ванделль Том</t>
  </si>
  <si>
    <t>29 Января 1987</t>
  </si>
  <si>
    <t>Князев Валерий</t>
  </si>
  <si>
    <t>11 Июня 1992</t>
  </si>
  <si>
    <t>Иванов Иван С.</t>
  </si>
  <si>
    <t>26 Января 1994</t>
  </si>
  <si>
    <t>Белл Брендэн</t>
  </si>
  <si>
    <t>Королёв Сергей</t>
  </si>
  <si>
    <t>28 Декабря 1973</t>
  </si>
  <si>
    <t>Бутузов Станислав</t>
  </si>
  <si>
    <t>31 Мая 1996</t>
  </si>
  <si>
    <t>Энгрен Атте</t>
  </si>
  <si>
    <t>19 Февраля 1988</t>
  </si>
  <si>
    <t>Ворачек Томаш</t>
  </si>
  <si>
    <t>27 Февраля 1990</t>
  </si>
  <si>
    <t>Совэ Янн</t>
  </si>
  <si>
    <t>18 Февраля 1990</t>
  </si>
  <si>
    <t>Филиппов Алексей</t>
  </si>
  <si>
    <t>8 Марта 1994</t>
  </si>
  <si>
    <t>Гусев Никита</t>
  </si>
  <si>
    <t>8 Июля 1992</t>
  </si>
  <si>
    <t>Шумаков Сергей</t>
  </si>
  <si>
    <t>4 Сентября 1992</t>
  </si>
  <si>
    <t>Данё Марко</t>
  </si>
  <si>
    <t>30 Ноября 1994</t>
  </si>
  <si>
    <t>Перри Тодд</t>
  </si>
  <si>
    <t>13 Декабря 1986</t>
  </si>
  <si>
    <t>Попов Никита</t>
  </si>
  <si>
    <t>11 Июля 1992</t>
  </si>
  <si>
    <t>Бойчук Дмитрий</t>
  </si>
  <si>
    <t>7 Июня 1995</t>
  </si>
  <si>
    <t>Сковронский Андрей</t>
  </si>
  <si>
    <t>25 Марта 1998</t>
  </si>
  <si>
    <t>Райан Майкл</t>
  </si>
  <si>
    <t>16 Мая 1980</t>
  </si>
  <si>
    <t>Цуккарелло Матс</t>
  </si>
  <si>
    <t>1 Сентября 1987</t>
  </si>
  <si>
    <t>Корпикари Оскари</t>
  </si>
  <si>
    <t>5 Апреля 1984</t>
  </si>
  <si>
    <t>Мнацян Самвел</t>
  </si>
  <si>
    <t>5 Марта 1990</t>
  </si>
  <si>
    <t>Шабуров Дмитрий</t>
  </si>
  <si>
    <t>22 Августа 1996</t>
  </si>
  <si>
    <t>Виделль Линус</t>
  </si>
  <si>
    <t>5 Мая 1985</t>
  </si>
  <si>
    <t>Кудрна Ярослав</t>
  </si>
  <si>
    <t>5 Декабря 1975</t>
  </si>
  <si>
    <t>Василевский Андрей</t>
  </si>
  <si>
    <t>25 Июля 1994</t>
  </si>
  <si>
    <t>Акифьев Алексей</t>
  </si>
  <si>
    <t>22 Января 1976</t>
  </si>
  <si>
    <t>Ниеминен Яни</t>
  </si>
  <si>
    <t>28 Июля 1987</t>
  </si>
  <si>
    <t>Бегов Рустам</t>
  </si>
  <si>
    <t>26 Июня 1993</t>
  </si>
  <si>
    <t>Тюляпкин Михаил</t>
  </si>
  <si>
    <t>4 Мая 1984</t>
  </si>
  <si>
    <t>Дюков Роман</t>
  </si>
  <si>
    <t>29 Сентября 1995</t>
  </si>
  <si>
    <t>Губарев Данил</t>
  </si>
  <si>
    <t>15 Октября 1991</t>
  </si>
  <si>
    <t>Ахметов Данияр</t>
  </si>
  <si>
    <t>Саллинен Томи</t>
  </si>
  <si>
    <t>Таркки Туомас</t>
  </si>
  <si>
    <t>28 Февраля 1980</t>
  </si>
  <si>
    <t>Кожевников Кирилл</t>
  </si>
  <si>
    <t>26 Января 1999</t>
  </si>
  <si>
    <t>Фурх Доминик</t>
  </si>
  <si>
    <t>19 Апреля 1990</t>
  </si>
  <si>
    <t>Афиногенов Максим</t>
  </si>
  <si>
    <t>4 Сентября 1979</t>
  </si>
  <si>
    <t>Гимбатов Магомед</t>
  </si>
  <si>
    <t>11 Ноября 1990</t>
  </si>
  <si>
    <t>Богочанов Артём</t>
  </si>
  <si>
    <t>11 Января 1991</t>
  </si>
  <si>
    <t>Зарипов Марат</t>
  </si>
  <si>
    <t>6 Февраля 1990</t>
  </si>
  <si>
    <t>Селуянов Александр</t>
  </si>
  <si>
    <t>24 Марта 1982</t>
  </si>
  <si>
    <t>Баландин Максим</t>
  </si>
  <si>
    <t>15 Мая 2000</t>
  </si>
  <si>
    <t>Гру Дэнни</t>
  </si>
  <si>
    <t>23 Июня 1981</t>
  </si>
  <si>
    <t>Аалтонен Миро</t>
  </si>
  <si>
    <t>7 Июня 1993</t>
  </si>
  <si>
    <t>Шашков Глеб</t>
  </si>
  <si>
    <t>13 Апреля 1996</t>
  </si>
  <si>
    <t>Ковалёв Алексей</t>
  </si>
  <si>
    <t>24 Февраля 1973</t>
  </si>
  <si>
    <t>Чмыхов Артём</t>
  </si>
  <si>
    <t>28 Ноября 1997</t>
  </si>
  <si>
    <t>Полторак Евгений</t>
  </si>
  <si>
    <t>15 Апреля 1993</t>
  </si>
  <si>
    <t>Литвиненко Алексей</t>
  </si>
  <si>
    <t>7 Марта 1980</t>
  </si>
  <si>
    <t>Быков Дмитрий</t>
  </si>
  <si>
    <t>5 Мая 1977</t>
  </si>
  <si>
    <t>Афанасьев Максим</t>
  </si>
  <si>
    <t>11 Января 1998</t>
  </si>
  <si>
    <t>Галайша Александр</t>
  </si>
  <si>
    <t>6 Апреля 1991</t>
  </si>
  <si>
    <t>Моня Дмитрий</t>
  </si>
  <si>
    <t>10 Сентября 1988</t>
  </si>
  <si>
    <t>Лайне Тему</t>
  </si>
  <si>
    <t>9 Августа 1982</t>
  </si>
  <si>
    <t>Микеска Михал</t>
  </si>
  <si>
    <t>28 Апреля 1976</t>
  </si>
  <si>
    <t>Демченко Василий</t>
  </si>
  <si>
    <t>16 Марта 1994</t>
  </si>
  <si>
    <t>Царегородцев Евгений</t>
  </si>
  <si>
    <t>3 Февраля 1983</t>
  </si>
  <si>
    <t>Павлинов Александр</t>
  </si>
  <si>
    <t>21 Декабря 1989</t>
  </si>
  <si>
    <t>Пуголовкин Артём</t>
  </si>
  <si>
    <t>26 Января 1992</t>
  </si>
  <si>
    <t>Фомин Леонид</t>
  </si>
  <si>
    <t>5 Мая 1996</t>
  </si>
  <si>
    <t>Мякинен Миро</t>
  </si>
  <si>
    <t>27 Апреля 1996</t>
  </si>
  <si>
    <t>Сизов Антон</t>
  </si>
  <si>
    <t>24 Июля 1995</t>
  </si>
  <si>
    <t>Демков Артём</t>
  </si>
  <si>
    <t>26 Сентября 1989</t>
  </si>
  <si>
    <t>Скворцов Гунарс</t>
  </si>
  <si>
    <t>13 Января 1990</t>
  </si>
  <si>
    <t>Майоров Константин</t>
  </si>
  <si>
    <t>25 Мая 1988</t>
  </si>
  <si>
    <t>Ворис Янис</t>
  </si>
  <si>
    <t>20 Января 2000</t>
  </si>
  <si>
    <t>Регак Доминик</t>
  </si>
  <si>
    <t>13 Января 1995</t>
  </si>
  <si>
    <t>Сироткин Никита</t>
  </si>
  <si>
    <t>26 Ноября 1993</t>
  </si>
  <si>
    <t>Хлынцев Иван</t>
  </si>
  <si>
    <t>16 Июня 1981</t>
  </si>
  <si>
    <t>Есипов Андрей</t>
  </si>
  <si>
    <t>9 Мая 1980</t>
  </si>
  <si>
    <t>Поллок Джеймс</t>
  </si>
  <si>
    <t>16 Апреля 1979</t>
  </si>
  <si>
    <t>Булис Ян</t>
  </si>
  <si>
    <t>18 Марта 1978</t>
  </si>
  <si>
    <t>Акимов Сергей</t>
  </si>
  <si>
    <t>15 Октября 1976</t>
  </si>
  <si>
    <t>Ступин Сергей</t>
  </si>
  <si>
    <t>14 Сентября 1979</t>
  </si>
  <si>
    <t>Сорокин Александр</t>
  </si>
  <si>
    <t>5 Июля 1994</t>
  </si>
  <si>
    <t>Железков Артём</t>
  </si>
  <si>
    <t>Ферета Самуэль</t>
  </si>
  <si>
    <t>29 Декабря 1998</t>
  </si>
  <si>
    <t>Дефацио Брэндон</t>
  </si>
  <si>
    <t>Вышедкевич Сергей</t>
  </si>
  <si>
    <t>3 Января 1975</t>
  </si>
  <si>
    <t>Чебатуркин Владимир</t>
  </si>
  <si>
    <t>23 Апреля 1975</t>
  </si>
  <si>
    <t>Шатан Мирослав</t>
  </si>
  <si>
    <t>22 Октября 1974</t>
  </si>
  <si>
    <t>Смирнов Алексей</t>
  </si>
  <si>
    <t>28 Января 1982</t>
  </si>
  <si>
    <t>Морозов Егор</t>
  </si>
  <si>
    <t>23 Апреля 1995</t>
  </si>
  <si>
    <t>Блум Джонатон</t>
  </si>
  <si>
    <t>30 Января 1989</t>
  </si>
  <si>
    <t>Авотиньш Угис</t>
  </si>
  <si>
    <t>18 Апреля 1986</t>
  </si>
  <si>
    <t>Егин Владислав</t>
  </si>
  <si>
    <t>13 Апреля 1989</t>
  </si>
  <si>
    <t>Флягин Михаил</t>
  </si>
  <si>
    <t>10 Мая 1993</t>
  </si>
  <si>
    <t>Колганов Илья</t>
  </si>
  <si>
    <t>26 Сентября 1996</t>
  </si>
  <si>
    <t>Пикар Александр</t>
  </si>
  <si>
    <t>5 Июля 1985</t>
  </si>
  <si>
    <t>Туляков Ярослав</t>
  </si>
  <si>
    <t>7 Апреля 1990</t>
  </si>
  <si>
    <t>Гиматов Эдуард</t>
  </si>
  <si>
    <t>Лехтонен Микко</t>
  </si>
  <si>
    <t>1 Апреля 1987</t>
  </si>
  <si>
    <t>Филатов Владимир</t>
  </si>
  <si>
    <t>14 Апреля 1994</t>
  </si>
  <si>
    <t>Ниеминен Вилле</t>
  </si>
  <si>
    <t>6 Апреля 1977</t>
  </si>
  <si>
    <t>Анкипанс Гиртс</t>
  </si>
  <si>
    <t>29 Ноября 1975</t>
  </si>
  <si>
    <t>Зиновьев Кирилл</t>
  </si>
  <si>
    <t>Хохлачёв Александр</t>
  </si>
  <si>
    <t>9 Сентября 1993</t>
  </si>
  <si>
    <t>Хиетанен Юусо</t>
  </si>
  <si>
    <t>14 Июня 1985</t>
  </si>
  <si>
    <t>Ханьяров Артур</t>
  </si>
  <si>
    <t>29 Сентября 1993</t>
  </si>
  <si>
    <t>Величкин Игорь</t>
  </si>
  <si>
    <t>3 Июля 1987</t>
  </si>
  <si>
    <t>Баринка Михал</t>
  </si>
  <si>
    <t>12 Июня 1984</t>
  </si>
  <si>
    <t>Полохов Кирилл</t>
  </si>
  <si>
    <t>23 Марта 1998</t>
  </si>
  <si>
    <t>Красиков Алексей</t>
  </si>
  <si>
    <t>14 Декабря 1995</t>
  </si>
  <si>
    <t>Назаров Юрий</t>
  </si>
  <si>
    <t>13 Ноября 1992</t>
  </si>
  <si>
    <t>Мойжиш Томаш</t>
  </si>
  <si>
    <t>2 Мая 1982</t>
  </si>
  <si>
    <t>Желдаков Григорий</t>
  </si>
  <si>
    <t>11 Февраля 1992</t>
  </si>
  <si>
    <t>Якимов Богдан</t>
  </si>
  <si>
    <t>4 Октября 1994</t>
  </si>
  <si>
    <t>Иванов Илья</t>
  </si>
  <si>
    <t>Филипп Радек</t>
  </si>
  <si>
    <t>12 Февраля 1977</t>
  </si>
  <si>
    <t>Тёрнберг Мартин</t>
  </si>
  <si>
    <t>6 Августа 1983</t>
  </si>
  <si>
    <t>Закиров Александр</t>
  </si>
  <si>
    <t>Горохов Павел</t>
  </si>
  <si>
    <t>2 Марта 1998</t>
  </si>
  <si>
    <t>Безина Горан</t>
  </si>
  <si>
    <t>21 Марта 1980</t>
  </si>
  <si>
    <t>Машковцев Сергей</t>
  </si>
  <si>
    <t>26 Ноября 1992</t>
  </si>
  <si>
    <t>Черепов Денис</t>
  </si>
  <si>
    <t>8 Июня 1996</t>
  </si>
  <si>
    <t>Бумагин Евгений</t>
  </si>
  <si>
    <t>7 Апреля 1982</t>
  </si>
  <si>
    <t>Ларичев Иван</t>
  </si>
  <si>
    <t>29 Ноября 1995</t>
  </si>
  <si>
    <t>Васильев Валерий Ю.</t>
  </si>
  <si>
    <t>17 Марта 1990</t>
  </si>
  <si>
    <t>Богомолов Николай</t>
  </si>
  <si>
    <t>Буйницкий Дмитрий</t>
  </si>
  <si>
    <t>1 Марта 1997</t>
  </si>
  <si>
    <t>Юньков Александр</t>
  </si>
  <si>
    <t>21 Ноября 1982</t>
  </si>
  <si>
    <t>Руденко Константин</t>
  </si>
  <si>
    <t>23 Июля 1981</t>
  </si>
  <si>
    <t>Бельгибаев Нурсултан</t>
  </si>
  <si>
    <t>Валицкий Исаак</t>
  </si>
  <si>
    <t>28 Февраля 1995</t>
  </si>
  <si>
    <t>Стулов Владимир</t>
  </si>
  <si>
    <t>4 Апреля 1983</t>
  </si>
  <si>
    <t>Тэйлор Дэнни</t>
  </si>
  <si>
    <t>28 Апреля 1986</t>
  </si>
  <si>
    <t>Окерман Юхан</t>
  </si>
  <si>
    <t>20 Ноября 1972</t>
  </si>
  <si>
    <t>Бирнер Михал</t>
  </si>
  <si>
    <t>Гласс Джефф</t>
  </si>
  <si>
    <t>19 Ноября 1985</t>
  </si>
  <si>
    <t>Мяенпя Микко</t>
  </si>
  <si>
    <t>19 Апреля 1983</t>
  </si>
  <si>
    <t>Козак Лукаш</t>
  </si>
  <si>
    <t>29 Октября 1991</t>
  </si>
  <si>
    <t>Волков Алексей</t>
  </si>
  <si>
    <t>Филиппи Томаш</t>
  </si>
  <si>
    <t>4 Мая 1992</t>
  </si>
  <si>
    <t>Заболотнев Андрей</t>
  </si>
  <si>
    <t>Шахрайчук Вадим</t>
  </si>
  <si>
    <t>12 Июня 1974</t>
  </si>
  <si>
    <t>Умарк Линус</t>
  </si>
  <si>
    <t>5 Февраля 1987</t>
  </si>
  <si>
    <t>Береглазов Алексей</t>
  </si>
  <si>
    <t>20 Апреля 1994</t>
  </si>
  <si>
    <t>Хагман Никлас</t>
  </si>
  <si>
    <t>5 Декабря 1979</t>
  </si>
  <si>
    <t>Еркин Денис</t>
  </si>
  <si>
    <t>6 Марта 1998</t>
  </si>
  <si>
    <t>Блажиевский Артём</t>
  </si>
  <si>
    <t>20 Марта 1994</t>
  </si>
  <si>
    <t>Каллен Марк</t>
  </si>
  <si>
    <t>28 Октября 1978</t>
  </si>
  <si>
    <t>Анисимов Артём</t>
  </si>
  <si>
    <t>24 Мая 1988</t>
  </si>
  <si>
    <t>Хайдар Даррен</t>
  </si>
  <si>
    <t>22 Октября 1979</t>
  </si>
  <si>
    <t>Рот Владимир</t>
  </si>
  <si>
    <t>25 Июня 1990</t>
  </si>
  <si>
    <t>Фейхи Брайан</t>
  </si>
  <si>
    <t>2 Марта 1981</t>
  </si>
  <si>
    <t>Ландри Эрик</t>
  </si>
  <si>
    <t>20 Января 1975</t>
  </si>
  <si>
    <t>Шингареев Тимур</t>
  </si>
  <si>
    <t>30 Июля 1994</t>
  </si>
  <si>
    <t>Арбузов Владислав</t>
  </si>
  <si>
    <t>21 Июня 1995</t>
  </si>
  <si>
    <t>Копытцов Пётр</t>
  </si>
  <si>
    <t>19 Марта 1989</t>
  </si>
  <si>
    <t>Тимченко Данил</t>
  </si>
  <si>
    <t>9 Июня 1998</t>
  </si>
  <si>
    <t>Шитиков Дмитрий</t>
  </si>
  <si>
    <t>21 Января 1986</t>
  </si>
  <si>
    <t>Лазарев Антон</t>
  </si>
  <si>
    <t>29 Мая 1990</t>
  </si>
  <si>
    <t>Романов Георгий</t>
  </si>
  <si>
    <t>15 Декабря 1999</t>
  </si>
  <si>
    <t>Язьков Никита</t>
  </si>
  <si>
    <t>27 Февраля 1996</t>
  </si>
  <si>
    <t>Магарилов Сергей</t>
  </si>
  <si>
    <t>19 Марта 1985</t>
  </si>
  <si>
    <t>Даугавиньш Каспарс</t>
  </si>
  <si>
    <t>Воробьёв Дмитрий</t>
  </si>
  <si>
    <t>18 Ноября 1994</t>
  </si>
  <si>
    <t>Смирнов Александр</t>
  </si>
  <si>
    <t>8 Апреля 1997</t>
  </si>
  <si>
    <t>Мирнов Игорь</t>
  </si>
  <si>
    <t>19 Сентября 1984</t>
  </si>
  <si>
    <t>Глазунов Станислав</t>
  </si>
  <si>
    <t>14 Мая 1992</t>
  </si>
  <si>
    <t>Костицын Андрей</t>
  </si>
  <si>
    <t>3 Февраля 1985</t>
  </si>
  <si>
    <t>Радулов Александр</t>
  </si>
  <si>
    <t>5 Июля 1986</t>
  </si>
  <si>
    <t>Турукин Константин</t>
  </si>
  <si>
    <t>28 Сентября 1990</t>
  </si>
  <si>
    <t>Лазарев Максим</t>
  </si>
  <si>
    <t>29 Января 1996</t>
  </si>
  <si>
    <t>Ипатов Вячеслав</t>
  </si>
  <si>
    <t>11 Сентября 1995</t>
  </si>
  <si>
    <t>Тихонов Виктор</t>
  </si>
  <si>
    <t>12 Мая 1988</t>
  </si>
  <si>
    <t>Мосалёв Денис</t>
  </si>
  <si>
    <t>28 Февраля 1986</t>
  </si>
  <si>
    <t>Пелевин Александр</t>
  </si>
  <si>
    <t>15 Февраля 1996</t>
  </si>
  <si>
    <t>Гайдеик Владимир</t>
  </si>
  <si>
    <t>27 Февраля 1998</t>
  </si>
  <si>
    <t>Колник Юрай</t>
  </si>
  <si>
    <t>13 Ноября 1980</t>
  </si>
  <si>
    <t>Анттила Марко</t>
  </si>
  <si>
    <t>27 Мая 1985</t>
  </si>
  <si>
    <t>Черны Томаш</t>
  </si>
  <si>
    <t>15 Августа 1997</t>
  </si>
  <si>
    <t>Мелихов Артём</t>
  </si>
  <si>
    <t>20 Июня 1996</t>
  </si>
  <si>
    <t>Забавин Константин</t>
  </si>
  <si>
    <t>1 Августа 1995</t>
  </si>
  <si>
    <t>Аугсткалнс Эдмундс</t>
  </si>
  <si>
    <t>25 Августа 1994</t>
  </si>
  <si>
    <t>Бреннан Кристофер</t>
  </si>
  <si>
    <t>27 Августа 1980</t>
  </si>
  <si>
    <t>Макинтайр Дрю</t>
  </si>
  <si>
    <t>24 Июня 1983</t>
  </si>
  <si>
    <t>Орлов Иван</t>
  </si>
  <si>
    <t>14 Марта 1996</t>
  </si>
  <si>
    <t>Андрущенко Виктор</t>
  </si>
  <si>
    <t>Панюков Кирилл</t>
  </si>
  <si>
    <t>22 Мая 1997</t>
  </si>
  <si>
    <t>Ничушкин Валерий</t>
  </si>
  <si>
    <t>4 Марта 1995</t>
  </si>
  <si>
    <t>Беляков Иван</t>
  </si>
  <si>
    <t>9 Марта 1998</t>
  </si>
  <si>
    <t>Олвецки Петер</t>
  </si>
  <si>
    <t>11 Октября 1985</t>
  </si>
  <si>
    <t>Уэллвуд Кайл</t>
  </si>
  <si>
    <t>16 Мая 1983</t>
  </si>
  <si>
    <t>Елизаров Сергей</t>
  </si>
  <si>
    <t>5 Февраля 1985</t>
  </si>
  <si>
    <t>Норонен Мика</t>
  </si>
  <si>
    <t>17 Июня 1979</t>
  </si>
  <si>
    <t>Трушков Александр</t>
  </si>
  <si>
    <t>31 Июля 1996</t>
  </si>
  <si>
    <t>Уайт Иэн</t>
  </si>
  <si>
    <t>4 Июня 1984</t>
  </si>
  <si>
    <t>Шепеленко Андрей</t>
  </si>
  <si>
    <t>Ципрусс Айгарс</t>
  </si>
  <si>
    <t>12 Января 1972</t>
  </si>
  <si>
    <t>Меньшиков Виталий</t>
  </si>
  <si>
    <t>15 Июля 1989</t>
  </si>
  <si>
    <t>Лукьянчиков Николай</t>
  </si>
  <si>
    <t>23 Мая 1989</t>
  </si>
  <si>
    <t>Смирнов Андрей А.</t>
  </si>
  <si>
    <t>24 Апреля 1990</t>
  </si>
  <si>
    <t>Подскребалин Никита</t>
  </si>
  <si>
    <t>10 Июня 1998</t>
  </si>
  <si>
    <t>Артёмов Артём</t>
  </si>
  <si>
    <t>Розаков Раиль</t>
  </si>
  <si>
    <t>29 Марта 1981</t>
  </si>
  <si>
    <t>Чесалин Евгений</t>
  </si>
  <si>
    <t>25 Августа 1988</t>
  </si>
  <si>
    <t>Старченко Роман</t>
  </si>
  <si>
    <t>12 Мая 1986</t>
  </si>
  <si>
    <t>Старков Степан</t>
  </si>
  <si>
    <t>18 Июня 1999</t>
  </si>
  <si>
    <t>Журавлёв Владимир</t>
  </si>
  <si>
    <t>4 Октября 1997</t>
  </si>
  <si>
    <t>Лучинкин Сергей</t>
  </si>
  <si>
    <t>16 Октября 1976</t>
  </si>
  <si>
    <t>Садецки Борис</t>
  </si>
  <si>
    <t>20 Апреля 1997</t>
  </si>
  <si>
    <t>Копейкин Алексей</t>
  </si>
  <si>
    <t>29 Августа 1983</t>
  </si>
  <si>
    <t>Лозебников Дмитрий</t>
  </si>
  <si>
    <t>15 Января 1998</t>
  </si>
  <si>
    <t>Энгквист Андреас</t>
  </si>
  <si>
    <t>Угаров Алексей</t>
  </si>
  <si>
    <t>2 Января 1985</t>
  </si>
  <si>
    <t>Назаров Егор</t>
  </si>
  <si>
    <t>Ткачёв Владимир Э.</t>
  </si>
  <si>
    <t>5 Октября 1995</t>
  </si>
  <si>
    <t>Ворачек Якуб</t>
  </si>
  <si>
    <t>15 Августа 1989</t>
  </si>
  <si>
    <t>Беляев Максим</t>
  </si>
  <si>
    <t>24 Августа 1979</t>
  </si>
  <si>
    <t>Пилипенко Кирилл</t>
  </si>
  <si>
    <t>23 Сентября 1996</t>
  </si>
  <si>
    <t>Бутурлин Александр</t>
  </si>
  <si>
    <t>3 Сентября 1981</t>
  </si>
  <si>
    <t>Мякинен Атте</t>
  </si>
  <si>
    <t>Тарнаски Ник</t>
  </si>
  <si>
    <t>25 Ноября 1984</t>
  </si>
  <si>
    <t>Лукоянов Артём</t>
  </si>
  <si>
    <t>31 Января 1989</t>
  </si>
  <si>
    <t>Галузин Владимир</t>
  </si>
  <si>
    <t>6 Августа 1988</t>
  </si>
  <si>
    <t>Цветков Алексей</t>
  </si>
  <si>
    <t>28 Августа 1981</t>
  </si>
  <si>
    <t>Куликов Павел</t>
  </si>
  <si>
    <t>14 Января 1992</t>
  </si>
  <si>
    <t>Комаров Леонид</t>
  </si>
  <si>
    <t>23 Января 1987</t>
  </si>
  <si>
    <t>Шевченко Эрикс</t>
  </si>
  <si>
    <t>28 Апреля 1991</t>
  </si>
  <si>
    <t>Миронов Андрей А.</t>
  </si>
  <si>
    <t>29 Июля 1994</t>
  </si>
  <si>
    <t>Хорошун Сергей</t>
  </si>
  <si>
    <t>27 Июня 1980</t>
  </si>
  <si>
    <t>Дуба Томаш</t>
  </si>
  <si>
    <t>2 Июля 1981</t>
  </si>
  <si>
    <t>Талалуев Илья</t>
  </si>
  <si>
    <t>28 Января 1998</t>
  </si>
  <si>
    <t>Коусал Роберт</t>
  </si>
  <si>
    <t>7 Октября 1990</t>
  </si>
  <si>
    <t>Колкунов Алексей</t>
  </si>
  <si>
    <t>3 Февраля 1977</t>
  </si>
  <si>
    <t>Кузьмин Денис</t>
  </si>
  <si>
    <t>7 Апреля 1989</t>
  </si>
  <si>
    <t>Ермолаев Вадим</t>
  </si>
  <si>
    <t>14 Февраля 1989</t>
  </si>
  <si>
    <t>Липин Александр</t>
  </si>
  <si>
    <t>19 Декабря 1985</t>
  </si>
  <si>
    <t>Заполски Райан</t>
  </si>
  <si>
    <t>11 Ноября 1986</t>
  </si>
  <si>
    <t>Журавлёв Егор</t>
  </si>
  <si>
    <t>12 Апреля 1990</t>
  </si>
  <si>
    <t>Нестеров Александр</t>
  </si>
  <si>
    <t>30 Сентября 1985</t>
  </si>
  <si>
    <t>Аксёненко Александр</t>
  </si>
  <si>
    <t>8 Марта 1986</t>
  </si>
  <si>
    <t>Соколов Константин</t>
  </si>
  <si>
    <t>Тришин Аким</t>
  </si>
  <si>
    <t>16 Августа 1999</t>
  </si>
  <si>
    <t>Шинин Александр</t>
  </si>
  <si>
    <t>Шефер Андрей</t>
  </si>
  <si>
    <t>26 Июля 1981</t>
  </si>
  <si>
    <t>Евдокимов Ярослав</t>
  </si>
  <si>
    <t>18 Сентября 1993</t>
  </si>
  <si>
    <t>Кристек Ярослав</t>
  </si>
  <si>
    <t>16 Марта 1980</t>
  </si>
  <si>
    <t>Улльстрём Давид</t>
  </si>
  <si>
    <t>22 Апреля 1989</t>
  </si>
  <si>
    <t>Синявский Павел</t>
  </si>
  <si>
    <t>3 Января 1998</t>
  </si>
  <si>
    <t>Парфеевец Максим</t>
  </si>
  <si>
    <t>15 Апреля 1992</t>
  </si>
  <si>
    <t>Давыдов Марат</t>
  </si>
  <si>
    <t>20 Июля 1972</t>
  </si>
  <si>
    <t>Бабчук Антон</t>
  </si>
  <si>
    <t>6 Мая 1984</t>
  </si>
  <si>
    <t>Калачик Виктор</t>
  </si>
  <si>
    <t>28 Февраля 1981</t>
  </si>
  <si>
    <t>Толузаков Филипп</t>
  </si>
  <si>
    <t>10 Января 1989</t>
  </si>
  <si>
    <t>Костин Денис</t>
  </si>
  <si>
    <t>Годла Денис</t>
  </si>
  <si>
    <t>4 Апреля 1995</t>
  </si>
  <si>
    <t>Коланос Кристофер</t>
  </si>
  <si>
    <t>27 Июля 1981</t>
  </si>
  <si>
    <t>Мольков Николай</t>
  </si>
  <si>
    <t>27 Июля 1995</t>
  </si>
  <si>
    <t>Саюстов Дмитрий</t>
  </si>
  <si>
    <t>13 Февраля 1988</t>
  </si>
  <si>
    <t>Соколов Денис</t>
  </si>
  <si>
    <t>27 Января 1977</t>
  </si>
  <si>
    <t>Зубов Илья</t>
  </si>
  <si>
    <t>14 Февраля 1987</t>
  </si>
  <si>
    <t>Андерссон Юнас</t>
  </si>
  <si>
    <t>24 Февраля 1981</t>
  </si>
  <si>
    <t>Разумов Алексей</t>
  </si>
  <si>
    <t>15 Сентября 1995</t>
  </si>
  <si>
    <t>Исангулов Ильдар</t>
  </si>
  <si>
    <t>20 Мая 1992</t>
  </si>
  <si>
    <t>Шремп Роб</t>
  </si>
  <si>
    <t>1 Июля 1986</t>
  </si>
  <si>
    <t>Кулаков Александр</t>
  </si>
  <si>
    <t>15 Мая 1983</t>
  </si>
  <si>
    <t>Улмер Джефф</t>
  </si>
  <si>
    <t>27 Апреля 1977</t>
  </si>
  <si>
    <t>Хелениус Рику</t>
  </si>
  <si>
    <t>Стеглик Рихард</t>
  </si>
  <si>
    <t>22 Июня 1984</t>
  </si>
  <si>
    <t>Кручинин Андрей</t>
  </si>
  <si>
    <t>18 Мая 1978</t>
  </si>
  <si>
    <t>Ишмаметьев Алексей</t>
  </si>
  <si>
    <t>17 Июня 1988</t>
  </si>
  <si>
    <t>Савенков Константин</t>
  </si>
  <si>
    <t>Шёгрен Маттиас</t>
  </si>
  <si>
    <t>27 Ноября 1987</t>
  </si>
  <si>
    <t>Епрев Максим</t>
  </si>
  <si>
    <t>3 Декабря 1988</t>
  </si>
  <si>
    <t>Лауридсен Оливер</t>
  </si>
  <si>
    <t>Тарасов Вадим</t>
  </si>
  <si>
    <t>31 Декабря 1976</t>
  </si>
  <si>
    <t>Кузнецов Георгий</t>
  </si>
  <si>
    <t>Складниченко Николай</t>
  </si>
  <si>
    <t>13 Июля 1994</t>
  </si>
  <si>
    <t>Сидляров Дмитрий</t>
  </si>
  <si>
    <t>14 Декабря 1994</t>
  </si>
  <si>
    <t>Подзиньш Айнарс</t>
  </si>
  <si>
    <t>16 Марта 1992</t>
  </si>
  <si>
    <t>Хузеев Евгений</t>
  </si>
  <si>
    <t>5 Февраля 1992</t>
  </si>
  <si>
    <t>Капуш Рихард</t>
  </si>
  <si>
    <t>9 Февраля 1973</t>
  </si>
  <si>
    <t>Зайцев Алексей</t>
  </si>
  <si>
    <t>29 Июня 1992</t>
  </si>
  <si>
    <t>Князев Кирилл</t>
  </si>
  <si>
    <t>9 Июня 1983</t>
  </si>
  <si>
    <t>Миловзоров Егор</t>
  </si>
  <si>
    <t>19 Ноября 1987</t>
  </si>
  <si>
    <t>Полуэктов Павел</t>
  </si>
  <si>
    <t>20 Января 1992</t>
  </si>
  <si>
    <t>Пестушко Максим</t>
  </si>
  <si>
    <t>9 Февраля 1985</t>
  </si>
  <si>
    <t>Павлов Илья</t>
  </si>
  <si>
    <t>27 Августа 1991</t>
  </si>
  <si>
    <t>Соколов Максим</t>
  </si>
  <si>
    <t>27 Мая 1972</t>
  </si>
  <si>
    <t>Екимов Роберт</t>
  </si>
  <si>
    <t>11 Ноября 1989</t>
  </si>
  <si>
    <t>Семёнов Данил</t>
  </si>
  <si>
    <t>21 Октября 1997</t>
  </si>
  <si>
    <t>Свиязов Кирилл</t>
  </si>
  <si>
    <t>23 Октября 1992</t>
  </si>
  <si>
    <t>Брюквин Владимир</t>
  </si>
  <si>
    <t>22 Января 1995</t>
  </si>
  <si>
    <t>Бодуэн Эрик</t>
  </si>
  <si>
    <t>Игнатушкин Игорь</t>
  </si>
  <si>
    <t>7 Апреля 1984</t>
  </si>
  <si>
    <t>Воробьёв Иван</t>
  </si>
  <si>
    <t>1 Августа 1996</t>
  </si>
  <si>
    <t>Агеев Иван</t>
  </si>
  <si>
    <t>8 Апреля 1990</t>
  </si>
  <si>
    <t>Шарыченков Александр</t>
  </si>
  <si>
    <t>3 Октября 1991</t>
  </si>
  <si>
    <t>Игнатов Николай</t>
  </si>
  <si>
    <t>22 Апреля 1978</t>
  </si>
  <si>
    <t>Житков Павел</t>
  </si>
  <si>
    <t>Юрчина Милан</t>
  </si>
  <si>
    <t>7 Июня 1983</t>
  </si>
  <si>
    <t>Ерёменко Александр</t>
  </si>
  <si>
    <t>10 Апреля 1980</t>
  </si>
  <si>
    <t>Китнар Милан</t>
  </si>
  <si>
    <t>19 Мая 1989</t>
  </si>
  <si>
    <t>Моррисонн Шон</t>
  </si>
  <si>
    <t>23 Декабря 1982</t>
  </si>
  <si>
    <t>Бондарев Алексей</t>
  </si>
  <si>
    <t>9 Января 1983</t>
  </si>
  <si>
    <t>Фортэн Жан-Франсуа</t>
  </si>
  <si>
    <t>15 Марта 1979</t>
  </si>
  <si>
    <t>Лукаш Ян</t>
  </si>
  <si>
    <t>2 Июня 1993</t>
  </si>
  <si>
    <t>Турковский Василий</t>
  </si>
  <si>
    <t>3 Сентября 1974</t>
  </si>
  <si>
    <t>Ефремов Антон</t>
  </si>
  <si>
    <t>3 Ноября 1993</t>
  </si>
  <si>
    <t>Месарош Андрей</t>
  </si>
  <si>
    <t>13 Октября 1985</t>
  </si>
  <si>
    <t>Мозик Войтех</t>
  </si>
  <si>
    <t>26 Декабря 1992</t>
  </si>
  <si>
    <t>Хютёнен Юха-Пекка</t>
  </si>
  <si>
    <t>22 Мая 1981</t>
  </si>
  <si>
    <t>Лужа Патрик</t>
  </si>
  <si>
    <t>27 Июля 1994</t>
  </si>
  <si>
    <t>Булик Томаш</t>
  </si>
  <si>
    <t>27 Августа 1985</t>
  </si>
  <si>
    <t>Зозон Богдан</t>
  </si>
  <si>
    <t>16 Января 1993</t>
  </si>
  <si>
    <t>Коварж Якуб</t>
  </si>
  <si>
    <t>19 Июля 1988</t>
  </si>
  <si>
    <t>Нокелайнен Петтери</t>
  </si>
  <si>
    <t>16 Января 1986</t>
  </si>
  <si>
    <t>Геноуэй Чарлз</t>
  </si>
  <si>
    <t>Риддервалль Калле</t>
  </si>
  <si>
    <t>28 Мая 1988</t>
  </si>
  <si>
    <t>Чистяков Вячеслав</t>
  </si>
  <si>
    <t>18 Декабря 1980</t>
  </si>
  <si>
    <t>Петриков Евгений</t>
  </si>
  <si>
    <t>26 Января 1995</t>
  </si>
  <si>
    <t>Прайссинг Том</t>
  </si>
  <si>
    <t>3 Декабря 1978</t>
  </si>
  <si>
    <t>Микуш Юрай</t>
  </si>
  <si>
    <t>22 Февраля 1987</t>
  </si>
  <si>
    <t>Окса Мика</t>
  </si>
  <si>
    <t>6 Июля 1976</t>
  </si>
  <si>
    <t>Чурляев Михаил</t>
  </si>
  <si>
    <t>22 Октября 1989</t>
  </si>
  <si>
    <t>Метальников Леонид</t>
  </si>
  <si>
    <t>25 Апреля 1990</t>
  </si>
  <si>
    <t>Савицкий Кирилл</t>
  </si>
  <si>
    <t>9 Марта 1995</t>
  </si>
  <si>
    <t>Тимкин Евгений</t>
  </si>
  <si>
    <t>3 Сентября 1990</t>
  </si>
  <si>
    <t>Чичу Джонатан</t>
  </si>
  <si>
    <t>15 Июля 1980</t>
  </si>
  <si>
    <t>Лысенко Владислав</t>
  </si>
  <si>
    <t>12 Марта 1995</t>
  </si>
  <si>
    <t>Кубалик Томаш</t>
  </si>
  <si>
    <t>1 Мая 1990</t>
  </si>
  <si>
    <t>Сухи Радослав</t>
  </si>
  <si>
    <t>7 Апреля 1976</t>
  </si>
  <si>
    <t>Возовик Дмитрий</t>
  </si>
  <si>
    <t>27 Декабря 1996</t>
  </si>
  <si>
    <t>Мальгин Дмитрий</t>
  </si>
  <si>
    <t>Шуинар Эрик</t>
  </si>
  <si>
    <t>8 Июля 1980</t>
  </si>
  <si>
    <t>Там Микаэль</t>
  </si>
  <si>
    <t>26 Апреля 1991</t>
  </si>
  <si>
    <t>Манелюк Майк</t>
  </si>
  <si>
    <t>1 Октября 1973</t>
  </si>
  <si>
    <t>Свобода Адам</t>
  </si>
  <si>
    <t>26 Января 1978</t>
  </si>
  <si>
    <t>Яхим Милослав</t>
  </si>
  <si>
    <t>Канарейкин Леонид</t>
  </si>
  <si>
    <t>21 Августа 1976</t>
  </si>
  <si>
    <t>Крамарь Владимир</t>
  </si>
  <si>
    <t>14 Апреля 1993</t>
  </si>
  <si>
    <t>Секера Андрей</t>
  </si>
  <si>
    <t>8 Июня 1986</t>
  </si>
  <si>
    <t>Врана Петр</t>
  </si>
  <si>
    <t>29 Марта 1985</t>
  </si>
  <si>
    <t>Кононенко Кирилл</t>
  </si>
  <si>
    <t>9 Января 1992</t>
  </si>
  <si>
    <t>Лепистё Сами</t>
  </si>
  <si>
    <t>17 Октября 1984</t>
  </si>
  <si>
    <t>Воронцов Алексей</t>
  </si>
  <si>
    <t>18 Января 1986</t>
  </si>
  <si>
    <t>Валентенко Павел</t>
  </si>
  <si>
    <t>20 Октября 1987</t>
  </si>
  <si>
    <t>Петраков Иван</t>
  </si>
  <si>
    <t>28 Февраля 1994</t>
  </si>
  <si>
    <t>Кубалик Доминик</t>
  </si>
  <si>
    <t>21 Августа 1995</t>
  </si>
  <si>
    <t>Брашкин Кирилл</t>
  </si>
  <si>
    <t>22 Мая 1992</t>
  </si>
  <si>
    <t>Толпеко Денис</t>
  </si>
  <si>
    <t>29 Января 1985</t>
  </si>
  <si>
    <t>Волошенко Роман</t>
  </si>
  <si>
    <t>Марьямс Артём</t>
  </si>
  <si>
    <t>19 Июля 1980</t>
  </si>
  <si>
    <t>Наумов Владислав</t>
  </si>
  <si>
    <t>26 Ноября 1996</t>
  </si>
  <si>
    <t>Рыбаков Александр В.</t>
  </si>
  <si>
    <t>11 Августа 1985</t>
  </si>
  <si>
    <t>Скокан Давид</t>
  </si>
  <si>
    <t>6 Декабря 1988</t>
  </si>
  <si>
    <t>Зубарев Андрей</t>
  </si>
  <si>
    <t>3 Марта 1987</t>
  </si>
  <si>
    <t>Микфликер Джейкоб</t>
  </si>
  <si>
    <t>11 Июля 1984</t>
  </si>
  <si>
    <t>Грушка Петр</t>
  </si>
  <si>
    <t>3 Января 1990</t>
  </si>
  <si>
    <t>Чиглинцев Александр</t>
  </si>
  <si>
    <t>Жульдиков Владимир</t>
  </si>
  <si>
    <t>11 Июня 1994</t>
  </si>
  <si>
    <t>Рогачёв Степан</t>
  </si>
  <si>
    <t>9 Мая 1995</t>
  </si>
  <si>
    <t>Крюков Артём</t>
  </si>
  <si>
    <t>5 Марта 1982</t>
  </si>
  <si>
    <t>Янк Богумил</t>
  </si>
  <si>
    <t>6 Июля 1992</t>
  </si>
  <si>
    <t>Маркканен Юсси</t>
  </si>
  <si>
    <t>8 Мая 1975</t>
  </si>
  <si>
    <t>Лобанов Илья</t>
  </si>
  <si>
    <t>1 Декабря 1996</t>
  </si>
  <si>
    <t>Добрышкин Юрий</t>
  </si>
  <si>
    <t>19 Июля 1979</t>
  </si>
  <si>
    <t>Колесников Андрей</t>
  </si>
  <si>
    <t>26 Февраля 1989</t>
  </si>
  <si>
    <t>Алексеев Сергей</t>
  </si>
  <si>
    <t>1 Июня 1994</t>
  </si>
  <si>
    <t>Лисин Энвер</t>
  </si>
  <si>
    <t>22 Апреля 1986</t>
  </si>
  <si>
    <t>Антоненко Олег</t>
  </si>
  <si>
    <t>1 Июля 1971</t>
  </si>
  <si>
    <t>Пивцакин Никита</t>
  </si>
  <si>
    <t>23 Июля 1991</t>
  </si>
  <si>
    <t>Капустин Кирилл</t>
  </si>
  <si>
    <t>8 Февраля 1993</t>
  </si>
  <si>
    <t>Семёнов Алексей</t>
  </si>
  <si>
    <t>10 Декабря 1986</t>
  </si>
  <si>
    <t>Денисов Владимир</t>
  </si>
  <si>
    <t>Саари Сантери</t>
  </si>
  <si>
    <t>Брейчак Ян</t>
  </si>
  <si>
    <t>29 Июня 1989</t>
  </si>
  <si>
    <t>Шкоула Мартин</t>
  </si>
  <si>
    <t>28 Октября 1979</t>
  </si>
  <si>
    <t>Демидов Михаил</t>
  </si>
  <si>
    <t>Пушкарёв Константин</t>
  </si>
  <si>
    <t>12 Февраля 1985</t>
  </si>
  <si>
    <t>Шалимов Владислав</t>
  </si>
  <si>
    <t>23 Сентября 1993</t>
  </si>
  <si>
    <t>Заборски Томаш</t>
  </si>
  <si>
    <t>14 Ноября 1987</t>
  </si>
  <si>
    <t>Кудрявцев Сергей</t>
  </si>
  <si>
    <t>Ружичка Штефан</t>
  </si>
  <si>
    <t>17 Февраля 1985</t>
  </si>
  <si>
    <t>Григорьев Михаил</t>
  </si>
  <si>
    <t>1 Февраля 1991</t>
  </si>
  <si>
    <t>Курепанов Денис</t>
  </si>
  <si>
    <t>Штайгер Евгений</t>
  </si>
  <si>
    <t>3 Июня 1981</t>
  </si>
  <si>
    <t>Вейссманн Эрик</t>
  </si>
  <si>
    <t>27 Мая 1978</t>
  </si>
  <si>
    <t>Белов Олег</t>
  </si>
  <si>
    <t>20 Апреля 1973</t>
  </si>
  <si>
    <t>Калниньш Янис</t>
  </si>
  <si>
    <t>13 Декабря 1991</t>
  </si>
  <si>
    <t>Сагадеев Антон</t>
  </si>
  <si>
    <t>6 Сентября 1993</t>
  </si>
  <si>
    <t>Новопашин Виталий</t>
  </si>
  <si>
    <t>28 Сентября 1978</t>
  </si>
  <si>
    <t>Савченко Филипп</t>
  </si>
  <si>
    <t>20 Ноября 1991</t>
  </si>
  <si>
    <t>Кучерявенко Александр</t>
  </si>
  <si>
    <t>Разумняк Валентин</t>
  </si>
  <si>
    <t>20 Октября 1996</t>
  </si>
  <si>
    <t>Алексеев Денис</t>
  </si>
  <si>
    <t>1 Октября 1997</t>
  </si>
  <si>
    <t>Ходжмэн Джастин</t>
  </si>
  <si>
    <t>27 Июня 1988</t>
  </si>
  <si>
    <t>Панов Константин</t>
  </si>
  <si>
    <t>29 Июня 1980</t>
  </si>
  <si>
    <t>Насыбуллин Даниэль</t>
  </si>
  <si>
    <t>2 Июня 1986</t>
  </si>
  <si>
    <t>Лютов Дмитрий</t>
  </si>
  <si>
    <t>Хосса Марцел</t>
  </si>
  <si>
    <t>12 Октября 1981</t>
  </si>
  <si>
    <t>13 Апреля 1994</t>
  </si>
  <si>
    <t>Доронин Павел</t>
  </si>
  <si>
    <t>21 Августа 1988</t>
  </si>
  <si>
    <t>Соловьёв Александр</t>
  </si>
  <si>
    <t>8 Февраля 1989</t>
  </si>
  <si>
    <t>Макаров Денис</t>
  </si>
  <si>
    <t>3 Августа 1983</t>
  </si>
  <si>
    <t>Алиу Аким</t>
  </si>
  <si>
    <t>24 Апреля 1989</t>
  </si>
  <si>
    <t>Варфоломеев Павел</t>
  </si>
  <si>
    <t>15 Апреля 1995</t>
  </si>
  <si>
    <t>Харпер Шейн</t>
  </si>
  <si>
    <t>1 Февраля 1989</t>
  </si>
  <si>
    <t>Романов Александр</t>
  </si>
  <si>
    <t>Исламов Александр</t>
  </si>
  <si>
    <t>11 Октября 1986</t>
  </si>
  <si>
    <t>Карлссон Хенрик</t>
  </si>
  <si>
    <t>27 Ноября 1983</t>
  </si>
  <si>
    <t>Михайлов Владимир</t>
  </si>
  <si>
    <t>4 Января 1989</t>
  </si>
  <si>
    <t>Бочаров Иван</t>
  </si>
  <si>
    <t>18 Мая 1995</t>
  </si>
  <si>
    <t>Касутин Иван</t>
  </si>
  <si>
    <t>17 Октября 1986</t>
  </si>
  <si>
    <t>Романов Станислав</t>
  </si>
  <si>
    <t>14 Мая 1987</t>
  </si>
  <si>
    <t>Доненко Богдан</t>
  </si>
  <si>
    <t>24 Октября 1997</t>
  </si>
  <si>
    <t>Мартынов Егор</t>
  </si>
  <si>
    <t>15 Августа 1990</t>
  </si>
  <si>
    <t>Самарин Дмитрий</t>
  </si>
  <si>
    <t>4 Октября 1984</t>
  </si>
  <si>
    <t>Комаристый Александр</t>
  </si>
  <si>
    <t>2 Октября 1989</t>
  </si>
  <si>
    <t>Орлов Дмитрий</t>
  </si>
  <si>
    <t>Чернов Артём</t>
  </si>
  <si>
    <t>Порселанд Матиас</t>
  </si>
  <si>
    <t>12 Июня 1986</t>
  </si>
  <si>
    <t>Бердюков Георгий</t>
  </si>
  <si>
    <t>19 Августа 1991</t>
  </si>
  <si>
    <t>Малютин Максим</t>
  </si>
  <si>
    <t>16 Сентября 1988</t>
  </si>
  <si>
    <t>Контиола Петри</t>
  </si>
  <si>
    <t>Паньшин Михаил</t>
  </si>
  <si>
    <t>2 Мая 1983</t>
  </si>
  <si>
    <t>Дергачёв Александр</t>
  </si>
  <si>
    <t>27 Сентября 1996</t>
  </si>
  <si>
    <t>Краичек Лукаш</t>
  </si>
  <si>
    <t>11 Марта 1983</t>
  </si>
  <si>
    <t>Скутар Марк</t>
  </si>
  <si>
    <t>15 Марта 1994</t>
  </si>
  <si>
    <t>Рябыкин Дмитрий</t>
  </si>
  <si>
    <t>24 Марта 1976</t>
  </si>
  <si>
    <t>Армалис Мантас</t>
  </si>
  <si>
    <t>6 Сентября 1992</t>
  </si>
  <si>
    <t>Литва</t>
  </si>
  <si>
    <t>Игер Бен</t>
  </si>
  <si>
    <t>Даниэльссон Никлас</t>
  </si>
  <si>
    <t>7 Декабря 1984</t>
  </si>
  <si>
    <t>Сопин Алексей</t>
  </si>
  <si>
    <t>4 Марта 1987</t>
  </si>
  <si>
    <t>Гавриленко Иван</t>
  </si>
  <si>
    <t>5 Июня 1992</t>
  </si>
  <si>
    <t>Шикин Дмитрий</t>
  </si>
  <si>
    <t>28 Августа 1991</t>
  </si>
  <si>
    <t>Воробьёв Владимир</t>
  </si>
  <si>
    <t>2 Ноября 1972</t>
  </si>
  <si>
    <t>Кислый Артём</t>
  </si>
  <si>
    <t>28 Апреля 1989</t>
  </si>
  <si>
    <t>Ермаков Андрей</t>
  </si>
  <si>
    <t>12 Марта 1994</t>
  </si>
  <si>
    <t>Карсумс Мартиньш</t>
  </si>
  <si>
    <t>26 Февраля 1986</t>
  </si>
  <si>
    <t>Артемьев Артём</t>
  </si>
  <si>
    <t>3 Января 1993</t>
  </si>
  <si>
    <t>Поснов Андрей</t>
  </si>
  <si>
    <t>19 Ноября 1981</t>
  </si>
  <si>
    <t>Бачурин Денис</t>
  </si>
  <si>
    <t>Малёваный Антон</t>
  </si>
  <si>
    <t>31 Августа 1995</t>
  </si>
  <si>
    <t>Гусев Сергей</t>
  </si>
  <si>
    <t>31 Июля 1975</t>
  </si>
  <si>
    <t>Кочетков Денис</t>
  </si>
  <si>
    <t>27 Марта 1980</t>
  </si>
  <si>
    <t>Нестеров Никита Д.</t>
  </si>
  <si>
    <t>28 Марта 1993</t>
  </si>
  <si>
    <t>Антропов Николай</t>
  </si>
  <si>
    <t>18 Февраля 1980</t>
  </si>
  <si>
    <t>Огородников Сергей</t>
  </si>
  <si>
    <t>Котляревский Михаил</t>
  </si>
  <si>
    <t>26 Апреля 1997</t>
  </si>
  <si>
    <t>Липсбергс Робертс</t>
  </si>
  <si>
    <t>Бабинцев Семён</t>
  </si>
  <si>
    <t>8 Октября 1994</t>
  </si>
  <si>
    <t>Савченко Роман</t>
  </si>
  <si>
    <t>28 Июля 1988</t>
  </si>
  <si>
    <t>Эллиотт Стефан</t>
  </si>
  <si>
    <t>30 Января 1991</t>
  </si>
  <si>
    <t>25 Апреля 1997</t>
  </si>
  <si>
    <t>Фищенко Иван</t>
  </si>
  <si>
    <t>19 Июля 1995</t>
  </si>
  <si>
    <t>Емелеев Игорь</t>
  </si>
  <si>
    <t>7 Марта 1981</t>
  </si>
  <si>
    <t>Ворошнин Павел</t>
  </si>
  <si>
    <t>23 Марта 1984</t>
  </si>
  <si>
    <t>Трясунов Вячеслав</t>
  </si>
  <si>
    <t>24 Июня 1985</t>
  </si>
  <si>
    <t>Эмбрих Эрик</t>
  </si>
  <si>
    <t>23 Февраля 1997</t>
  </si>
  <si>
    <t>Кареев Андрей</t>
  </si>
  <si>
    <t>19 Ноября 1994</t>
  </si>
  <si>
    <t>Козлов Вячеслав</t>
  </si>
  <si>
    <t>27 Сентября 1982</t>
  </si>
  <si>
    <t>Бодров Евгений</t>
  </si>
  <si>
    <t>8 Января 1988</t>
  </si>
  <si>
    <t>Юшков Максим</t>
  </si>
  <si>
    <t>23 Ноября 1993</t>
  </si>
  <si>
    <t>Федосеев Александр</t>
  </si>
  <si>
    <t>Гарбатт Райан</t>
  </si>
  <si>
    <t>12 Августа 1985</t>
  </si>
  <si>
    <t>Кошечкин Василий</t>
  </si>
  <si>
    <t>27 Марта 1983</t>
  </si>
  <si>
    <t>Григоренко Игорь</t>
  </si>
  <si>
    <t>9 Апреля 1983</t>
  </si>
  <si>
    <t>Староста Томаш</t>
  </si>
  <si>
    <t>20 Мая 1981</t>
  </si>
  <si>
    <t>Зайцев Егор</t>
  </si>
  <si>
    <t>3 Мая 1998</t>
  </si>
  <si>
    <t>Жайлауов Талгат</t>
  </si>
  <si>
    <t>7 Июля 1985</t>
  </si>
  <si>
    <t>Петрашек Давид</t>
  </si>
  <si>
    <t>1 Февраля 1976</t>
  </si>
  <si>
    <t>Петтерссон Тимми</t>
  </si>
  <si>
    <t>15 Марта 1977</t>
  </si>
  <si>
    <t>Куляш Денис</t>
  </si>
  <si>
    <t>31 Мая 1983</t>
  </si>
  <si>
    <t>Громов Кирилл</t>
  </si>
  <si>
    <t>23 Июня 1990</t>
  </si>
  <si>
    <t>Кристо Дэнни</t>
  </si>
  <si>
    <t>18 Июня 1990</t>
  </si>
  <si>
    <t>Ващенко Григорий</t>
  </si>
  <si>
    <t>29 Января 1995</t>
  </si>
  <si>
    <t>Рачинский Яков</t>
  </si>
  <si>
    <t>31 Января 1980</t>
  </si>
  <si>
    <t>Лашак Ян</t>
  </si>
  <si>
    <t>10 Апреля 1979</t>
  </si>
  <si>
    <t>Щукин Кирилл</t>
  </si>
  <si>
    <t>24 Февраля 1996</t>
  </si>
  <si>
    <t>Глинка Михал</t>
  </si>
  <si>
    <t>18 Июня 1993</t>
  </si>
  <si>
    <t>Сейго Стивен</t>
  </si>
  <si>
    <t>1 Августа 1990</t>
  </si>
  <si>
    <t>Валуйский Семён</t>
  </si>
  <si>
    <t>10 Февраля 1991</t>
  </si>
  <si>
    <t>Кривченков Алексей</t>
  </si>
  <si>
    <t>11 Июня 1974</t>
  </si>
  <si>
    <t>Лаланд Кевин</t>
  </si>
  <si>
    <t>19 Февраля 1987</t>
  </si>
  <si>
    <t>Галанов Максим</t>
  </si>
  <si>
    <t>13 Марта 1974</t>
  </si>
  <si>
    <t>Липсбергс Микс</t>
  </si>
  <si>
    <t>Смолец Ян</t>
  </si>
  <si>
    <t>18 Июня 1997</t>
  </si>
  <si>
    <t>Таффе Джефф</t>
  </si>
  <si>
    <t>19 Февраля 1981</t>
  </si>
  <si>
    <t>Конобрий Евгений</t>
  </si>
  <si>
    <t>17 Августа 1985</t>
  </si>
  <si>
    <t>Рыков Егор</t>
  </si>
  <si>
    <t>14 Апреля 1997</t>
  </si>
  <si>
    <t>Гербер Мартин</t>
  </si>
  <si>
    <t>Швейцария</t>
  </si>
  <si>
    <t>Беляков Сергей</t>
  </si>
  <si>
    <t>21 Сентября 1987</t>
  </si>
  <si>
    <t>Березин Дмитрий</t>
  </si>
  <si>
    <t>1 Декабря 1992</t>
  </si>
  <si>
    <t>Педан Руслан</t>
  </si>
  <si>
    <t>16 Ноября 1994</t>
  </si>
  <si>
    <t>Лещёв Альберт</t>
  </si>
  <si>
    <t>27 Сентября 1971</t>
  </si>
  <si>
    <t>Капанен Нико</t>
  </si>
  <si>
    <t>29 Апреля 1978</t>
  </si>
  <si>
    <t>Каспарайтис Дарюс</t>
  </si>
  <si>
    <t>16 Октября 1972</t>
  </si>
  <si>
    <t>Зубов Сергей</t>
  </si>
  <si>
    <t>22 Июля 1970</t>
  </si>
  <si>
    <t>Андрющенко Вячеслав</t>
  </si>
  <si>
    <t>4 Июля 1989</t>
  </si>
  <si>
    <t>Зиле Кристапс</t>
  </si>
  <si>
    <t>Ойстрик Натан</t>
  </si>
  <si>
    <t>17 Декабря 1982</t>
  </si>
  <si>
    <t>Воробьёв Михаил</t>
  </si>
  <si>
    <t>5 Января 1997</t>
  </si>
  <si>
    <t>Ерофеев Андрей</t>
  </si>
  <si>
    <t>Вишнёвски Любомир</t>
  </si>
  <si>
    <t>11 Августа 1976</t>
  </si>
  <si>
    <t>Крикуненко Роман</t>
  </si>
  <si>
    <t>27 Декабря 1997</t>
  </si>
  <si>
    <t>Бердников Роман</t>
  </si>
  <si>
    <t>18 Июля 1992</t>
  </si>
  <si>
    <t>Ивашов Роман</t>
  </si>
  <si>
    <t>5 Апреля 1997</t>
  </si>
  <si>
    <t>Перрен Эрик</t>
  </si>
  <si>
    <t>1 Ноября 1975</t>
  </si>
  <si>
    <t>Покотило Вадим</t>
  </si>
  <si>
    <t>11 Сентября 1972</t>
  </si>
  <si>
    <t>Исаев Максим</t>
  </si>
  <si>
    <t>21 Марта 1989</t>
  </si>
  <si>
    <t>Ганзл Робин</t>
  </si>
  <si>
    <t>Гусев Дмитрий</t>
  </si>
  <si>
    <t>10 Марта 1989</t>
  </si>
  <si>
    <t>Цветков Лев</t>
  </si>
  <si>
    <t>24 Мая 1989</t>
  </si>
  <si>
    <t>Шулаков Виталий</t>
  </si>
  <si>
    <t>9 Мая 1983</t>
  </si>
  <si>
    <t>Кукумберг Роман</t>
  </si>
  <si>
    <t>8 Апреля 1980</t>
  </si>
  <si>
    <t>Кадейкин Александр</t>
  </si>
  <si>
    <t>4 Октября 1993</t>
  </si>
  <si>
    <t>Угольников Александр</t>
  </si>
  <si>
    <t>14 Января 1989</t>
  </si>
  <si>
    <t>Коларик Чад</t>
  </si>
  <si>
    <t>26 Января 1986</t>
  </si>
  <si>
    <t>Медведев Алексей</t>
  </si>
  <si>
    <t>13 Января 1982</t>
  </si>
  <si>
    <t>Корчемкин Дмитрий</t>
  </si>
  <si>
    <t>2 Сентября 1996</t>
  </si>
  <si>
    <t>Ямкин Илья</t>
  </si>
  <si>
    <t>Носек Давид</t>
  </si>
  <si>
    <t>Жиру Раймон</t>
  </si>
  <si>
    <t>20 Июля 1976</t>
  </si>
  <si>
    <t>Денисов Денис</t>
  </si>
  <si>
    <t>31 Декабря 1981</t>
  </si>
  <si>
    <t>Гюмер Франк</t>
  </si>
  <si>
    <t>7 Июня 1996</t>
  </si>
  <si>
    <t>Сазонов Александр</t>
  </si>
  <si>
    <t>29 Ноября 1980</t>
  </si>
  <si>
    <t>Горбунов Роман</t>
  </si>
  <si>
    <t>14 Ноября 1996</t>
  </si>
  <si>
    <t>Абид Рамзи</t>
  </si>
  <si>
    <t>Бусыгин Евгений</t>
  </si>
  <si>
    <t>9 Сентября 1987</t>
  </si>
  <si>
    <t>Клаймер Бен</t>
  </si>
  <si>
    <t>11 Апреля 1978</t>
  </si>
  <si>
    <t>Шолохов Марсель</t>
  </si>
  <si>
    <t>12 Января 1998</t>
  </si>
  <si>
    <t>Наместников Егор</t>
  </si>
  <si>
    <t>5 Апреля 1992</t>
  </si>
  <si>
    <t>Иванчик Евгений</t>
  </si>
  <si>
    <t>22 Марта 1994</t>
  </si>
  <si>
    <t>Мужжухин Алексей</t>
  </si>
  <si>
    <t>14 Июля 1987</t>
  </si>
  <si>
    <t>Швырёв Игорь</t>
  </si>
  <si>
    <t>10 Июля 1998</t>
  </si>
  <si>
    <t>Пацовски Доминик</t>
  </si>
  <si>
    <t>8 Июня 1990</t>
  </si>
  <si>
    <t>Терещенко Сергей</t>
  </si>
  <si>
    <t>28 Декабря 1991</t>
  </si>
  <si>
    <t>Букартс Рихардс</t>
  </si>
  <si>
    <t>31 Декабря 1995</t>
  </si>
  <si>
    <t>Бойчак Зак</t>
  </si>
  <si>
    <t>4 Октября 1989</t>
  </si>
  <si>
    <t>Орехов Валерий</t>
  </si>
  <si>
    <t>17 Июля 1999</t>
  </si>
  <si>
    <t>Бут Антон</t>
  </si>
  <si>
    <t>Поперечный Владислав</t>
  </si>
  <si>
    <t>30 Января 1979</t>
  </si>
  <si>
    <t>Зеленин Никита</t>
  </si>
  <si>
    <t>30 Марта 1995</t>
  </si>
  <si>
    <t>Хедстрём Джонатан</t>
  </si>
  <si>
    <t>27 Декабря 1977</t>
  </si>
  <si>
    <t>Алтыбармакян Андрей</t>
  </si>
  <si>
    <t>4 Августа 1998</t>
  </si>
  <si>
    <t>Дыдыкин Валерий</t>
  </si>
  <si>
    <t>3 Апреля 1986</t>
  </si>
  <si>
    <t>Карабань Данила</t>
  </si>
  <si>
    <t>26 Июля 1996</t>
  </si>
  <si>
    <t>Олонов Илья</t>
  </si>
  <si>
    <t>2 Августа 1993</t>
  </si>
  <si>
    <t>Бодров Денис</t>
  </si>
  <si>
    <t>22 Августа 1986</t>
  </si>
  <si>
    <t>Калинин Дмитрий</t>
  </si>
  <si>
    <t>22 Июля 1980</t>
  </si>
  <si>
    <t>Кокшаров Юрий</t>
  </si>
  <si>
    <t>1 Ноября 1985</t>
  </si>
  <si>
    <t>Мич Дерек</t>
  </si>
  <si>
    <t>21 Апреля 1984</t>
  </si>
  <si>
    <t>Игумнов Иван</t>
  </si>
  <si>
    <t>Мерескин Александр</t>
  </si>
  <si>
    <t>3 Декабря 1987</t>
  </si>
  <si>
    <t>Андрюхов Илья</t>
  </si>
  <si>
    <t>Свенссон Маркус</t>
  </si>
  <si>
    <t>9 Июля 1984</t>
  </si>
  <si>
    <t>Коваль Виталий</t>
  </si>
  <si>
    <t>31 Марта 1980</t>
  </si>
  <si>
    <t>Зернов Денис</t>
  </si>
  <si>
    <t>10 Января 1996</t>
  </si>
  <si>
    <t>Бурдасов Антон</t>
  </si>
  <si>
    <t>9 Мая 1991</t>
  </si>
  <si>
    <t>Пивко Либор</t>
  </si>
  <si>
    <t>29 Марта 1980</t>
  </si>
  <si>
    <t>Манукян Артём</t>
  </si>
  <si>
    <t>Шишканов Тимофей</t>
  </si>
  <si>
    <t>10 Июня 1983</t>
  </si>
  <si>
    <t>Метсола Юха</t>
  </si>
  <si>
    <t>Яценко Иван</t>
  </si>
  <si>
    <t>21 Июня 1992</t>
  </si>
  <si>
    <t>Квапил Марек</t>
  </si>
  <si>
    <t>Насонов Владислав</t>
  </si>
  <si>
    <t>10 Мая 1997</t>
  </si>
  <si>
    <t>Сварс Паулс</t>
  </si>
  <si>
    <t>11 Марта 1998</t>
  </si>
  <si>
    <t>Вишневский Дмитрий</t>
  </si>
  <si>
    <t>Дорофеев Сергей</t>
  </si>
  <si>
    <t>Гулявцев Александр</t>
  </si>
  <si>
    <t>3 Мая 1973</t>
  </si>
  <si>
    <t>Атюшов Виталий</t>
  </si>
  <si>
    <t>Лямкин Никита</t>
  </si>
  <si>
    <t>6 Февраля 1996</t>
  </si>
  <si>
    <t>Жмакин Станислав</t>
  </si>
  <si>
    <t>25 Июня 1982</t>
  </si>
  <si>
    <t>Тршка Петер</t>
  </si>
  <si>
    <t>1 Июня 1992</t>
  </si>
  <si>
    <t>Ванвиг Кайл</t>
  </si>
  <si>
    <t>29 Января 1981</t>
  </si>
  <si>
    <t>Баранцев Денис</t>
  </si>
  <si>
    <t>12 Апреля 1992</t>
  </si>
  <si>
    <t>Белов Вячеслав</t>
  </si>
  <si>
    <t>Макаров Данил</t>
  </si>
  <si>
    <t>11 Мая 1992</t>
  </si>
  <si>
    <t>Зырянов Глеб</t>
  </si>
  <si>
    <t>16 Апреля 1992</t>
  </si>
  <si>
    <t>Фаунтин Майк</t>
  </si>
  <si>
    <t>26 Января 1972</t>
  </si>
  <si>
    <t>Капризов Кирилл</t>
  </si>
  <si>
    <t>Толванен Эли</t>
  </si>
  <si>
    <t>22 Апреля 1999</t>
  </si>
  <si>
    <t>Хитер Кэлвин</t>
  </si>
  <si>
    <t>2 Ноября 1988</t>
  </si>
  <si>
    <t>Клементьев Антон</t>
  </si>
  <si>
    <t>Скабелка Алексей</t>
  </si>
  <si>
    <t>7 Декабря 1992</t>
  </si>
  <si>
    <t>Салминен Саку</t>
  </si>
  <si>
    <t>20 Октября 1994</t>
  </si>
  <si>
    <t>Кинрейд Джеффри</t>
  </si>
  <si>
    <t>29 Июля 1985</t>
  </si>
  <si>
    <t>Лысенков Никита</t>
  </si>
  <si>
    <t>1 Марта 1998</t>
  </si>
  <si>
    <t>Ясс Марис</t>
  </si>
  <si>
    <t>18 Января 1985</t>
  </si>
  <si>
    <t>Кривда Виталий</t>
  </si>
  <si>
    <t>13 Декабря 1992</t>
  </si>
  <si>
    <t>Уокер Люк</t>
  </si>
  <si>
    <t>19 Февраля 1990</t>
  </si>
  <si>
    <t>Сальсидо Брайан</t>
  </si>
  <si>
    <t>14 Апреля 1985</t>
  </si>
  <si>
    <t>Савельев Михаил</t>
  </si>
  <si>
    <t>5 Января 1987</t>
  </si>
  <si>
    <t>Пёйсти Эту</t>
  </si>
  <si>
    <t>16 Января 1989</t>
  </si>
  <si>
    <t>Джиллсон Джефф</t>
  </si>
  <si>
    <t>Лашофф Мэтт</t>
  </si>
  <si>
    <t>29 Сентября 1986</t>
  </si>
  <si>
    <t>Лапенков Евгений</t>
  </si>
  <si>
    <t>1 Августа 1984</t>
  </si>
  <si>
    <t>Кудроч Кристиан</t>
  </si>
  <si>
    <t>21 Мая 1981</t>
  </si>
  <si>
    <t>Грабал Йозеф</t>
  </si>
  <si>
    <t>Эрат Мартин</t>
  </si>
  <si>
    <t>29 Августа 1981</t>
  </si>
  <si>
    <t>Шалунов Максим</t>
  </si>
  <si>
    <t>Маклюков Алексей</t>
  </si>
  <si>
    <t>19 Сентября 1993</t>
  </si>
  <si>
    <t>Гудлевскис Кристерс</t>
  </si>
  <si>
    <t>31 Июля 1992</t>
  </si>
  <si>
    <t>This tutorial will introduce the Computational Network Toolkit, or CNTK, Microsoft's cutting-edge open-source deep-learning toolkit for Windows and Linux. CNTK is a powerful computation-graph based deep-learning toolkit for training and evaluating deep neural networks. Microsoft product groups use CNTK, for example to create the Cortana speech models and web ranking. CNTK supports feed-forward, convolutional, and recurrent networks for speech, image, and text workloads, also in combination. Popular network types are supported either natively (convolution) or can be described as a CNTK configuration (LSTM, sequence-to-sequence). CNTK scales to multiple GPU servers and is designed around efficiency. The tutorial will give an overview of CNTK's general architecture and describe the specific methods and algorithms used for automatic differentiation, recurrent-loop inference and execution, memory sharing, on-the-fly randomization of large corpora, and multi-server parallelization. We will then show how typical uses looks like for relevant tasks like image recognition, sequence-to-sequence modeling, and speech recognition.</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</si>
  <si>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</si>
  <si>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</si>
  <si>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</si>
  <si>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</si>
  <si>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</si>
  <si>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</si>
  <si>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</si>
  <si>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</si>
  <si>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</si>
  <si>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</si>
  <si>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BT-43</t>
  </si>
  <si>
    <t>Пуэр рассыпной</t>
  </si>
  <si>
    <t>Шен пуэр</t>
  </si>
  <si>
    <t>0,5 кг</t>
  </si>
  <si>
    <t>GT-31</t>
  </si>
  <si>
    <t>Связанный чай</t>
  </si>
  <si>
    <t>Цветок с ароматом молока</t>
  </si>
  <si>
    <t>1 кг</t>
  </si>
  <si>
    <t>2018-09-18</t>
  </si>
  <si>
    <t>BT-36</t>
  </si>
  <si>
    <t>Пуэр дворцовый 2</t>
  </si>
  <si>
    <t>GT-20</t>
  </si>
  <si>
    <t>Жасминовый чай</t>
  </si>
  <si>
    <t>Жасминовый чай мелкий</t>
  </si>
  <si>
    <t>BT-42</t>
  </si>
  <si>
    <t>GT-24</t>
  </si>
  <si>
    <t>Добавки</t>
  </si>
  <si>
    <t>Имбирь</t>
  </si>
  <si>
    <t>GT-04</t>
  </si>
  <si>
    <t>Зеленый чай</t>
  </si>
  <si>
    <t>Зеленый чай крупнолистовой 2</t>
  </si>
  <si>
    <t>BT-44</t>
  </si>
  <si>
    <t>Молочный пуэр</t>
  </si>
  <si>
    <t>GT-27</t>
  </si>
  <si>
    <t>GT-01</t>
  </si>
  <si>
    <t>Зеленый чай мелкий</t>
  </si>
  <si>
    <t>BT-07</t>
  </si>
  <si>
    <t xml:space="preserve">Красный чай </t>
  </si>
  <si>
    <t>Молочный красный 1</t>
  </si>
  <si>
    <t>GT-26</t>
  </si>
  <si>
    <t>Лайм</t>
  </si>
  <si>
    <t>2020-03-26</t>
  </si>
  <si>
    <t>BT-46</t>
  </si>
  <si>
    <t>Красный чай крупный</t>
  </si>
  <si>
    <t>BT-40</t>
  </si>
  <si>
    <t>Пуэр дворцовый 1</t>
  </si>
  <si>
    <t>GT-02</t>
  </si>
  <si>
    <t>Зеленый чай Премиум</t>
  </si>
  <si>
    <t>BT-05</t>
  </si>
  <si>
    <t>Красный чай мелкий</t>
  </si>
  <si>
    <t>GT-16</t>
  </si>
  <si>
    <t>Белый чай</t>
  </si>
  <si>
    <t>Почки</t>
  </si>
  <si>
    <t>2019-08-08</t>
  </si>
  <si>
    <t>GT-22</t>
  </si>
  <si>
    <t>Роза</t>
  </si>
  <si>
    <t>GT-28</t>
  </si>
  <si>
    <t xml:space="preserve">Цветок с ароматом жасмина  </t>
  </si>
  <si>
    <t>GT-41</t>
  </si>
  <si>
    <t>Улун</t>
  </si>
  <si>
    <t>2016-03-30</t>
  </si>
  <si>
    <t>GT-30</t>
  </si>
  <si>
    <t>2019-07-09</t>
  </si>
  <si>
    <t>GT-12</t>
  </si>
  <si>
    <t>Желтый чай</t>
  </si>
  <si>
    <t>GT-23</t>
  </si>
  <si>
    <t>Жасмин</t>
  </si>
  <si>
    <t>2018-12-31</t>
  </si>
  <si>
    <t>2018-11-30</t>
  </si>
  <si>
    <t>GT-14</t>
  </si>
  <si>
    <t>Белый чай Премиум</t>
  </si>
  <si>
    <t>GT-42A</t>
  </si>
  <si>
    <t>Улун рассыпной</t>
  </si>
  <si>
    <t>GT-13</t>
  </si>
  <si>
    <t>2017-10-30</t>
  </si>
  <si>
    <t>BT-45</t>
  </si>
  <si>
    <t>GT-44</t>
  </si>
  <si>
    <t>Улун выдержанный</t>
  </si>
  <si>
    <t>BT-38</t>
  </si>
  <si>
    <t>2020-02-24</t>
  </si>
  <si>
    <t>BT-06</t>
  </si>
  <si>
    <t>2019-12-11</t>
  </si>
  <si>
    <t>GT-09</t>
  </si>
  <si>
    <t>Зеленый чай крупнолистовой 1</t>
  </si>
  <si>
    <t>BT-09</t>
  </si>
  <si>
    <t>Фруктовый чай</t>
  </si>
  <si>
    <t>Лимонный</t>
  </si>
  <si>
    <t>2017-04-24</t>
  </si>
  <si>
    <t>GT-18</t>
  </si>
  <si>
    <t>Жасминовый чай крупный</t>
  </si>
  <si>
    <t>Улун премиум</t>
  </si>
  <si>
    <t xml:space="preserve">Пуэр дворцовый 1       </t>
  </si>
  <si>
    <t>2018-03-07</t>
  </si>
  <si>
    <t>2017-02-16</t>
  </si>
  <si>
    <t>GT-29</t>
  </si>
  <si>
    <t xml:space="preserve">Цветок с ароматом персика </t>
  </si>
  <si>
    <t>2019-10-21</t>
  </si>
  <si>
    <t>BT-37</t>
  </si>
  <si>
    <t>Пуэр рассыпной премиум</t>
  </si>
  <si>
    <t>2016-08-04</t>
  </si>
  <si>
    <t>BT-04</t>
  </si>
  <si>
    <t>Молочный красный 2</t>
  </si>
  <si>
    <t>2018-07-31</t>
  </si>
  <si>
    <t>2016-03-01</t>
  </si>
  <si>
    <t>2020-04-16</t>
  </si>
  <si>
    <t>2018-02-16</t>
  </si>
  <si>
    <t>2016-02-25</t>
  </si>
  <si>
    <t>2019-05-02</t>
  </si>
  <si>
    <t>2020-01-30</t>
  </si>
  <si>
    <t>2017-04-17</t>
  </si>
  <si>
    <t>2015-07-22</t>
  </si>
  <si>
    <t>2019-09-10</t>
  </si>
  <si>
    <t>2018-05-29</t>
  </si>
  <si>
    <t>2015-11-17</t>
  </si>
  <si>
    <t>2017-10-12</t>
  </si>
  <si>
    <t>2017-05-16</t>
  </si>
  <si>
    <t>BT-10</t>
  </si>
  <si>
    <t>Апельсиновый</t>
  </si>
  <si>
    <t>2016-06-10</t>
  </si>
  <si>
    <t>2018-08-14</t>
  </si>
  <si>
    <t>2016-09-30</t>
  </si>
  <si>
    <t>2019-10-18</t>
  </si>
  <si>
    <t>2017-08-15</t>
  </si>
  <si>
    <t>2016-10-05</t>
  </si>
  <si>
    <t>2016-01-21</t>
  </si>
  <si>
    <t>2019-11-21</t>
  </si>
  <si>
    <t>2019-06-28</t>
  </si>
  <si>
    <t>2019-05-01</t>
  </si>
  <si>
    <t>2019-02-06</t>
  </si>
  <si>
    <t>2019-05-08</t>
  </si>
  <si>
    <t>2018-03-08</t>
  </si>
  <si>
    <t>2019-02-28</t>
  </si>
  <si>
    <t>2020-01-16</t>
  </si>
  <si>
    <t>2020-01-14</t>
  </si>
  <si>
    <t>2019-03-25</t>
  </si>
  <si>
    <t>2016-07-20</t>
  </si>
  <si>
    <t>2016-09-27</t>
  </si>
  <si>
    <t>2020-02-21</t>
  </si>
  <si>
    <t>2016-06-01</t>
  </si>
  <si>
    <t>2016-04-04</t>
  </si>
  <si>
    <t>2019-07-23</t>
  </si>
  <si>
    <t>2017-10-06</t>
  </si>
  <si>
    <t>2018-09-12</t>
  </si>
  <si>
    <t>2016-07-15</t>
  </si>
  <si>
    <t>2019-09-27</t>
  </si>
  <si>
    <t>2017-06-06</t>
  </si>
  <si>
    <t>2016-11-07</t>
  </si>
  <si>
    <t>2019-05-28</t>
  </si>
  <si>
    <t>2020-01-13</t>
  </si>
  <si>
    <t>Дата сделки</t>
  </si>
  <si>
    <t>Тип сделки</t>
  </si>
  <si>
    <t>Количество</t>
  </si>
  <si>
    <t>2015-06-19</t>
  </si>
  <si>
    <t>Продажа</t>
  </si>
  <si>
    <t>2015-06-23</t>
  </si>
  <si>
    <t>2015-06-26</t>
  </si>
  <si>
    <t>2015-07-07</t>
  </si>
  <si>
    <t>2015-07-23</t>
  </si>
  <si>
    <t>2015-07-27</t>
  </si>
  <si>
    <t>2015-07-31</t>
  </si>
  <si>
    <t>2015-08-11</t>
  </si>
  <si>
    <t>Покупка</t>
  </si>
  <si>
    <t>2015-08-12</t>
  </si>
  <si>
    <t>2015-08-14</t>
  </si>
  <si>
    <t>2015-09-02</t>
  </si>
  <si>
    <t>2015-09-21</t>
  </si>
  <si>
    <t>2015-09-22</t>
  </si>
  <si>
    <t>2015-09-28</t>
  </si>
  <si>
    <t>2015-10-08</t>
  </si>
  <si>
    <t>2015-10-14</t>
  </si>
  <si>
    <t>2015-10-28</t>
  </si>
  <si>
    <t>2015-10-30</t>
  </si>
  <si>
    <t>2015-11-02</t>
  </si>
  <si>
    <t>2015-11-04</t>
  </si>
  <si>
    <t>2015-11-13</t>
  </si>
  <si>
    <t>2015-11-19</t>
  </si>
  <si>
    <t>2015-11-24</t>
  </si>
  <si>
    <t>2015-12-02</t>
  </si>
  <si>
    <t>2015-12-07</t>
  </si>
  <si>
    <t>2015-12-10</t>
  </si>
  <si>
    <t>2015-12-14</t>
  </si>
  <si>
    <t>2015-12-23</t>
  </si>
  <si>
    <t>2015-12-24</t>
  </si>
  <si>
    <t>2015-12-30</t>
  </si>
  <si>
    <t>2016-01-04</t>
  </si>
  <si>
    <t>2016-01-06</t>
  </si>
  <si>
    <t>2016-01-11</t>
  </si>
  <si>
    <t>2016-01-12</t>
  </si>
  <si>
    <t>2016-01-15</t>
  </si>
  <si>
    <t>2016-01-28</t>
  </si>
  <si>
    <t>2016-02-10</t>
  </si>
  <si>
    <t>2016-02-11</t>
  </si>
  <si>
    <t>2016-02-16</t>
  </si>
  <si>
    <t>2016-02-19</t>
  </si>
  <si>
    <t>2016-03-04</t>
  </si>
  <si>
    <t>2016-03-07</t>
  </si>
  <si>
    <t>2016-03-15</t>
  </si>
  <si>
    <t>2016-03-21</t>
  </si>
  <si>
    <t>2016-04-07</t>
  </si>
  <si>
    <t>2016-04-11</t>
  </si>
  <si>
    <t>2016-04-19</t>
  </si>
  <si>
    <t>2016-04-28</t>
  </si>
  <si>
    <t>2016-05-06</t>
  </si>
  <si>
    <t>2016-05-16</t>
  </si>
  <si>
    <t>2016-05-31</t>
  </si>
  <si>
    <t>2016-06-02</t>
  </si>
  <si>
    <t>2016-06-29</t>
  </si>
  <si>
    <t>2016-07-05</t>
  </si>
  <si>
    <t>2016-07-07</t>
  </si>
  <si>
    <t>2016-07-18</t>
  </si>
  <si>
    <t>2016-07-19</t>
  </si>
  <si>
    <t>2016-07-22</t>
  </si>
  <si>
    <t>2016-08-17</t>
  </si>
  <si>
    <t>2016-08-19</t>
  </si>
  <si>
    <t>2016-08-22</t>
  </si>
  <si>
    <t>2016-08-25</t>
  </si>
  <si>
    <t>2016-08-29</t>
  </si>
  <si>
    <t>2016-08-31</t>
  </si>
  <si>
    <t>2016-09-02</t>
  </si>
  <si>
    <t>2016-09-08</t>
  </si>
  <si>
    <t>2016-09-14</t>
  </si>
  <si>
    <t>2016-09-15</t>
  </si>
  <si>
    <t>2016-09-19</t>
  </si>
  <si>
    <t>2016-09-21</t>
  </si>
  <si>
    <t>2016-09-23</t>
  </si>
  <si>
    <t>2016-09-28</t>
  </si>
  <si>
    <t>2016-10-10</t>
  </si>
  <si>
    <t>2016-10-11</t>
  </si>
  <si>
    <t>2016-10-13</t>
  </si>
  <si>
    <t>2016-10-24</t>
  </si>
  <si>
    <t>2016-11-01</t>
  </si>
  <si>
    <t>2016-11-15</t>
  </si>
  <si>
    <t>2016-11-17</t>
  </si>
  <si>
    <t>2016-11-21</t>
  </si>
  <si>
    <t>2016-11-25</t>
  </si>
  <si>
    <t>2016-11-29</t>
  </si>
  <si>
    <t>2016-12-06</t>
  </si>
  <si>
    <t>2016-12-08</t>
  </si>
  <si>
    <t>2016-12-09</t>
  </si>
  <si>
    <t>2016-12-12</t>
  </si>
  <si>
    <t>2016-12-14</t>
  </si>
  <si>
    <t>2016-12-21</t>
  </si>
  <si>
    <t>2017-01-03</t>
  </si>
  <si>
    <t>2017-01-04</t>
  </si>
  <si>
    <t>2017-01-10</t>
  </si>
  <si>
    <t>2017-01-17</t>
  </si>
  <si>
    <t>2017-01-19</t>
  </si>
  <si>
    <t>2017-01-20</t>
  </si>
  <si>
    <t>2017-01-23</t>
  </si>
  <si>
    <t>2017-01-26</t>
  </si>
  <si>
    <t>2017-02-01</t>
  </si>
  <si>
    <t>2017-02-21</t>
  </si>
  <si>
    <t>2017-03-06</t>
  </si>
  <si>
    <t>2017-03-09</t>
  </si>
  <si>
    <t>2017-03-20</t>
  </si>
  <si>
    <t>2017-03-29</t>
  </si>
  <si>
    <t>2017-03-30</t>
  </si>
  <si>
    <t>2017-04-03</t>
  </si>
  <si>
    <t>2017-04-11</t>
  </si>
  <si>
    <t>2017-04-13</t>
  </si>
  <si>
    <t>2017-04-26</t>
  </si>
  <si>
    <t>2017-04-27</t>
  </si>
  <si>
    <t>2017-05-05</t>
  </si>
  <si>
    <t>2017-05-23</t>
  </si>
  <si>
    <t>2017-05-26</t>
  </si>
  <si>
    <t>2017-06-07</t>
  </si>
  <si>
    <t>2017-06-19</t>
  </si>
  <si>
    <t>2017-06-21</t>
  </si>
  <si>
    <t>2017-06-26</t>
  </si>
  <si>
    <t>2017-07-06</t>
  </si>
  <si>
    <t>2017-07-12</t>
  </si>
  <si>
    <t>2017-07-17</t>
  </si>
  <si>
    <t>2017-08-02</t>
  </si>
  <si>
    <t>2017-08-03</t>
  </si>
  <si>
    <t>2017-08-04</t>
  </si>
  <si>
    <t>2017-08-08</t>
  </si>
  <si>
    <t>2017-08-14</t>
  </si>
  <si>
    <t>2017-08-17</t>
  </si>
  <si>
    <t>2017-08-23</t>
  </si>
  <si>
    <t>2017-08-29</t>
  </si>
  <si>
    <t>2017-08-30</t>
  </si>
  <si>
    <t>2017-08-31</t>
  </si>
  <si>
    <t>2017-09-06</t>
  </si>
  <si>
    <t>2017-09-08</t>
  </si>
  <si>
    <t>2017-09-13</t>
  </si>
  <si>
    <t>2017-09-14</t>
  </si>
  <si>
    <t>2017-09-18</t>
  </si>
  <si>
    <t>2017-09-21</t>
  </si>
  <si>
    <t>2017-09-28</t>
  </si>
  <si>
    <t>2017-11-02</t>
  </si>
  <si>
    <t>2017-11-15</t>
  </si>
  <si>
    <t>2017-11-27</t>
  </si>
  <si>
    <t>2017-12-15</t>
  </si>
  <si>
    <t>2017-12-18</t>
  </si>
  <si>
    <t>2017-12-19</t>
  </si>
  <si>
    <t>2017-12-20</t>
  </si>
  <si>
    <t>2017-12-21</t>
  </si>
  <si>
    <t>2018-01-02</t>
  </si>
  <si>
    <t>2018-01-04</t>
  </si>
  <si>
    <t>2018-01-08</t>
  </si>
  <si>
    <t>2018-01-09</t>
  </si>
  <si>
    <t>2018-01-12</t>
  </si>
  <si>
    <t>2018-01-16</t>
  </si>
  <si>
    <t>2018-01-17</t>
  </si>
  <si>
    <t>2018-01-31</t>
  </si>
  <si>
    <t>2018-02-08</t>
  </si>
  <si>
    <t>2018-02-09</t>
  </si>
  <si>
    <t>2018-02-14</t>
  </si>
  <si>
    <t>2018-02-26</t>
  </si>
  <si>
    <t>2018-03-05</t>
  </si>
  <si>
    <t>2018-03-22</t>
  </si>
  <si>
    <t>2018-03-23</t>
  </si>
  <si>
    <t>2018-04-02</t>
  </si>
  <si>
    <t>2018-04-03</t>
  </si>
  <si>
    <t>2018-04-10</t>
  </si>
  <si>
    <t>2018-04-13</t>
  </si>
  <si>
    <t>2018-04-17</t>
  </si>
  <si>
    <t>2018-04-25</t>
  </si>
  <si>
    <t>2018-04-26</t>
  </si>
  <si>
    <t>2018-05-01</t>
  </si>
  <si>
    <t>2018-05-04</t>
  </si>
  <si>
    <t>2018-05-17</t>
  </si>
  <si>
    <t>2018-06-19</t>
  </si>
  <si>
    <t>2018-06-26</t>
  </si>
  <si>
    <t>2018-07-11</t>
  </si>
  <si>
    <t>2018-08-02</t>
  </si>
  <si>
    <t>2018-08-06</t>
  </si>
  <si>
    <t>2018-08-10</t>
  </si>
  <si>
    <t>2018-08-15</t>
  </si>
  <si>
    <t>2018-08-17</t>
  </si>
  <si>
    <t>2018-08-20</t>
  </si>
  <si>
    <t>2018-09-06</t>
  </si>
  <si>
    <t>2018-09-14</t>
  </si>
  <si>
    <t>2018-09-17</t>
  </si>
  <si>
    <t>2018-09-25</t>
  </si>
  <si>
    <t>2018-10-18</t>
  </si>
  <si>
    <t>2018-10-19</t>
  </si>
  <si>
    <t>2018-10-31</t>
  </si>
  <si>
    <t>2018-11-06</t>
  </si>
  <si>
    <t>2018-11-07</t>
  </si>
  <si>
    <t>2018-11-09</t>
  </si>
  <si>
    <t>2018-11-13</t>
  </si>
  <si>
    <t>2018-11-20</t>
  </si>
  <si>
    <t>2018-11-29</t>
  </si>
  <si>
    <t>2018-12-10</t>
  </si>
  <si>
    <t>2018-12-12</t>
  </si>
  <si>
    <t>2018-12-19</t>
  </si>
  <si>
    <t>2018-12-21</t>
  </si>
  <si>
    <t>2019-01-16</t>
  </si>
  <si>
    <t>2019-01-30</t>
  </si>
  <si>
    <t>2019-01-31</t>
  </si>
  <si>
    <t>2019-02-01</t>
  </si>
  <si>
    <t>2019-02-05</t>
  </si>
  <si>
    <t>2019-02-13</t>
  </si>
  <si>
    <t>2019-02-14</t>
  </si>
  <si>
    <t>2019-02-19</t>
  </si>
  <si>
    <t>2019-02-27</t>
  </si>
  <si>
    <t>2019-03-01</t>
  </si>
  <si>
    <t>2019-03-07</t>
  </si>
  <si>
    <t>2019-03-11</t>
  </si>
  <si>
    <t>2019-03-12</t>
  </si>
  <si>
    <t>2019-03-15</t>
  </si>
  <si>
    <t>2019-03-18</t>
  </si>
  <si>
    <t>2019-03-19</t>
  </si>
  <si>
    <t>2019-03-27</t>
  </si>
  <si>
    <t>2019-04-05</t>
  </si>
  <si>
    <t>2019-04-08</t>
  </si>
  <si>
    <t>2019-04-09</t>
  </si>
  <si>
    <t>2019-04-11</t>
  </si>
  <si>
    <t>2019-04-22</t>
  </si>
  <si>
    <t>2019-04-30</t>
  </si>
  <si>
    <t>2019-05-07</t>
  </si>
  <si>
    <t>2019-05-10</t>
  </si>
  <si>
    <t>2019-05-22</t>
  </si>
  <si>
    <t>2019-05-23</t>
  </si>
  <si>
    <t>2019-06-06</t>
  </si>
  <si>
    <t>2019-06-18</t>
  </si>
  <si>
    <t>2019-06-26</t>
  </si>
  <si>
    <t>2019-07-17</t>
  </si>
  <si>
    <t>2019-07-26</t>
  </si>
  <si>
    <t>2019-07-29</t>
  </si>
  <si>
    <t>2019-08-02</t>
  </si>
  <si>
    <t>2019-08-05</t>
  </si>
  <si>
    <t>2019-08-07</t>
  </si>
  <si>
    <t>2019-08-19</t>
  </si>
  <si>
    <t>2019-08-21</t>
  </si>
  <si>
    <t>2019-08-26</t>
  </si>
  <si>
    <t>2019-08-28</t>
  </si>
  <si>
    <t>2019-08-30</t>
  </si>
  <si>
    <t>2019-09-06</t>
  </si>
  <si>
    <t>2019-09-17</t>
  </si>
  <si>
    <t>2019-10-07</t>
  </si>
  <si>
    <t>2019-10-15</t>
  </si>
  <si>
    <t>2019-10-16</t>
  </si>
  <si>
    <t>2019-10-23</t>
  </si>
  <si>
    <t>2019-11-01</t>
  </si>
  <si>
    <t>2019-11-15</t>
  </si>
  <si>
    <t>2019-11-19</t>
  </si>
  <si>
    <t>2019-11-20</t>
  </si>
  <si>
    <t>2019-12-18</t>
  </si>
  <si>
    <t>2019-12-24</t>
  </si>
  <si>
    <t>2019-12-26</t>
  </si>
  <si>
    <t>2019-12-27</t>
  </si>
  <si>
    <t>2020-01-02</t>
  </si>
  <si>
    <t>2020-01-06</t>
  </si>
  <si>
    <t>2020-01-29</t>
  </si>
  <si>
    <t>2020-02-12</t>
  </si>
  <si>
    <t>2020-02-20</t>
  </si>
  <si>
    <t>2020-02-27</t>
  </si>
  <si>
    <t>2020-03-04</t>
  </si>
  <si>
    <t>2020-03-11</t>
  </si>
  <si>
    <t>2020-03-17</t>
  </si>
  <si>
    <t>2020-03-20</t>
  </si>
  <si>
    <t>2020-03-23</t>
  </si>
  <si>
    <t>2020-03-31</t>
  </si>
  <si>
    <t>2020-04-08</t>
  </si>
  <si>
    <t>2020-04-13</t>
  </si>
  <si>
    <t>2020-04-17</t>
  </si>
  <si>
    <t>2020-04-20</t>
  </si>
  <si>
    <t>Наибольший(1)</t>
  </si>
  <si>
    <t>Наименьший(1)</t>
  </si>
  <si>
    <t>Уровень надежности(95,0%)</t>
  </si>
  <si>
    <t>Столбец1</t>
  </si>
  <si>
    <t>Среднее</t>
  </si>
  <si>
    <t>Стандартная ошибка</t>
  </si>
  <si>
    <t>Медиана</t>
  </si>
  <si>
    <t>Мода</t>
  </si>
  <si>
    <t>Стандартное отклонение</t>
  </si>
  <si>
    <t>Дисперсия выборки</t>
  </si>
  <si>
    <t>Эксцесс</t>
  </si>
  <si>
    <t>Асимметричность</t>
  </si>
  <si>
    <t>Интервал</t>
  </si>
  <si>
    <t>Минимум</t>
  </si>
  <si>
    <t>Максимум</t>
  </si>
  <si>
    <t>Сумма</t>
  </si>
  <si>
    <t>Счет</t>
  </si>
  <si>
    <t>Год рождения</t>
  </si>
  <si>
    <t xml:space="preserve">читерство </t>
  </si>
  <si>
    <t>туплю</t>
  </si>
  <si>
    <t>с фильтром</t>
  </si>
  <si>
    <t>Месяц заказа</t>
  </si>
  <si>
    <t>День недели</t>
  </si>
  <si>
    <t>Названия строк</t>
  </si>
  <si>
    <t>Количество_net</t>
  </si>
  <si>
    <t>Сумма по полю Количество_net</t>
  </si>
  <si>
    <t>Стоимость</t>
  </si>
  <si>
    <t>Доходност</t>
  </si>
  <si>
    <t>А</t>
  </si>
  <si>
    <t>нач</t>
  </si>
  <si>
    <t>кон</t>
  </si>
  <si>
    <t>декада</t>
  </si>
  <si>
    <t>год</t>
  </si>
  <si>
    <t>неделя</t>
  </si>
  <si>
    <t>чет</t>
  </si>
  <si>
    <t>чпс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</si>
</sst>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F800]dddd\,\ mmmm\ dd\,\ yyyy"/>
  </numFmts>
  <fonts count="4" x14ac:knownFonts="1">
    <font>
      <sz val="11"/>
      <color theme="1"/>
      <name val="Calibri"/>
      <family val="2"/>
      <scheme val="minor"/>
    </font>
    <font>
      <b/>
      <sz val="11"/>
      <name val="Calibri"/>
    </font>
    <font>
      <b/>
      <sz val="11"/>
      <name val="Calibri"/>
      <family val="2"/>
    </font>
    <font>
      <i/>
      <sz val="11"/>
      <color theme="1"/>
      <name val="Calibri"/>
      <family val="2"/>
      <scheme val="minor"/>
    </font>
  </fonts>
  <fills count="4">
    <fill>
      <patternFill patternType="none"/>
    </fill>
    <fill>
      <patternFill patternType="gray125"/>
    </fill>
    <fill>
      <patternFill patternType="solid">
        <fgColor rgb="FFC0C0C0"/>
        <bgColor rgb="FFC0C0C0"/>
      </patternFill>
    </fill>
    <fill>
      <patternFill patternType="solid">
        <fgColor rgb="FFFFFF00"/>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rgb="FF993366"/>
      </left>
      <right style="medium">
        <color rgb="FF993366"/>
      </right>
      <top style="medium">
        <color rgb="FF993366"/>
      </top>
      <bottom style="medium">
        <color rgb="FF993366"/>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bottom style="medium">
        <color indexed="64"/>
      </bottom>
      <diagonal/>
    </border>
    <border>
      <left/>
      <right/>
      <top style="medium">
        <color indexed="64"/>
      </top>
      <bottom style="thin">
        <color indexed="64"/>
      </bottom>
      <diagonal/>
    </border>
    <border>
      <left style="thin">
        <color auto="1"/>
      </left>
      <right style="thin">
        <color auto="1"/>
      </right>
      <top/>
      <bottom/>
      <diagonal/>
    </border>
  </borders>
  <cellStyleXfs count="1">
    <xf numFmtId="0" fontId="0" fillId="0" borderId="0"/>
  </cellStyleXfs>
  <cellXfs count="38">
    <xf numFmtId="0" fontId="0" fillId="0" borderId="0" xfId="0"/>
    <xf numFmtId="0" fontId="1" fillId="0" borderId="1" xfId="0" applyFont="1" applyBorder="1" applyAlignment="1">
      <alignment horizontal="center" vertical="top"/>
    </xf>
    <xf numFmtId="0" fontId="0" fillId="0" borderId="2" xfId="0" applyBorder="1"/>
    <xf numFmtId="0" fontId="0" fillId="2" borderId="3" xfId="0" applyFill="1" applyBorder="1"/>
    <xf numFmtId="0" fontId="1" fillId="0" borderId="0" xfId="0" applyFont="1"/>
    <xf numFmtId="0" fontId="0" fillId="0" borderId="4" xfId="0" applyBorder="1" applyAlignment="1">
      <alignment vertical="center" wrapText="1"/>
    </xf>
    <xf numFmtId="0" fontId="0" fillId="2" borderId="2" xfId="0" applyFill="1" applyBorder="1"/>
    <xf numFmtId="0" fontId="0" fillId="0" borderId="0" xfId="0"/>
    <xf numFmtId="0" fontId="1" fillId="0" borderId="6" xfId="0" applyFont="1" applyBorder="1" applyAlignment="1">
      <alignment horizontal="center" vertical="top"/>
    </xf>
    <xf numFmtId="0" fontId="1" fillId="0" borderId="7" xfId="0" applyFont="1" applyBorder="1" applyAlignment="1">
      <alignment horizontal="center" vertical="top"/>
    </xf>
    <xf numFmtId="2" fontId="0" fillId="0" borderId="0" xfId="0" applyNumberFormat="1"/>
    <xf numFmtId="164" fontId="1" fillId="0" borderId="7" xfId="0" applyNumberFormat="1" applyFont="1" applyBorder="1" applyAlignment="1">
      <alignment horizontal="center" vertical="top"/>
    </xf>
    <xf numFmtId="164" fontId="0" fillId="0" borderId="0" xfId="0" applyNumberFormat="1"/>
    <xf numFmtId="1" fontId="1" fillId="0" borderId="7" xfId="0" applyNumberFormat="1" applyFont="1" applyBorder="1" applyAlignment="1">
      <alignment horizontal="center" vertical="top"/>
    </xf>
    <xf numFmtId="1" fontId="0" fillId="0" borderId="0" xfId="0" applyNumberFormat="1"/>
    <xf numFmtId="0" fontId="0" fillId="0" borderId="0" xfId="0" applyFill="1" applyBorder="1" applyAlignment="1"/>
    <xf numFmtId="0" fontId="0" fillId="0" borderId="8" xfId="0" applyFill="1" applyBorder="1" applyAlignment="1"/>
    <xf numFmtId="0" fontId="3" fillId="0" borderId="9" xfId="0" applyFont="1" applyFill="1" applyBorder="1" applyAlignment="1">
      <alignment horizontal="center"/>
    </xf>
    <xf numFmtId="0" fontId="0" fillId="3" borderId="0" xfId="0" applyFill="1" applyBorder="1" applyAlignment="1"/>
    <xf numFmtId="0" fontId="0" fillId="3" borderId="0" xfId="0" applyFill="1"/>
    <xf numFmtId="165" fontId="0" fillId="0" borderId="0" xfId="0" applyNumberFormat="1"/>
    <xf numFmtId="14" fontId="0" fillId="0" borderId="0" xfId="0" applyNumberFormat="1"/>
    <xf numFmtId="0" fontId="2" fillId="0" borderId="7" xfId="0" applyFont="1" applyBorder="1" applyAlignment="1">
      <alignment horizontal="center" vertical="top"/>
    </xf>
    <xf numFmtId="0" fontId="0" fillId="0" borderId="4" xfId="0" applyBorder="1" applyAlignment="1">
      <alignment horizontal="center" vertical="center"/>
    </xf>
    <xf numFmtId="0" fontId="2" fillId="0" borderId="10" xfId="0" applyFont="1" applyBorder="1" applyAlignment="1">
      <alignment horizontal="center" vertical="top"/>
    </xf>
    <xf numFmtId="0" fontId="0" fillId="0" borderId="0" xfId="0" applyNumberFormat="1"/>
    <xf numFmtId="0" fontId="0" fillId="0" borderId="0" xfId="0" pivotButton="1"/>
    <xf numFmtId="0" fontId="0" fillId="0" borderId="0" xfId="0" applyAlignment="1">
      <alignment horizontal="left"/>
    </xf>
    <xf numFmtId="0" fontId="0" fillId="0" borderId="4" xfId="0" applyBorder="1" applyAlignment="1">
      <alignment vertical="center"/>
    </xf>
    <xf numFmtId="2" fontId="0" fillId="3" borderId="0" xfId="0" applyNumberFormat="1" applyFill="1"/>
    <xf numFmtId="0" fontId="0" fillId="0" borderId="1" xfId="0" applyBorder="1"/>
    <xf numFmtId="14" fontId="1" fillId="0" borderId="5" xfId="0" applyNumberFormat="1" applyFont="1" applyBorder="1" applyAlignment="1">
      <alignment horizontal="center" vertical="top"/>
    </xf>
    <xf numFmtId="0" fontId="1" fillId="0" borderId="4" xfId="0" applyFont="1" applyBorder="1" applyAlignment="1">
      <alignment vertical="center" wrapText="1"/>
    </xf>
    <xf numFmtId="0" fontId="0" fillId="0" borderId="0" xfId="0"/>
    <xf numFmtId="0" fontId="1" fillId="3" borderId="7" xfId="0" applyFont="1" applyFill="1" applyBorder="1" applyAlignment="1">
      <alignment horizontal="center" vertical="top"/>
    </xf>
    <xf numFmtId="0" fontId="1" fillId="0" borderId="10" xfId="0" applyFont="1" applyBorder="1" applyAlignment="1">
      <alignment horizontal="center" vertical="top"/>
    </xf>
    <xf numFmtId="10" fontId="0" fillId="0" borderId="0" xfId="0" applyNumberFormat="1"/>
    <xf numFmtId="0" fontId="1" fillId="3" borderId="1" xfId="0" applyFont="1" applyFill="1" applyBorder="1" applyAlignment="1">
      <alignment horizontal="center" vertical="top"/>
    </xf>
  </cellXfs>
  <cellStyles count="1">
    <cellStyle name="Обычный" xfId="0" builtinId="0"/>
  </cellStyles>
  <dxfs count="33">
    <dxf>
      <numFmt numFmtId="0" formatCode="General"/>
    </dxf>
    <dxf>
      <numFmt numFmtId="0" formatCode="General"/>
    </dxf>
    <dxf>
      <numFmt numFmtId="0" formatCode="General"/>
    </dxf>
    <dxf>
      <numFmt numFmtId="2" formatCode="0.00"/>
    </dxf>
    <dxf>
      <numFmt numFmtId="2" formatCode="0.00"/>
    </dxf>
    <dxf>
      <numFmt numFmtId="2" formatCode="0.00"/>
    </dxf>
    <dxf>
      <numFmt numFmtId="0" formatCode="General"/>
    </dxf>
    <dxf>
      <numFmt numFmtId="164" formatCode="0.00000"/>
    </dxf>
    <dxf>
      <numFmt numFmtId="1" formatCode="0"/>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2" formatCode="0.00"/>
    </dxf>
    <dxf>
      <numFmt numFmtId="2" formatCode="0.00"/>
    </dxf>
    <dxf>
      <numFmt numFmtId="19" formatCode="dd/mm/yyyy"/>
    </dxf>
    <dxf>
      <numFmt numFmtId="2" formatCode="0.00"/>
    </dxf>
    <dxf>
      <numFmt numFmtId="2" formatCode="0.00"/>
    </dxf>
    <dxf>
      <numFmt numFmtId="2" formatCode="0.00"/>
    </dxf>
    <dxf>
      <numFmt numFmtId="2" formatCode="0.00"/>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165" formatCode="[$-F800]dddd\,\ mmmm\ dd\,\ yyyy"/>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 formatCode="0"/>
    </dxf>
    <dxf>
      <numFmt numFmtId="164" formatCode="0.00000"/>
      <border outline="0">
        <left style="thin">
          <color auto="1"/>
        </left>
      </border>
    </dxf>
    <dxf>
      <font>
        <b/>
        <i val="0"/>
        <strike val="0"/>
        <condense val="0"/>
        <extend val="0"/>
        <outline val="0"/>
        <shadow val="0"/>
        <u val="none"/>
        <vertAlign val="baseline"/>
        <sz val="11"/>
        <color auto="1"/>
        <name val="Calibri"/>
        <scheme val="none"/>
      </font>
      <numFmt numFmtId="19" formatCode="dd/mm/yyyy"/>
      <alignment horizontal="center" vertical="top" textRotation="0" wrapText="0" indent="0" justifyLastLine="0" shrinkToFit="0" readingOrder="0"/>
      <border diagonalUp="0" diagonalDown="0" outline="0">
        <left/>
        <right style="thin">
          <color auto="1"/>
        </right>
        <top style="thin">
          <color auto="1"/>
        </top>
        <bottom style="thin">
          <color auto="1"/>
        </bottom>
      </border>
    </dxf>
    <dxf>
      <border outline="0">
        <left style="thin">
          <color auto="1"/>
        </left>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manualLayout>
          <c:layoutTarget val="inner"/>
          <c:xMode val="edge"/>
          <c:yMode val="edge"/>
          <c:x val="7.0444638186573677E-2"/>
          <c:y val="0.14020808835568521"/>
          <c:w val="0.91037489102005231"/>
          <c:h val="0.7305181370287126"/>
        </c:manualLayout>
      </c:layout>
      <c:barChart>
        <c:barDir val="col"/>
        <c:grouping val="clustered"/>
        <c:varyColors val="0"/>
        <c:ser>
          <c:idx val="0"/>
          <c:order val="0"/>
          <c:tx>
            <c:strRef>
              <c:f>Сделки!$H$5</c:f>
              <c:strCache>
                <c:ptCount val="1"/>
                <c:pt idx="0">
                  <c:v>Стоимость</c:v>
                </c:pt>
              </c:strCache>
            </c:strRef>
          </c:tx>
          <c:spPr>
            <a:solidFill>
              <a:schemeClr val="accent1"/>
            </a:solidFill>
            <a:ln>
              <a:noFill/>
            </a:ln>
            <a:effectLst/>
          </c:spPr>
          <c:invertIfNegative val="0"/>
          <c:cat>
            <c:numRef>
              <c:f>Сделки!$D$6:$D$378</c:f>
              <c:numCache>
                <c:formatCode>m/d/yy</c:formatCode>
                <c:ptCount val="373"/>
                <c:pt idx="0">
                  <c:v>42174</c:v>
                </c:pt>
                <c:pt idx="1">
                  <c:v>42178</c:v>
                </c:pt>
                <c:pt idx="2">
                  <c:v>42181</c:v>
                </c:pt>
                <c:pt idx="3">
                  <c:v>42192</c:v>
                </c:pt>
                <c:pt idx="4">
                  <c:v>42207</c:v>
                </c:pt>
                <c:pt idx="5">
                  <c:v>42208</c:v>
                </c:pt>
                <c:pt idx="6">
                  <c:v>42212</c:v>
                </c:pt>
                <c:pt idx="7">
                  <c:v>42216</c:v>
                </c:pt>
                <c:pt idx="8">
                  <c:v>42227</c:v>
                </c:pt>
                <c:pt idx="9">
                  <c:v>42228</c:v>
                </c:pt>
                <c:pt idx="10">
                  <c:v>42228</c:v>
                </c:pt>
                <c:pt idx="11">
                  <c:v>42230</c:v>
                </c:pt>
                <c:pt idx="12">
                  <c:v>42249</c:v>
                </c:pt>
                <c:pt idx="13">
                  <c:v>42268</c:v>
                </c:pt>
                <c:pt idx="14">
                  <c:v>42269</c:v>
                </c:pt>
                <c:pt idx="15">
                  <c:v>42275</c:v>
                </c:pt>
                <c:pt idx="16">
                  <c:v>42285</c:v>
                </c:pt>
                <c:pt idx="17">
                  <c:v>42291</c:v>
                </c:pt>
                <c:pt idx="18">
                  <c:v>42305</c:v>
                </c:pt>
                <c:pt idx="19">
                  <c:v>42307</c:v>
                </c:pt>
                <c:pt idx="20">
                  <c:v>42310</c:v>
                </c:pt>
                <c:pt idx="21">
                  <c:v>42312</c:v>
                </c:pt>
                <c:pt idx="22">
                  <c:v>42321</c:v>
                </c:pt>
                <c:pt idx="23">
                  <c:v>42325</c:v>
                </c:pt>
                <c:pt idx="24">
                  <c:v>42325</c:v>
                </c:pt>
                <c:pt idx="25">
                  <c:v>42327</c:v>
                </c:pt>
                <c:pt idx="26">
                  <c:v>42332</c:v>
                </c:pt>
                <c:pt idx="27">
                  <c:v>42340</c:v>
                </c:pt>
                <c:pt idx="28">
                  <c:v>42345</c:v>
                </c:pt>
                <c:pt idx="29">
                  <c:v>42348</c:v>
                </c:pt>
                <c:pt idx="30">
                  <c:v>42352</c:v>
                </c:pt>
                <c:pt idx="31">
                  <c:v>42361</c:v>
                </c:pt>
                <c:pt idx="32">
                  <c:v>42362</c:v>
                </c:pt>
                <c:pt idx="33">
                  <c:v>42368</c:v>
                </c:pt>
                <c:pt idx="34">
                  <c:v>42373</c:v>
                </c:pt>
                <c:pt idx="35">
                  <c:v>42375</c:v>
                </c:pt>
                <c:pt idx="36">
                  <c:v>42380</c:v>
                </c:pt>
                <c:pt idx="37">
                  <c:v>42381</c:v>
                </c:pt>
                <c:pt idx="38">
                  <c:v>42384</c:v>
                </c:pt>
                <c:pt idx="39">
                  <c:v>42390</c:v>
                </c:pt>
                <c:pt idx="40">
                  <c:v>42397</c:v>
                </c:pt>
                <c:pt idx="41">
                  <c:v>42410</c:v>
                </c:pt>
                <c:pt idx="42">
                  <c:v>42411</c:v>
                </c:pt>
                <c:pt idx="43">
                  <c:v>42416</c:v>
                </c:pt>
                <c:pt idx="44">
                  <c:v>42419</c:v>
                </c:pt>
                <c:pt idx="45">
                  <c:v>42419</c:v>
                </c:pt>
                <c:pt idx="46">
                  <c:v>42425</c:v>
                </c:pt>
                <c:pt idx="47">
                  <c:v>42430</c:v>
                </c:pt>
                <c:pt idx="48">
                  <c:v>42433</c:v>
                </c:pt>
                <c:pt idx="49">
                  <c:v>42433</c:v>
                </c:pt>
                <c:pt idx="50">
                  <c:v>42436</c:v>
                </c:pt>
                <c:pt idx="51">
                  <c:v>42444</c:v>
                </c:pt>
                <c:pt idx="52">
                  <c:v>42450</c:v>
                </c:pt>
                <c:pt idx="53">
                  <c:v>42459</c:v>
                </c:pt>
                <c:pt idx="54">
                  <c:v>42459</c:v>
                </c:pt>
                <c:pt idx="55">
                  <c:v>42464</c:v>
                </c:pt>
                <c:pt idx="56">
                  <c:v>42467</c:v>
                </c:pt>
                <c:pt idx="57">
                  <c:v>42467</c:v>
                </c:pt>
                <c:pt idx="58">
                  <c:v>42471</c:v>
                </c:pt>
                <c:pt idx="59">
                  <c:v>42479</c:v>
                </c:pt>
                <c:pt idx="60">
                  <c:v>42488</c:v>
                </c:pt>
                <c:pt idx="61">
                  <c:v>42496</c:v>
                </c:pt>
                <c:pt idx="62">
                  <c:v>42506</c:v>
                </c:pt>
                <c:pt idx="63">
                  <c:v>42521</c:v>
                </c:pt>
                <c:pt idx="64">
                  <c:v>42522</c:v>
                </c:pt>
                <c:pt idx="65">
                  <c:v>42523</c:v>
                </c:pt>
                <c:pt idx="66">
                  <c:v>42531</c:v>
                </c:pt>
                <c:pt idx="67">
                  <c:v>42550</c:v>
                </c:pt>
                <c:pt idx="68">
                  <c:v>42556</c:v>
                </c:pt>
                <c:pt idx="69">
                  <c:v>42558</c:v>
                </c:pt>
                <c:pt idx="70">
                  <c:v>42566</c:v>
                </c:pt>
                <c:pt idx="71">
                  <c:v>42569</c:v>
                </c:pt>
                <c:pt idx="72">
                  <c:v>42570</c:v>
                </c:pt>
                <c:pt idx="73">
                  <c:v>42571</c:v>
                </c:pt>
                <c:pt idx="74">
                  <c:v>42573</c:v>
                </c:pt>
                <c:pt idx="75">
                  <c:v>42586</c:v>
                </c:pt>
                <c:pt idx="76">
                  <c:v>42599</c:v>
                </c:pt>
                <c:pt idx="77">
                  <c:v>42601</c:v>
                </c:pt>
                <c:pt idx="78">
                  <c:v>42604</c:v>
                </c:pt>
                <c:pt idx="79">
                  <c:v>42607</c:v>
                </c:pt>
                <c:pt idx="80">
                  <c:v>42611</c:v>
                </c:pt>
                <c:pt idx="81">
                  <c:v>42613</c:v>
                </c:pt>
                <c:pt idx="82">
                  <c:v>42615</c:v>
                </c:pt>
                <c:pt idx="83">
                  <c:v>42621</c:v>
                </c:pt>
                <c:pt idx="84">
                  <c:v>42627</c:v>
                </c:pt>
                <c:pt idx="85">
                  <c:v>42628</c:v>
                </c:pt>
                <c:pt idx="86">
                  <c:v>42632</c:v>
                </c:pt>
                <c:pt idx="87">
                  <c:v>42634</c:v>
                </c:pt>
                <c:pt idx="88">
                  <c:v>42636</c:v>
                </c:pt>
                <c:pt idx="89">
                  <c:v>42640</c:v>
                </c:pt>
                <c:pt idx="90">
                  <c:v>42641</c:v>
                </c:pt>
                <c:pt idx="91">
                  <c:v>42641</c:v>
                </c:pt>
                <c:pt idx="92">
                  <c:v>42643</c:v>
                </c:pt>
                <c:pt idx="93">
                  <c:v>42648</c:v>
                </c:pt>
                <c:pt idx="94">
                  <c:v>42648</c:v>
                </c:pt>
                <c:pt idx="95">
                  <c:v>42653</c:v>
                </c:pt>
                <c:pt idx="96">
                  <c:v>42654</c:v>
                </c:pt>
                <c:pt idx="97">
                  <c:v>42656</c:v>
                </c:pt>
                <c:pt idx="98">
                  <c:v>42656</c:v>
                </c:pt>
                <c:pt idx="99">
                  <c:v>42667</c:v>
                </c:pt>
                <c:pt idx="100">
                  <c:v>42675</c:v>
                </c:pt>
                <c:pt idx="101">
                  <c:v>42681</c:v>
                </c:pt>
                <c:pt idx="102">
                  <c:v>42689</c:v>
                </c:pt>
                <c:pt idx="103">
                  <c:v>42689</c:v>
                </c:pt>
                <c:pt idx="104">
                  <c:v>42691</c:v>
                </c:pt>
                <c:pt idx="105">
                  <c:v>42695</c:v>
                </c:pt>
                <c:pt idx="106">
                  <c:v>42699</c:v>
                </c:pt>
                <c:pt idx="107">
                  <c:v>42703</c:v>
                </c:pt>
                <c:pt idx="108">
                  <c:v>42710</c:v>
                </c:pt>
                <c:pt idx="109">
                  <c:v>42712</c:v>
                </c:pt>
                <c:pt idx="110">
                  <c:v>42713</c:v>
                </c:pt>
                <c:pt idx="111">
                  <c:v>42716</c:v>
                </c:pt>
                <c:pt idx="112">
                  <c:v>42718</c:v>
                </c:pt>
                <c:pt idx="113">
                  <c:v>42725</c:v>
                </c:pt>
                <c:pt idx="114">
                  <c:v>42738</c:v>
                </c:pt>
                <c:pt idx="115">
                  <c:v>42739</c:v>
                </c:pt>
                <c:pt idx="116">
                  <c:v>42745</c:v>
                </c:pt>
                <c:pt idx="117">
                  <c:v>42752</c:v>
                </c:pt>
                <c:pt idx="118">
                  <c:v>42754</c:v>
                </c:pt>
                <c:pt idx="119">
                  <c:v>42755</c:v>
                </c:pt>
                <c:pt idx="120">
                  <c:v>42758</c:v>
                </c:pt>
                <c:pt idx="121">
                  <c:v>42761</c:v>
                </c:pt>
                <c:pt idx="122">
                  <c:v>42767</c:v>
                </c:pt>
                <c:pt idx="123">
                  <c:v>42782</c:v>
                </c:pt>
                <c:pt idx="124">
                  <c:v>42787</c:v>
                </c:pt>
                <c:pt idx="125">
                  <c:v>42800</c:v>
                </c:pt>
                <c:pt idx="126">
                  <c:v>42803</c:v>
                </c:pt>
                <c:pt idx="127">
                  <c:v>42814</c:v>
                </c:pt>
                <c:pt idx="128">
                  <c:v>42823</c:v>
                </c:pt>
                <c:pt idx="129">
                  <c:v>42824</c:v>
                </c:pt>
                <c:pt idx="130">
                  <c:v>42828</c:v>
                </c:pt>
                <c:pt idx="131">
                  <c:v>42836</c:v>
                </c:pt>
                <c:pt idx="132">
                  <c:v>42838</c:v>
                </c:pt>
                <c:pt idx="133">
                  <c:v>42838</c:v>
                </c:pt>
                <c:pt idx="134">
                  <c:v>42842</c:v>
                </c:pt>
                <c:pt idx="135">
                  <c:v>42849</c:v>
                </c:pt>
                <c:pt idx="136">
                  <c:v>42851</c:v>
                </c:pt>
                <c:pt idx="137">
                  <c:v>42852</c:v>
                </c:pt>
                <c:pt idx="138">
                  <c:v>42852</c:v>
                </c:pt>
                <c:pt idx="139">
                  <c:v>42860</c:v>
                </c:pt>
                <c:pt idx="140">
                  <c:v>42860</c:v>
                </c:pt>
                <c:pt idx="141">
                  <c:v>42871</c:v>
                </c:pt>
                <c:pt idx="142">
                  <c:v>42878</c:v>
                </c:pt>
                <c:pt idx="143">
                  <c:v>42881</c:v>
                </c:pt>
                <c:pt idx="144">
                  <c:v>42892</c:v>
                </c:pt>
                <c:pt idx="145">
                  <c:v>42893</c:v>
                </c:pt>
                <c:pt idx="146">
                  <c:v>42905</c:v>
                </c:pt>
                <c:pt idx="147">
                  <c:v>42905</c:v>
                </c:pt>
                <c:pt idx="148">
                  <c:v>42907</c:v>
                </c:pt>
                <c:pt idx="149">
                  <c:v>42912</c:v>
                </c:pt>
                <c:pt idx="150">
                  <c:v>42922</c:v>
                </c:pt>
                <c:pt idx="151">
                  <c:v>42928</c:v>
                </c:pt>
                <c:pt idx="152">
                  <c:v>42933</c:v>
                </c:pt>
                <c:pt idx="153">
                  <c:v>42933</c:v>
                </c:pt>
                <c:pt idx="154">
                  <c:v>42949</c:v>
                </c:pt>
                <c:pt idx="155">
                  <c:v>42950</c:v>
                </c:pt>
                <c:pt idx="156">
                  <c:v>42951</c:v>
                </c:pt>
                <c:pt idx="157">
                  <c:v>42955</c:v>
                </c:pt>
                <c:pt idx="158">
                  <c:v>42961</c:v>
                </c:pt>
                <c:pt idx="159">
                  <c:v>42962</c:v>
                </c:pt>
                <c:pt idx="160">
                  <c:v>42962</c:v>
                </c:pt>
                <c:pt idx="161">
                  <c:v>42964</c:v>
                </c:pt>
                <c:pt idx="162">
                  <c:v>42970</c:v>
                </c:pt>
                <c:pt idx="163">
                  <c:v>42976</c:v>
                </c:pt>
                <c:pt idx="164">
                  <c:v>42977</c:v>
                </c:pt>
                <c:pt idx="165">
                  <c:v>42978</c:v>
                </c:pt>
                <c:pt idx="166">
                  <c:v>42984</c:v>
                </c:pt>
                <c:pt idx="167">
                  <c:v>42986</c:v>
                </c:pt>
                <c:pt idx="168">
                  <c:v>42991</c:v>
                </c:pt>
                <c:pt idx="169">
                  <c:v>42992</c:v>
                </c:pt>
                <c:pt idx="170">
                  <c:v>42996</c:v>
                </c:pt>
                <c:pt idx="171">
                  <c:v>42999</c:v>
                </c:pt>
                <c:pt idx="172">
                  <c:v>43006</c:v>
                </c:pt>
                <c:pt idx="173">
                  <c:v>43014</c:v>
                </c:pt>
                <c:pt idx="174">
                  <c:v>43020</c:v>
                </c:pt>
                <c:pt idx="175">
                  <c:v>43038</c:v>
                </c:pt>
                <c:pt idx="176">
                  <c:v>43041</c:v>
                </c:pt>
                <c:pt idx="177">
                  <c:v>43054</c:v>
                </c:pt>
                <c:pt idx="178">
                  <c:v>43066</c:v>
                </c:pt>
                <c:pt idx="179">
                  <c:v>43084</c:v>
                </c:pt>
                <c:pt idx="180">
                  <c:v>43087</c:v>
                </c:pt>
                <c:pt idx="181">
                  <c:v>43088</c:v>
                </c:pt>
                <c:pt idx="182">
                  <c:v>43089</c:v>
                </c:pt>
                <c:pt idx="183">
                  <c:v>43089</c:v>
                </c:pt>
                <c:pt idx="184">
                  <c:v>43090</c:v>
                </c:pt>
                <c:pt idx="185">
                  <c:v>43090</c:v>
                </c:pt>
                <c:pt idx="186">
                  <c:v>43102</c:v>
                </c:pt>
                <c:pt idx="187">
                  <c:v>43104</c:v>
                </c:pt>
                <c:pt idx="188">
                  <c:v>43104</c:v>
                </c:pt>
                <c:pt idx="189">
                  <c:v>43108</c:v>
                </c:pt>
                <c:pt idx="190">
                  <c:v>43109</c:v>
                </c:pt>
                <c:pt idx="191">
                  <c:v>43112</c:v>
                </c:pt>
                <c:pt idx="192">
                  <c:v>43116</c:v>
                </c:pt>
                <c:pt idx="193">
                  <c:v>43116</c:v>
                </c:pt>
                <c:pt idx="194">
                  <c:v>43116</c:v>
                </c:pt>
                <c:pt idx="195">
                  <c:v>43116</c:v>
                </c:pt>
                <c:pt idx="196">
                  <c:v>43117</c:v>
                </c:pt>
                <c:pt idx="197">
                  <c:v>43131</c:v>
                </c:pt>
                <c:pt idx="198">
                  <c:v>43139</c:v>
                </c:pt>
                <c:pt idx="199">
                  <c:v>43140</c:v>
                </c:pt>
                <c:pt idx="200">
                  <c:v>43145</c:v>
                </c:pt>
                <c:pt idx="201">
                  <c:v>43147</c:v>
                </c:pt>
                <c:pt idx="202">
                  <c:v>43157</c:v>
                </c:pt>
                <c:pt idx="203">
                  <c:v>43164</c:v>
                </c:pt>
                <c:pt idx="204">
                  <c:v>43166</c:v>
                </c:pt>
                <c:pt idx="205">
                  <c:v>43167</c:v>
                </c:pt>
                <c:pt idx="206">
                  <c:v>43181</c:v>
                </c:pt>
                <c:pt idx="207">
                  <c:v>43182</c:v>
                </c:pt>
                <c:pt idx="208">
                  <c:v>43192</c:v>
                </c:pt>
                <c:pt idx="209">
                  <c:v>43193</c:v>
                </c:pt>
                <c:pt idx="210">
                  <c:v>43200</c:v>
                </c:pt>
                <c:pt idx="211">
                  <c:v>43203</c:v>
                </c:pt>
                <c:pt idx="212">
                  <c:v>43203</c:v>
                </c:pt>
                <c:pt idx="213">
                  <c:v>43207</c:v>
                </c:pt>
                <c:pt idx="214">
                  <c:v>43215</c:v>
                </c:pt>
                <c:pt idx="215">
                  <c:v>43215</c:v>
                </c:pt>
                <c:pt idx="216">
                  <c:v>43216</c:v>
                </c:pt>
                <c:pt idx="217">
                  <c:v>43221</c:v>
                </c:pt>
                <c:pt idx="218">
                  <c:v>43221</c:v>
                </c:pt>
                <c:pt idx="219">
                  <c:v>43224</c:v>
                </c:pt>
                <c:pt idx="220">
                  <c:v>43237</c:v>
                </c:pt>
                <c:pt idx="221">
                  <c:v>43249</c:v>
                </c:pt>
                <c:pt idx="222">
                  <c:v>43270</c:v>
                </c:pt>
                <c:pt idx="223">
                  <c:v>43277</c:v>
                </c:pt>
                <c:pt idx="224">
                  <c:v>43292</c:v>
                </c:pt>
                <c:pt idx="225">
                  <c:v>43312</c:v>
                </c:pt>
                <c:pt idx="226">
                  <c:v>43314</c:v>
                </c:pt>
                <c:pt idx="227">
                  <c:v>43318</c:v>
                </c:pt>
                <c:pt idx="228">
                  <c:v>43322</c:v>
                </c:pt>
                <c:pt idx="229">
                  <c:v>43326</c:v>
                </c:pt>
                <c:pt idx="230">
                  <c:v>43327</c:v>
                </c:pt>
                <c:pt idx="231">
                  <c:v>43329</c:v>
                </c:pt>
                <c:pt idx="232">
                  <c:v>43332</c:v>
                </c:pt>
                <c:pt idx="233">
                  <c:v>43349</c:v>
                </c:pt>
                <c:pt idx="234">
                  <c:v>43355</c:v>
                </c:pt>
                <c:pt idx="235">
                  <c:v>43357</c:v>
                </c:pt>
                <c:pt idx="236">
                  <c:v>43360</c:v>
                </c:pt>
                <c:pt idx="237">
                  <c:v>43361</c:v>
                </c:pt>
                <c:pt idx="238">
                  <c:v>43368</c:v>
                </c:pt>
                <c:pt idx="239">
                  <c:v>43391</c:v>
                </c:pt>
                <c:pt idx="240">
                  <c:v>43392</c:v>
                </c:pt>
                <c:pt idx="241">
                  <c:v>43404</c:v>
                </c:pt>
                <c:pt idx="242">
                  <c:v>43410</c:v>
                </c:pt>
                <c:pt idx="243">
                  <c:v>43410</c:v>
                </c:pt>
                <c:pt idx="244">
                  <c:v>43411</c:v>
                </c:pt>
                <c:pt idx="245">
                  <c:v>43413</c:v>
                </c:pt>
                <c:pt idx="246">
                  <c:v>43417</c:v>
                </c:pt>
                <c:pt idx="247">
                  <c:v>43424</c:v>
                </c:pt>
                <c:pt idx="248">
                  <c:v>43433</c:v>
                </c:pt>
                <c:pt idx="249">
                  <c:v>43433</c:v>
                </c:pt>
                <c:pt idx="250">
                  <c:v>43434</c:v>
                </c:pt>
                <c:pt idx="251">
                  <c:v>43434</c:v>
                </c:pt>
                <c:pt idx="252">
                  <c:v>43444</c:v>
                </c:pt>
                <c:pt idx="253">
                  <c:v>43446</c:v>
                </c:pt>
                <c:pt idx="254">
                  <c:v>43453</c:v>
                </c:pt>
                <c:pt idx="255">
                  <c:v>43455</c:v>
                </c:pt>
                <c:pt idx="256">
                  <c:v>43465</c:v>
                </c:pt>
                <c:pt idx="257">
                  <c:v>43481</c:v>
                </c:pt>
                <c:pt idx="258">
                  <c:v>43495</c:v>
                </c:pt>
                <c:pt idx="259">
                  <c:v>43495</c:v>
                </c:pt>
                <c:pt idx="260">
                  <c:v>43496</c:v>
                </c:pt>
                <c:pt idx="261">
                  <c:v>43497</c:v>
                </c:pt>
                <c:pt idx="262">
                  <c:v>43501</c:v>
                </c:pt>
                <c:pt idx="263">
                  <c:v>43502</c:v>
                </c:pt>
                <c:pt idx="264">
                  <c:v>43509</c:v>
                </c:pt>
                <c:pt idx="265">
                  <c:v>43510</c:v>
                </c:pt>
                <c:pt idx="266">
                  <c:v>43515</c:v>
                </c:pt>
                <c:pt idx="267">
                  <c:v>43523</c:v>
                </c:pt>
                <c:pt idx="268">
                  <c:v>43523</c:v>
                </c:pt>
                <c:pt idx="269">
                  <c:v>43524</c:v>
                </c:pt>
                <c:pt idx="270">
                  <c:v>43525</c:v>
                </c:pt>
                <c:pt idx="271">
                  <c:v>43525</c:v>
                </c:pt>
                <c:pt idx="272">
                  <c:v>43531</c:v>
                </c:pt>
                <c:pt idx="273">
                  <c:v>43535</c:v>
                </c:pt>
                <c:pt idx="274">
                  <c:v>43536</c:v>
                </c:pt>
                <c:pt idx="275">
                  <c:v>43539</c:v>
                </c:pt>
                <c:pt idx="276">
                  <c:v>43542</c:v>
                </c:pt>
                <c:pt idx="277">
                  <c:v>43543</c:v>
                </c:pt>
                <c:pt idx="278">
                  <c:v>43549</c:v>
                </c:pt>
                <c:pt idx="279">
                  <c:v>43551</c:v>
                </c:pt>
                <c:pt idx="280">
                  <c:v>43560</c:v>
                </c:pt>
                <c:pt idx="281">
                  <c:v>43563</c:v>
                </c:pt>
                <c:pt idx="282">
                  <c:v>43564</c:v>
                </c:pt>
                <c:pt idx="283">
                  <c:v>43566</c:v>
                </c:pt>
                <c:pt idx="284">
                  <c:v>43577</c:v>
                </c:pt>
                <c:pt idx="285">
                  <c:v>43585</c:v>
                </c:pt>
                <c:pt idx="286">
                  <c:v>43586</c:v>
                </c:pt>
                <c:pt idx="287">
                  <c:v>43587</c:v>
                </c:pt>
                <c:pt idx="288">
                  <c:v>43587</c:v>
                </c:pt>
                <c:pt idx="289">
                  <c:v>43592</c:v>
                </c:pt>
                <c:pt idx="290">
                  <c:v>43593</c:v>
                </c:pt>
                <c:pt idx="291">
                  <c:v>43595</c:v>
                </c:pt>
                <c:pt idx="292">
                  <c:v>43607</c:v>
                </c:pt>
                <c:pt idx="293">
                  <c:v>43608</c:v>
                </c:pt>
                <c:pt idx="294">
                  <c:v>43613</c:v>
                </c:pt>
                <c:pt idx="295">
                  <c:v>43613</c:v>
                </c:pt>
                <c:pt idx="296">
                  <c:v>43622</c:v>
                </c:pt>
                <c:pt idx="297">
                  <c:v>43634</c:v>
                </c:pt>
                <c:pt idx="298">
                  <c:v>43634</c:v>
                </c:pt>
                <c:pt idx="299">
                  <c:v>43642</c:v>
                </c:pt>
                <c:pt idx="300">
                  <c:v>43642</c:v>
                </c:pt>
                <c:pt idx="301">
                  <c:v>43644</c:v>
                </c:pt>
                <c:pt idx="302">
                  <c:v>43655</c:v>
                </c:pt>
                <c:pt idx="303">
                  <c:v>43663</c:v>
                </c:pt>
                <c:pt idx="304">
                  <c:v>43663</c:v>
                </c:pt>
                <c:pt idx="305">
                  <c:v>43669</c:v>
                </c:pt>
                <c:pt idx="306">
                  <c:v>43672</c:v>
                </c:pt>
                <c:pt idx="307">
                  <c:v>43672</c:v>
                </c:pt>
                <c:pt idx="308">
                  <c:v>43675</c:v>
                </c:pt>
                <c:pt idx="309">
                  <c:v>43679</c:v>
                </c:pt>
                <c:pt idx="310">
                  <c:v>43682</c:v>
                </c:pt>
                <c:pt idx="311">
                  <c:v>43684</c:v>
                </c:pt>
                <c:pt idx="312">
                  <c:v>43684</c:v>
                </c:pt>
                <c:pt idx="313">
                  <c:v>43685</c:v>
                </c:pt>
                <c:pt idx="314">
                  <c:v>43696</c:v>
                </c:pt>
                <c:pt idx="315">
                  <c:v>43696</c:v>
                </c:pt>
                <c:pt idx="316">
                  <c:v>43698</c:v>
                </c:pt>
                <c:pt idx="317">
                  <c:v>43703</c:v>
                </c:pt>
                <c:pt idx="318">
                  <c:v>43705</c:v>
                </c:pt>
                <c:pt idx="319">
                  <c:v>43707</c:v>
                </c:pt>
                <c:pt idx="320">
                  <c:v>43714</c:v>
                </c:pt>
                <c:pt idx="321">
                  <c:v>43718</c:v>
                </c:pt>
                <c:pt idx="322">
                  <c:v>43718</c:v>
                </c:pt>
                <c:pt idx="323">
                  <c:v>43725</c:v>
                </c:pt>
                <c:pt idx="324">
                  <c:v>43725</c:v>
                </c:pt>
                <c:pt idx="325">
                  <c:v>43735</c:v>
                </c:pt>
                <c:pt idx="326">
                  <c:v>43745</c:v>
                </c:pt>
                <c:pt idx="327">
                  <c:v>43753</c:v>
                </c:pt>
                <c:pt idx="328">
                  <c:v>43754</c:v>
                </c:pt>
                <c:pt idx="329">
                  <c:v>43756</c:v>
                </c:pt>
                <c:pt idx="330">
                  <c:v>43759</c:v>
                </c:pt>
                <c:pt idx="331">
                  <c:v>43761</c:v>
                </c:pt>
                <c:pt idx="332">
                  <c:v>43770</c:v>
                </c:pt>
                <c:pt idx="333">
                  <c:v>43784</c:v>
                </c:pt>
                <c:pt idx="334">
                  <c:v>43788</c:v>
                </c:pt>
                <c:pt idx="335">
                  <c:v>43789</c:v>
                </c:pt>
                <c:pt idx="336">
                  <c:v>43790</c:v>
                </c:pt>
                <c:pt idx="337">
                  <c:v>43810</c:v>
                </c:pt>
                <c:pt idx="338">
                  <c:v>43817</c:v>
                </c:pt>
                <c:pt idx="339">
                  <c:v>43823</c:v>
                </c:pt>
                <c:pt idx="340">
                  <c:v>43823</c:v>
                </c:pt>
                <c:pt idx="341">
                  <c:v>43825</c:v>
                </c:pt>
                <c:pt idx="342">
                  <c:v>43826</c:v>
                </c:pt>
                <c:pt idx="343">
                  <c:v>43832</c:v>
                </c:pt>
                <c:pt idx="344">
                  <c:v>43836</c:v>
                </c:pt>
                <c:pt idx="345">
                  <c:v>43836</c:v>
                </c:pt>
                <c:pt idx="346">
                  <c:v>43843</c:v>
                </c:pt>
                <c:pt idx="347">
                  <c:v>43844</c:v>
                </c:pt>
                <c:pt idx="348">
                  <c:v>43846</c:v>
                </c:pt>
                <c:pt idx="349">
                  <c:v>43859</c:v>
                </c:pt>
                <c:pt idx="350">
                  <c:v>43860</c:v>
                </c:pt>
                <c:pt idx="351">
                  <c:v>43873</c:v>
                </c:pt>
                <c:pt idx="352">
                  <c:v>43881</c:v>
                </c:pt>
                <c:pt idx="353">
                  <c:v>43882</c:v>
                </c:pt>
                <c:pt idx="354">
                  <c:v>43885</c:v>
                </c:pt>
                <c:pt idx="355">
                  <c:v>43888</c:v>
                </c:pt>
                <c:pt idx="356">
                  <c:v>43894</c:v>
                </c:pt>
                <c:pt idx="357">
                  <c:v>43901</c:v>
                </c:pt>
                <c:pt idx="358">
                  <c:v>43907</c:v>
                </c:pt>
                <c:pt idx="359">
                  <c:v>43910</c:v>
                </c:pt>
                <c:pt idx="360">
                  <c:v>43910</c:v>
                </c:pt>
                <c:pt idx="361">
                  <c:v>43913</c:v>
                </c:pt>
                <c:pt idx="362">
                  <c:v>43916</c:v>
                </c:pt>
                <c:pt idx="363">
                  <c:v>43916</c:v>
                </c:pt>
                <c:pt idx="364">
                  <c:v>43921</c:v>
                </c:pt>
                <c:pt idx="365">
                  <c:v>43929</c:v>
                </c:pt>
                <c:pt idx="366">
                  <c:v>43934</c:v>
                </c:pt>
                <c:pt idx="367">
                  <c:v>43934</c:v>
                </c:pt>
                <c:pt idx="368">
                  <c:v>43934</c:v>
                </c:pt>
                <c:pt idx="369">
                  <c:v>43937</c:v>
                </c:pt>
                <c:pt idx="370">
                  <c:v>43938</c:v>
                </c:pt>
                <c:pt idx="371">
                  <c:v>43941</c:v>
                </c:pt>
                <c:pt idx="372">
                  <c:v>43941</c:v>
                </c:pt>
              </c:numCache>
            </c:numRef>
          </c:cat>
          <c:val>
            <c:numRef>
              <c:f>Сделки!$H$6:$H$378</c:f>
              <c:numCache>
                <c:formatCode>General</c:formatCode>
                <c:ptCount val="373"/>
                <c:pt idx="0">
                  <c:v>-1169.7662</c:v>
                </c:pt>
                <c:pt idx="1">
                  <c:v>-1893.6502</c:v>
                </c:pt>
                <c:pt idx="2">
                  <c:v>-397.81039999999996</c:v>
                </c:pt>
                <c:pt idx="3">
                  <c:v>-1771.3761999999999</c:v>
                </c:pt>
                <c:pt idx="4">
                  <c:v>-2185.8083999999999</c:v>
                </c:pt>
                <c:pt idx="5">
                  <c:v>-1273.0991999999999</c:v>
                </c:pt>
                <c:pt idx="6">
                  <c:v>-2132.4960000000001</c:v>
                </c:pt>
                <c:pt idx="7">
                  <c:v>-2292.3692000000001</c:v>
                </c:pt>
                <c:pt idx="8">
                  <c:v>106.4648</c:v>
                </c:pt>
                <c:pt idx="9">
                  <c:v>-2451.7586000000001</c:v>
                </c:pt>
                <c:pt idx="10">
                  <c:v>692.88829999999996</c:v>
                </c:pt>
                <c:pt idx="11">
                  <c:v>1699.6000000000001</c:v>
                </c:pt>
                <c:pt idx="12">
                  <c:v>-1190.165</c:v>
                </c:pt>
                <c:pt idx="13">
                  <c:v>780.04959999999994</c:v>
                </c:pt>
                <c:pt idx="14">
                  <c:v>-1984.6665</c:v>
                </c:pt>
                <c:pt idx="15">
                  <c:v>-2008.9943999999998</c:v>
                </c:pt>
                <c:pt idx="16">
                  <c:v>-883.87419999999997</c:v>
                </c:pt>
                <c:pt idx="17">
                  <c:v>-2011.5927000000001</c:v>
                </c:pt>
                <c:pt idx="18">
                  <c:v>1273.74</c:v>
                </c:pt>
                <c:pt idx="19">
                  <c:v>574.70489999999995</c:v>
                </c:pt>
                <c:pt idx="20">
                  <c:v>1600.173</c:v>
                </c:pt>
                <c:pt idx="21">
                  <c:v>-1530.183</c:v>
                </c:pt>
                <c:pt idx="22">
                  <c:v>-2083.7714000000001</c:v>
                </c:pt>
                <c:pt idx="23">
                  <c:v>783.24799999999993</c:v>
                </c:pt>
                <c:pt idx="24">
                  <c:v>-2153.9319999999998</c:v>
                </c:pt>
                <c:pt idx="25">
                  <c:v>-1380.3915999999999</c:v>
                </c:pt>
                <c:pt idx="26">
                  <c:v>-846.93319999999994</c:v>
                </c:pt>
                <c:pt idx="27">
                  <c:v>-1625.7952</c:v>
                </c:pt>
                <c:pt idx="28">
                  <c:v>-1995.4778999999999</c:v>
                </c:pt>
                <c:pt idx="29">
                  <c:v>852.59930000000008</c:v>
                </c:pt>
                <c:pt idx="30">
                  <c:v>1160.5685000000001</c:v>
                </c:pt>
                <c:pt idx="31">
                  <c:v>-105.8516</c:v>
                </c:pt>
                <c:pt idx="32">
                  <c:v>1320.48</c:v>
                </c:pt>
                <c:pt idx="33">
                  <c:v>269.02850000000001</c:v>
                </c:pt>
                <c:pt idx="34">
                  <c:v>-951.46559999999999</c:v>
                </c:pt>
                <c:pt idx="35">
                  <c:v>-2679.62</c:v>
                </c:pt>
                <c:pt idx="36">
                  <c:v>-420.84719999999999</c:v>
                </c:pt>
                <c:pt idx="37">
                  <c:v>-2037.0713999999998</c:v>
                </c:pt>
                <c:pt idx="38">
                  <c:v>655.28059999999994</c:v>
                </c:pt>
                <c:pt idx="39">
                  <c:v>2315.2059000000004</c:v>
                </c:pt>
                <c:pt idx="40">
                  <c:v>2235.4684000000002</c:v>
                </c:pt>
                <c:pt idx="41">
                  <c:v>-2082.0514000000003</c:v>
                </c:pt>
                <c:pt idx="42">
                  <c:v>858.35879999999997</c:v>
                </c:pt>
                <c:pt idx="43">
                  <c:v>146.45910000000001</c:v>
                </c:pt>
                <c:pt idx="44">
                  <c:v>1061.1304</c:v>
                </c:pt>
                <c:pt idx="45">
                  <c:v>-1495.2292</c:v>
                </c:pt>
                <c:pt idx="46">
                  <c:v>-2050.4274</c:v>
                </c:pt>
                <c:pt idx="47">
                  <c:v>151.45859999999999</c:v>
                </c:pt>
                <c:pt idx="48">
                  <c:v>2568.9700000000003</c:v>
                </c:pt>
                <c:pt idx="49">
                  <c:v>2312.0730000000003</c:v>
                </c:pt>
                <c:pt idx="50">
                  <c:v>-565.90599999999995</c:v>
                </c:pt>
                <c:pt idx="51">
                  <c:v>-837.64160000000004</c:v>
                </c:pt>
                <c:pt idx="52">
                  <c:v>644.06880000000001</c:v>
                </c:pt>
                <c:pt idx="53">
                  <c:v>-1944.3235</c:v>
                </c:pt>
                <c:pt idx="54">
                  <c:v>-222.20839999999998</c:v>
                </c:pt>
                <c:pt idx="55">
                  <c:v>1797.2927999999999</c:v>
                </c:pt>
                <c:pt idx="56">
                  <c:v>0</c:v>
                </c:pt>
                <c:pt idx="57">
                  <c:v>2790.9349999999999</c:v>
                </c:pt>
                <c:pt idx="58">
                  <c:v>-275.49399999999997</c:v>
                </c:pt>
                <c:pt idx="59">
                  <c:v>1581.2424000000001</c:v>
                </c:pt>
                <c:pt idx="60">
                  <c:v>-2082.8222999999998</c:v>
                </c:pt>
                <c:pt idx="61">
                  <c:v>-1997.982</c:v>
                </c:pt>
                <c:pt idx="62">
                  <c:v>-1023.9354000000001</c:v>
                </c:pt>
                <c:pt idx="63">
                  <c:v>-227.43439999999998</c:v>
                </c:pt>
                <c:pt idx="64">
                  <c:v>111.66420000000001</c:v>
                </c:pt>
                <c:pt idx="65">
                  <c:v>832.48199999999997</c:v>
                </c:pt>
                <c:pt idx="66">
                  <c:v>1850.6981999999998</c:v>
                </c:pt>
                <c:pt idx="67">
                  <c:v>-636.58979999999997</c:v>
                </c:pt>
                <c:pt idx="68">
                  <c:v>-2827.1205</c:v>
                </c:pt>
                <c:pt idx="69">
                  <c:v>2992.24</c:v>
                </c:pt>
                <c:pt idx="70">
                  <c:v>-60.671400000000006</c:v>
                </c:pt>
                <c:pt idx="71">
                  <c:v>1864.6965</c:v>
                </c:pt>
                <c:pt idx="72">
                  <c:v>-2901.3504000000003</c:v>
                </c:pt>
                <c:pt idx="73">
                  <c:v>-2284.2370000000001</c:v>
                </c:pt>
                <c:pt idx="74">
                  <c:v>1323.3330000000001</c:v>
                </c:pt>
                <c:pt idx="75">
                  <c:v>-1854.7765000000002</c:v>
                </c:pt>
                <c:pt idx="76">
                  <c:v>1120.0804000000001</c:v>
                </c:pt>
                <c:pt idx="77">
                  <c:v>-1924.2861</c:v>
                </c:pt>
                <c:pt idx="78">
                  <c:v>645.97499999999991</c:v>
                </c:pt>
                <c:pt idx="79">
                  <c:v>837.45479999999998</c:v>
                </c:pt>
                <c:pt idx="80">
                  <c:v>421.34049999999996</c:v>
                </c:pt>
                <c:pt idx="81">
                  <c:v>2108.0989999999997</c:v>
                </c:pt>
                <c:pt idx="82">
                  <c:v>3054.2349999999997</c:v>
                </c:pt>
                <c:pt idx="83">
                  <c:v>-1639.5669</c:v>
                </c:pt>
                <c:pt idx="84">
                  <c:v>2445.7314000000001</c:v>
                </c:pt>
                <c:pt idx="85">
                  <c:v>876.67499999999995</c:v>
                </c:pt>
                <c:pt idx="86">
                  <c:v>-1295.47</c:v>
                </c:pt>
                <c:pt idx="87">
                  <c:v>2782.9126000000001</c:v>
                </c:pt>
                <c:pt idx="88">
                  <c:v>-2190.6884999999997</c:v>
                </c:pt>
                <c:pt idx="89">
                  <c:v>-3143.5550000000003</c:v>
                </c:pt>
                <c:pt idx="90">
                  <c:v>-2842.3980000000001</c:v>
                </c:pt>
                <c:pt idx="91">
                  <c:v>2210.7539999999999</c:v>
                </c:pt>
                <c:pt idx="92">
                  <c:v>2631.7977999999998</c:v>
                </c:pt>
                <c:pt idx="93">
                  <c:v>2589.7402000000002</c:v>
                </c:pt>
                <c:pt idx="94">
                  <c:v>2364.5454</c:v>
                </c:pt>
                <c:pt idx="95">
                  <c:v>169.416</c:v>
                </c:pt>
                <c:pt idx="96">
                  <c:v>112.7306</c:v>
                </c:pt>
                <c:pt idx="97">
                  <c:v>1494.2668000000001</c:v>
                </c:pt>
                <c:pt idx="98">
                  <c:v>402.30259999999998</c:v>
                </c:pt>
                <c:pt idx="99">
                  <c:v>-401.27640000000002</c:v>
                </c:pt>
                <c:pt idx="100">
                  <c:v>-232.66040000000001</c:v>
                </c:pt>
                <c:pt idx="101">
                  <c:v>-1355.2750000000001</c:v>
                </c:pt>
                <c:pt idx="102">
                  <c:v>1148.6769000000002</c:v>
                </c:pt>
                <c:pt idx="103">
                  <c:v>-382.89230000000003</c:v>
                </c:pt>
                <c:pt idx="104">
                  <c:v>1131.039</c:v>
                </c:pt>
                <c:pt idx="105">
                  <c:v>-2339.2952</c:v>
                </c:pt>
                <c:pt idx="106">
                  <c:v>2299.0338000000002</c:v>
                </c:pt>
                <c:pt idx="107">
                  <c:v>1065.1153000000002</c:v>
                </c:pt>
                <c:pt idx="108">
                  <c:v>2338.7867999999999</c:v>
                </c:pt>
                <c:pt idx="109">
                  <c:v>2442.0517</c:v>
                </c:pt>
                <c:pt idx="110">
                  <c:v>733.26890000000003</c:v>
                </c:pt>
                <c:pt idx="111">
                  <c:v>-1243.8491999999999</c:v>
                </c:pt>
                <c:pt idx="112">
                  <c:v>1420.7974999999999</c:v>
                </c:pt>
                <c:pt idx="113">
                  <c:v>2637.8235</c:v>
                </c:pt>
                <c:pt idx="114">
                  <c:v>-1677.5220000000002</c:v>
                </c:pt>
                <c:pt idx="115">
                  <c:v>-2237.4418000000001</c:v>
                </c:pt>
                <c:pt idx="116">
                  <c:v>412.94120000000004</c:v>
                </c:pt>
                <c:pt idx="117">
                  <c:v>830.92239999999993</c:v>
                </c:pt>
                <c:pt idx="118">
                  <c:v>-2642.0264999999999</c:v>
                </c:pt>
                <c:pt idx="119">
                  <c:v>1611.1305</c:v>
                </c:pt>
                <c:pt idx="120">
                  <c:v>2769.4207999999999</c:v>
                </c:pt>
                <c:pt idx="121">
                  <c:v>-1481.79</c:v>
                </c:pt>
                <c:pt idx="122">
                  <c:v>2305.2719999999999</c:v>
                </c:pt>
                <c:pt idx="123">
                  <c:v>1926.9792000000002</c:v>
                </c:pt>
                <c:pt idx="124">
                  <c:v>-793.40690000000006</c:v>
                </c:pt>
                <c:pt idx="125">
                  <c:v>-60.324799999999996</c:v>
                </c:pt>
                <c:pt idx="126">
                  <c:v>-1575.1368</c:v>
                </c:pt>
                <c:pt idx="127">
                  <c:v>-1234.3443</c:v>
                </c:pt>
                <c:pt idx="128">
                  <c:v>236.76639999999998</c:v>
                </c:pt>
                <c:pt idx="129">
                  <c:v>-2540.6506999999997</c:v>
                </c:pt>
                <c:pt idx="130">
                  <c:v>-1181.6979999999999</c:v>
                </c:pt>
                <c:pt idx="131">
                  <c:v>1194.7639999999999</c:v>
                </c:pt>
                <c:pt idx="132">
                  <c:v>-2169.8649999999998</c:v>
                </c:pt>
                <c:pt idx="133">
                  <c:v>-469.15999999999997</c:v>
                </c:pt>
                <c:pt idx="134">
                  <c:v>1367.2327</c:v>
                </c:pt>
                <c:pt idx="135">
                  <c:v>-2453.0099999999998</c:v>
                </c:pt>
                <c:pt idx="136">
                  <c:v>-1076.0076000000001</c:v>
                </c:pt>
                <c:pt idx="137">
                  <c:v>-474.06640000000004</c:v>
                </c:pt>
                <c:pt idx="138">
                  <c:v>-2725.8818000000001</c:v>
                </c:pt>
                <c:pt idx="139">
                  <c:v>2754.4349999999999</c:v>
                </c:pt>
                <c:pt idx="140">
                  <c:v>1347.915</c:v>
                </c:pt>
                <c:pt idx="141">
                  <c:v>-56.845299999999995</c:v>
                </c:pt>
                <c:pt idx="142">
                  <c:v>2250.2415000000001</c:v>
                </c:pt>
                <c:pt idx="143">
                  <c:v>-2072.3472000000002</c:v>
                </c:pt>
                <c:pt idx="144">
                  <c:v>1057.77</c:v>
                </c:pt>
                <c:pt idx="145">
                  <c:v>2888.6284000000001</c:v>
                </c:pt>
                <c:pt idx="146">
                  <c:v>596.18200000000002</c:v>
                </c:pt>
                <c:pt idx="147">
                  <c:v>-357.70920000000001</c:v>
                </c:pt>
                <c:pt idx="148">
                  <c:v>2169.8649999999998</c:v>
                </c:pt>
                <c:pt idx="149">
                  <c:v>-350.03040000000004</c:v>
                </c:pt>
                <c:pt idx="150">
                  <c:v>57.005200000000002</c:v>
                </c:pt>
                <c:pt idx="151">
                  <c:v>916.56319999999994</c:v>
                </c:pt>
                <c:pt idx="152">
                  <c:v>-1512.2926</c:v>
                </c:pt>
                <c:pt idx="153">
                  <c:v>-1686.7879</c:v>
                </c:pt>
                <c:pt idx="154">
                  <c:v>788.38110000000006</c:v>
                </c:pt>
                <c:pt idx="155">
                  <c:v>-1699.5439999999999</c:v>
                </c:pt>
                <c:pt idx="156">
                  <c:v>2615.7501999999999</c:v>
                </c:pt>
                <c:pt idx="157">
                  <c:v>2273.9423000000002</c:v>
                </c:pt>
                <c:pt idx="158">
                  <c:v>-2216.3256000000001</c:v>
                </c:pt>
                <c:pt idx="159">
                  <c:v>919.06950000000006</c:v>
                </c:pt>
                <c:pt idx="160">
                  <c:v>551.44169999999997</c:v>
                </c:pt>
                <c:pt idx="161">
                  <c:v>-2360.9859000000001</c:v>
                </c:pt>
                <c:pt idx="162">
                  <c:v>-1040.2520999999999</c:v>
                </c:pt>
                <c:pt idx="163">
                  <c:v>-839.32099999999991</c:v>
                </c:pt>
                <c:pt idx="164">
                  <c:v>-2965.0586000000003</c:v>
                </c:pt>
                <c:pt idx="165">
                  <c:v>-1571.2164</c:v>
                </c:pt>
                <c:pt idx="166">
                  <c:v>362.66880000000003</c:v>
                </c:pt>
                <c:pt idx="167">
                  <c:v>-1795.8105</c:v>
                </c:pt>
                <c:pt idx="168">
                  <c:v>-120.94279999999999</c:v>
                </c:pt>
                <c:pt idx="169">
                  <c:v>-1586.1221999999998</c:v>
                </c:pt>
                <c:pt idx="170">
                  <c:v>-2010.5150999999998</c:v>
                </c:pt>
                <c:pt idx="171">
                  <c:v>-837.82719999999995</c:v>
                </c:pt>
                <c:pt idx="172">
                  <c:v>-2630.0250000000001</c:v>
                </c:pt>
                <c:pt idx="173">
                  <c:v>177.57479999999998</c:v>
                </c:pt>
                <c:pt idx="174">
                  <c:v>-2533.0787999999998</c:v>
                </c:pt>
                <c:pt idx="175">
                  <c:v>-1060.6500000000001</c:v>
                </c:pt>
                <c:pt idx="176">
                  <c:v>-523.1259</c:v>
                </c:pt>
                <c:pt idx="177">
                  <c:v>-2019.3144</c:v>
                </c:pt>
                <c:pt idx="178">
                  <c:v>532.72439999999995</c:v>
                </c:pt>
                <c:pt idx="179">
                  <c:v>2045.575</c:v>
                </c:pt>
                <c:pt idx="180">
                  <c:v>0</c:v>
                </c:pt>
                <c:pt idx="181">
                  <c:v>-922.32159999999999</c:v>
                </c:pt>
                <c:pt idx="182">
                  <c:v>-2883.5899999999997</c:v>
                </c:pt>
                <c:pt idx="183">
                  <c:v>-1441.7949999999998</c:v>
                </c:pt>
                <c:pt idx="184">
                  <c:v>-2070.9071999999996</c:v>
                </c:pt>
                <c:pt idx="185">
                  <c:v>-1783.2811999999999</c:v>
                </c:pt>
                <c:pt idx="186">
                  <c:v>-2896.2550000000001</c:v>
                </c:pt>
                <c:pt idx="187">
                  <c:v>-57.0852</c:v>
                </c:pt>
                <c:pt idx="188">
                  <c:v>-1826.7264</c:v>
                </c:pt>
                <c:pt idx="189">
                  <c:v>1658.1765</c:v>
                </c:pt>
                <c:pt idx="190">
                  <c:v>-727.55020000000002</c:v>
                </c:pt>
                <c:pt idx="191">
                  <c:v>-2057.7874000000002</c:v>
                </c:pt>
                <c:pt idx="192">
                  <c:v>651.26760000000002</c:v>
                </c:pt>
                <c:pt idx="193">
                  <c:v>1899.5304999999998</c:v>
                </c:pt>
                <c:pt idx="194">
                  <c:v>2496.5257999999999</c:v>
                </c:pt>
                <c:pt idx="195">
                  <c:v>1085.4459999999999</c:v>
                </c:pt>
                <c:pt idx="196">
                  <c:v>-218.42240000000001</c:v>
                </c:pt>
                <c:pt idx="197">
                  <c:v>-892.45920000000001</c:v>
                </c:pt>
                <c:pt idx="198">
                  <c:v>-713.15160000000003</c:v>
                </c:pt>
                <c:pt idx="199">
                  <c:v>2097.8359999999998</c:v>
                </c:pt>
                <c:pt idx="200">
                  <c:v>928.66860000000008</c:v>
                </c:pt>
                <c:pt idx="201">
                  <c:v>-158.73749999999998</c:v>
                </c:pt>
                <c:pt idx="202">
                  <c:v>-312.03539999999998</c:v>
                </c:pt>
                <c:pt idx="203">
                  <c:v>-1705.1991</c:v>
                </c:pt>
                <c:pt idx="204">
                  <c:v>2328.8715000000002</c:v>
                </c:pt>
                <c:pt idx="205">
                  <c:v>1247.8224</c:v>
                </c:pt>
                <c:pt idx="206">
                  <c:v>-2033.4327000000001</c:v>
                </c:pt>
                <c:pt idx="207">
                  <c:v>1081.2059999999999</c:v>
                </c:pt>
                <c:pt idx="208">
                  <c:v>-809.4855</c:v>
                </c:pt>
                <c:pt idx="209">
                  <c:v>-164.57670000000002</c:v>
                </c:pt>
                <c:pt idx="210">
                  <c:v>-1208.9484</c:v>
                </c:pt>
                <c:pt idx="211">
                  <c:v>-544.85599999999999</c:v>
                </c:pt>
                <c:pt idx="212">
                  <c:v>1144.1976</c:v>
                </c:pt>
                <c:pt idx="213">
                  <c:v>1638.9659999999999</c:v>
                </c:pt>
                <c:pt idx="214">
                  <c:v>1049.184</c:v>
                </c:pt>
                <c:pt idx="215">
                  <c:v>-157.3776</c:v>
                </c:pt>
                <c:pt idx="216">
                  <c:v>2358.6507999999999</c:v>
                </c:pt>
                <c:pt idx="217">
                  <c:v>1423.9056</c:v>
                </c:pt>
                <c:pt idx="218">
                  <c:v>2628.7487999999998</c:v>
                </c:pt>
                <c:pt idx="219">
                  <c:v>0</c:v>
                </c:pt>
                <c:pt idx="220">
                  <c:v>-1185.4039</c:v>
                </c:pt>
                <c:pt idx="221">
                  <c:v>-159.13739999999999</c:v>
                </c:pt>
                <c:pt idx="222">
                  <c:v>-488.93039999999996</c:v>
                </c:pt>
                <c:pt idx="223">
                  <c:v>-1072.7133999999999</c:v>
                </c:pt>
                <c:pt idx="224">
                  <c:v>-2684.8843999999999</c:v>
                </c:pt>
                <c:pt idx="225">
                  <c:v>-2046.9096</c:v>
                </c:pt>
                <c:pt idx="226">
                  <c:v>969.99620000000004</c:v>
                </c:pt>
                <c:pt idx="227">
                  <c:v>2080.0259999999998</c:v>
                </c:pt>
                <c:pt idx="228">
                  <c:v>1658.1765</c:v>
                </c:pt>
                <c:pt idx="229">
                  <c:v>1443.1274999999998</c:v>
                </c:pt>
                <c:pt idx="230">
                  <c:v>2098.7424000000001</c:v>
                </c:pt>
                <c:pt idx="231">
                  <c:v>117.07679999999999</c:v>
                </c:pt>
                <c:pt idx="232">
                  <c:v>-2872.9533000000001</c:v>
                </c:pt>
                <c:pt idx="233">
                  <c:v>409.30189999999999</c:v>
                </c:pt>
                <c:pt idx="234">
                  <c:v>1181.6979999999999</c:v>
                </c:pt>
                <c:pt idx="235">
                  <c:v>-1882.6112000000001</c:v>
                </c:pt>
                <c:pt idx="236">
                  <c:v>1185.6980000000001</c:v>
                </c:pt>
                <c:pt idx="237">
                  <c:v>2187.6212999999998</c:v>
                </c:pt>
                <c:pt idx="238">
                  <c:v>-2390.7797</c:v>
                </c:pt>
                <c:pt idx="239">
                  <c:v>-1083.8588</c:v>
                </c:pt>
                <c:pt idx="240">
                  <c:v>-345.79079999999999</c:v>
                </c:pt>
                <c:pt idx="241">
                  <c:v>2237.7615000000001</c:v>
                </c:pt>
                <c:pt idx="242">
                  <c:v>-2388.46</c:v>
                </c:pt>
                <c:pt idx="243">
                  <c:v>-1373.3644999999999</c:v>
                </c:pt>
                <c:pt idx="244">
                  <c:v>725.81640000000004</c:v>
                </c:pt>
                <c:pt idx="245">
                  <c:v>-425.91289999999998</c:v>
                </c:pt>
                <c:pt idx="246">
                  <c:v>-613.779</c:v>
                </c:pt>
                <c:pt idx="247">
                  <c:v>734.13599999999997</c:v>
                </c:pt>
                <c:pt idx="248">
                  <c:v>-738.29519999999991</c:v>
                </c:pt>
                <c:pt idx="249">
                  <c:v>2707.0823999999998</c:v>
                </c:pt>
                <c:pt idx="250">
                  <c:v>1946.1117999999999</c:v>
                </c:pt>
                <c:pt idx="251">
                  <c:v>816.1114</c:v>
                </c:pt>
                <c:pt idx="252">
                  <c:v>-2381.5018</c:v>
                </c:pt>
                <c:pt idx="253">
                  <c:v>2280.8501999999999</c:v>
                </c:pt>
                <c:pt idx="254">
                  <c:v>-605.64700000000005</c:v>
                </c:pt>
                <c:pt idx="255">
                  <c:v>-828.30859999999996</c:v>
                </c:pt>
                <c:pt idx="256">
                  <c:v>-1871.9488000000001</c:v>
                </c:pt>
                <c:pt idx="257">
                  <c:v>-431.51220000000001</c:v>
                </c:pt>
                <c:pt idx="258">
                  <c:v>2763.2093999999997</c:v>
                </c:pt>
                <c:pt idx="259">
                  <c:v>1184.2326</c:v>
                </c:pt>
                <c:pt idx="260">
                  <c:v>-990.2595</c:v>
                </c:pt>
                <c:pt idx="261">
                  <c:v>2027.9394</c:v>
                </c:pt>
                <c:pt idx="262">
                  <c:v>65.790700000000001</c:v>
                </c:pt>
                <c:pt idx="263">
                  <c:v>2295.6745000000001</c:v>
                </c:pt>
                <c:pt idx="264">
                  <c:v>-394.74419999999998</c:v>
                </c:pt>
                <c:pt idx="265">
                  <c:v>2964.78</c:v>
                </c:pt>
                <c:pt idx="266">
                  <c:v>2991.1769999999997</c:v>
                </c:pt>
                <c:pt idx="267">
                  <c:v>65.217399999999998</c:v>
                </c:pt>
                <c:pt idx="268">
                  <c:v>2347.8263999999999</c:v>
                </c:pt>
                <c:pt idx="269">
                  <c:v>913.22979999999995</c:v>
                </c:pt>
                <c:pt idx="270">
                  <c:v>1831.3119999999999</c:v>
                </c:pt>
                <c:pt idx="271">
                  <c:v>1504.2919999999999</c:v>
                </c:pt>
                <c:pt idx="272">
                  <c:v>-2498.5266000000001</c:v>
                </c:pt>
                <c:pt idx="273">
                  <c:v>0</c:v>
                </c:pt>
                <c:pt idx="274">
                  <c:v>670.43799999999999</c:v>
                </c:pt>
                <c:pt idx="275">
                  <c:v>2301.7013999999999</c:v>
                </c:pt>
                <c:pt idx="276">
                  <c:v>2455.9564</c:v>
                </c:pt>
                <c:pt idx="277">
                  <c:v>-331.28649999999999</c:v>
                </c:pt>
                <c:pt idx="278">
                  <c:v>-1600.7328</c:v>
                </c:pt>
                <c:pt idx="279">
                  <c:v>-3091.3747999999996</c:v>
                </c:pt>
                <c:pt idx="280">
                  <c:v>2910.3991000000001</c:v>
                </c:pt>
                <c:pt idx="281">
                  <c:v>-3173.6138999999998</c:v>
                </c:pt>
                <c:pt idx="282">
                  <c:v>-336.41899999999998</c:v>
                </c:pt>
                <c:pt idx="283">
                  <c:v>1825.2999</c:v>
                </c:pt>
                <c:pt idx="284">
                  <c:v>127.58179999999999</c:v>
                </c:pt>
                <c:pt idx="285">
                  <c:v>-1710.904</c:v>
                </c:pt>
                <c:pt idx="286">
                  <c:v>-394.66379999999998</c:v>
                </c:pt>
                <c:pt idx="287">
                  <c:v>-2943.18</c:v>
                </c:pt>
                <c:pt idx="288">
                  <c:v>-915.65599999999995</c:v>
                </c:pt>
                <c:pt idx="289">
                  <c:v>-2748.0893999999998</c:v>
                </c:pt>
                <c:pt idx="290">
                  <c:v>-2356.9452000000001</c:v>
                </c:pt>
                <c:pt idx="291">
                  <c:v>266.04239999999999</c:v>
                </c:pt>
                <c:pt idx="292">
                  <c:v>471.0797</c:v>
                </c:pt>
                <c:pt idx="293">
                  <c:v>-2719.08</c:v>
                </c:pt>
                <c:pt idx="294">
                  <c:v>-2681.2200000000003</c:v>
                </c:pt>
                <c:pt idx="295">
                  <c:v>-871.39650000000006</c:v>
                </c:pt>
                <c:pt idx="296">
                  <c:v>1376.0719999999999</c:v>
                </c:pt>
                <c:pt idx="297">
                  <c:v>-3198.6790000000001</c:v>
                </c:pt>
                <c:pt idx="298">
                  <c:v>1088.912</c:v>
                </c:pt>
                <c:pt idx="299">
                  <c:v>0</c:v>
                </c:pt>
                <c:pt idx="300">
                  <c:v>-198.25199999999998</c:v>
                </c:pt>
                <c:pt idx="301">
                  <c:v>0</c:v>
                </c:pt>
                <c:pt idx="302">
                  <c:v>-2493.2447999999999</c:v>
                </c:pt>
                <c:pt idx="303">
                  <c:v>679.90300000000002</c:v>
                </c:pt>
                <c:pt idx="304">
                  <c:v>1019.8545</c:v>
                </c:pt>
                <c:pt idx="305">
                  <c:v>2188.2498000000001</c:v>
                </c:pt>
                <c:pt idx="306">
                  <c:v>-996.65849999999989</c:v>
                </c:pt>
                <c:pt idx="307">
                  <c:v>-2989.9755</c:v>
                </c:pt>
                <c:pt idx="308">
                  <c:v>2210.6864999999998</c:v>
                </c:pt>
                <c:pt idx="309">
                  <c:v>-2343.7330000000002</c:v>
                </c:pt>
                <c:pt idx="310">
                  <c:v>-1626.1025</c:v>
                </c:pt>
                <c:pt idx="311">
                  <c:v>-2475.6884999999997</c:v>
                </c:pt>
                <c:pt idx="312">
                  <c:v>535.28399999999999</c:v>
                </c:pt>
                <c:pt idx="313">
                  <c:v>-472.8528</c:v>
                </c:pt>
                <c:pt idx="314">
                  <c:v>-1699.425</c:v>
                </c:pt>
                <c:pt idx="315">
                  <c:v>815.72399999999993</c:v>
                </c:pt>
                <c:pt idx="316">
                  <c:v>-2158.6271999999999</c:v>
                </c:pt>
                <c:pt idx="317">
                  <c:v>-3038.5664999999999</c:v>
                </c:pt>
                <c:pt idx="318">
                  <c:v>269.72159999999997</c:v>
                </c:pt>
                <c:pt idx="319">
                  <c:v>611.91269999999997</c:v>
                </c:pt>
                <c:pt idx="320">
                  <c:v>-2002.6501000000001</c:v>
                </c:pt>
                <c:pt idx="321">
                  <c:v>2098.6100999999999</c:v>
                </c:pt>
                <c:pt idx="322">
                  <c:v>-3384.855</c:v>
                </c:pt>
                <c:pt idx="323">
                  <c:v>-1947.7779999999998</c:v>
                </c:pt>
                <c:pt idx="324">
                  <c:v>765.19849999999997</c:v>
                </c:pt>
                <c:pt idx="325">
                  <c:v>1588.9205000000002</c:v>
                </c:pt>
                <c:pt idx="326">
                  <c:v>2206.0592000000001</c:v>
                </c:pt>
                <c:pt idx="327">
                  <c:v>-2143.6950000000002</c:v>
                </c:pt>
                <c:pt idx="328">
                  <c:v>-3594.8250000000003</c:v>
                </c:pt>
                <c:pt idx="329">
                  <c:v>3050.4474</c:v>
                </c:pt>
                <c:pt idx="330">
                  <c:v>-2045.5763999999999</c:v>
                </c:pt>
                <c:pt idx="331">
                  <c:v>218.76900000000001</c:v>
                </c:pt>
                <c:pt idx="332">
                  <c:v>-1693.4784999999999</c:v>
                </c:pt>
                <c:pt idx="333">
                  <c:v>3108.1732999999999</c:v>
                </c:pt>
                <c:pt idx="334">
                  <c:v>1604.0111999999999</c:v>
                </c:pt>
                <c:pt idx="335">
                  <c:v>-2110.5127000000002</c:v>
                </c:pt>
                <c:pt idx="336">
                  <c:v>1640.4336000000001</c:v>
                </c:pt>
                <c:pt idx="337">
                  <c:v>-2129.6039000000001</c:v>
                </c:pt>
                <c:pt idx="338">
                  <c:v>-336.28550000000001</c:v>
                </c:pt>
                <c:pt idx="339">
                  <c:v>-1827.1007999999999</c:v>
                </c:pt>
                <c:pt idx="340">
                  <c:v>-1488.7487999999998</c:v>
                </c:pt>
                <c:pt idx="341">
                  <c:v>3320.4213</c:v>
                </c:pt>
                <c:pt idx="342">
                  <c:v>3279.5328000000004</c:v>
                </c:pt>
                <c:pt idx="343">
                  <c:v>2697.2159999999999</c:v>
                </c:pt>
                <c:pt idx="344">
                  <c:v>-1447.3935000000001</c:v>
                </c:pt>
                <c:pt idx="345">
                  <c:v>-1102.7760000000001</c:v>
                </c:pt>
                <c:pt idx="346">
                  <c:v>-1591.3745999999999</c:v>
                </c:pt>
                <c:pt idx="347">
                  <c:v>2395.9915000000001</c:v>
                </c:pt>
                <c:pt idx="348">
                  <c:v>-280.65359999999998</c:v>
                </c:pt>
                <c:pt idx="349">
                  <c:v>-2758.2087000000001</c:v>
                </c:pt>
                <c:pt idx="350">
                  <c:v>921.48289999999997</c:v>
                </c:pt>
                <c:pt idx="351">
                  <c:v>1442.1960000000001</c:v>
                </c:pt>
                <c:pt idx="352">
                  <c:v>-2647.3032000000003</c:v>
                </c:pt>
                <c:pt idx="353">
                  <c:v>1553.5001999999999</c:v>
                </c:pt>
                <c:pt idx="354">
                  <c:v>3141.9928</c:v>
                </c:pt>
                <c:pt idx="355">
                  <c:v>-1716.7956000000001</c:v>
                </c:pt>
                <c:pt idx="356">
                  <c:v>-2393.1950000000002</c:v>
                </c:pt>
                <c:pt idx="357">
                  <c:v>-920.06999999999994</c:v>
                </c:pt>
                <c:pt idx="358">
                  <c:v>-1443.9940999999999</c:v>
                </c:pt>
                <c:pt idx="359">
                  <c:v>-75.482600000000005</c:v>
                </c:pt>
                <c:pt idx="360">
                  <c:v>-1245.4629</c:v>
                </c:pt>
                <c:pt idx="361">
                  <c:v>0</c:v>
                </c:pt>
                <c:pt idx="362">
                  <c:v>-1452.2343000000001</c:v>
                </c:pt>
                <c:pt idx="363">
                  <c:v>440.07100000000003</c:v>
                </c:pt>
                <c:pt idx="364">
                  <c:v>-2296.14</c:v>
                </c:pt>
                <c:pt idx="365">
                  <c:v>-2094.6633000000002</c:v>
                </c:pt>
                <c:pt idx="366">
                  <c:v>102.2522</c:v>
                </c:pt>
                <c:pt idx="367">
                  <c:v>-818.01760000000002</c:v>
                </c:pt>
                <c:pt idx="368">
                  <c:v>2096.1700999999998</c:v>
                </c:pt>
                <c:pt idx="369">
                  <c:v>337.35240000000005</c:v>
                </c:pt>
                <c:pt idx="370">
                  <c:v>1200.4298000000001</c:v>
                </c:pt>
                <c:pt idx="371">
                  <c:v>-2447.65</c:v>
                </c:pt>
                <c:pt idx="372">
                  <c:v>46015.82</c:v>
                </c:pt>
              </c:numCache>
            </c:numRef>
          </c:val>
          <c:extLst>
            <c:ext xmlns:c16="http://schemas.microsoft.com/office/drawing/2014/chart" uri="{C3380CC4-5D6E-409C-BE32-E72D297353CC}">
              <c16:uniqueId val="{00000000-15BC-AB49-9DB8-D56DCE7D97D0}"/>
            </c:ext>
          </c:extLst>
        </c:ser>
        <c:dLbls>
          <c:showLegendKey val="0"/>
          <c:showVal val="0"/>
          <c:showCatName val="0"/>
          <c:showSerName val="0"/>
          <c:showPercent val="0"/>
          <c:showBubbleSize val="0"/>
        </c:dLbls>
        <c:gapWidth val="219"/>
        <c:overlap val="-27"/>
        <c:axId val="121529743"/>
        <c:axId val="121531391"/>
      </c:barChart>
      <c:dateAx>
        <c:axId val="121529743"/>
        <c:scaling>
          <c:orientation val="minMax"/>
        </c:scaling>
        <c:delete val="0"/>
        <c:axPos val="b"/>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21531391"/>
        <c:crosses val="autoZero"/>
        <c:auto val="1"/>
        <c:lblOffset val="100"/>
        <c:baseTimeUnit val="days"/>
      </c:dateAx>
      <c:valAx>
        <c:axId val="1215313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121529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209550</xdr:colOff>
      <xdr:row>350</xdr:row>
      <xdr:rowOff>107950</xdr:rowOff>
    </xdr:from>
    <xdr:to>
      <xdr:col>18</xdr:col>
      <xdr:colOff>355600</xdr:colOff>
      <xdr:row>368</xdr:row>
      <xdr:rowOff>38100</xdr:rowOff>
    </xdr:to>
    <xdr:graphicFrame macro="">
      <xdr:nvGraphicFramePr>
        <xdr:cNvPr id="2" name="Диаграмма 1">
          <a:extLst>
            <a:ext uri="{FF2B5EF4-FFF2-40B4-BE49-F238E27FC236}">
              <a16:creationId xmlns:a16="http://schemas.microsoft.com/office/drawing/2014/main" id="{339F0B70-4019-F142-9DF4-1A321AED28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14.unicorn.14@gmail.com" refreshedDate="44214.816859259263" createdVersion="6" refreshedVersion="6" minRefreshableVersion="3" recordCount="373" xr:uid="{BBDF0237-CF7A-8443-8C11-4FBDDA3BFF97}">
  <cacheSource type="worksheet">
    <worksheetSource name="Таблица4"/>
  </cacheSource>
  <cacheFields count="4">
    <cacheField name="Дата сделки" numFmtId="0">
      <sharedItems count="325">
        <s v="2015-06-19"/>
        <s v="2015-06-23"/>
        <s v="2015-06-26"/>
        <s v="2015-07-07"/>
        <s v="2015-07-22"/>
        <s v="2015-07-23"/>
        <s v="2015-07-27"/>
        <s v="2015-07-31"/>
        <s v="2015-08-11"/>
        <s v="2015-08-12"/>
        <s v="2015-08-14"/>
        <s v="2015-09-02"/>
        <s v="2015-09-21"/>
        <s v="2015-09-22"/>
        <s v="2015-09-28"/>
        <s v="2015-10-08"/>
        <s v="2015-10-14"/>
        <s v="2015-10-28"/>
        <s v="2015-10-30"/>
        <s v="2015-11-02"/>
        <s v="2015-11-04"/>
        <s v="2015-11-13"/>
        <s v="2015-11-17"/>
        <s v="2015-11-19"/>
        <s v="2015-11-24"/>
        <s v="2015-12-02"/>
        <s v="2015-12-07"/>
        <s v="2015-12-10"/>
        <s v="2015-12-14"/>
        <s v="2015-12-23"/>
        <s v="2015-12-24"/>
        <s v="2015-12-30"/>
        <s v="2016-01-04"/>
        <s v="2016-01-06"/>
        <s v="2016-01-11"/>
        <s v="2016-01-12"/>
        <s v="2016-01-15"/>
        <s v="2016-01-21"/>
        <s v="2016-01-28"/>
        <s v="2016-02-10"/>
        <s v="2016-02-11"/>
        <s v="2016-02-16"/>
        <s v="2016-02-19"/>
        <s v="2016-02-25"/>
        <s v="2016-03-01"/>
        <s v="2016-03-04"/>
        <s v="2016-03-07"/>
        <s v="2016-03-15"/>
        <s v="2016-03-21"/>
        <s v="2016-03-30"/>
        <s v="2016-04-04"/>
        <s v="2016-04-07"/>
        <s v="2016-04-11"/>
        <s v="2016-04-19"/>
        <s v="2016-04-28"/>
        <s v="2016-05-06"/>
        <s v="2016-05-16"/>
        <s v="2016-05-31"/>
        <s v="2016-06-01"/>
        <s v="2016-06-02"/>
        <s v="2016-06-10"/>
        <s v="2016-06-29"/>
        <s v="2016-07-05"/>
        <s v="2016-07-07"/>
        <s v="2016-07-15"/>
        <s v="2016-07-18"/>
        <s v="2016-07-19"/>
        <s v="2016-07-20"/>
        <s v="2016-07-22"/>
        <s v="2016-08-04"/>
        <s v="2016-08-17"/>
        <s v="2016-08-19"/>
        <s v="2016-08-22"/>
        <s v="2016-08-25"/>
        <s v="2016-08-29"/>
        <s v="2016-08-31"/>
        <s v="2016-09-02"/>
        <s v="2016-09-08"/>
        <s v="2016-09-14"/>
        <s v="2016-09-15"/>
        <s v="2016-09-19"/>
        <s v="2016-09-21"/>
        <s v="2016-09-23"/>
        <s v="2016-09-27"/>
        <s v="2016-09-28"/>
        <s v="2016-09-30"/>
        <s v="2016-10-05"/>
        <s v="2016-10-10"/>
        <s v="2016-10-11"/>
        <s v="2016-10-13"/>
        <s v="2016-10-24"/>
        <s v="2016-11-01"/>
        <s v="2016-11-07"/>
        <s v="2016-11-15"/>
        <s v="2016-11-17"/>
        <s v="2016-11-21"/>
        <s v="2016-11-25"/>
        <s v="2016-11-29"/>
        <s v="2016-12-06"/>
        <s v="2016-12-08"/>
        <s v="2016-12-09"/>
        <s v="2016-12-12"/>
        <s v="2016-12-14"/>
        <s v="2016-12-21"/>
        <s v="2017-01-03"/>
        <s v="2017-01-04"/>
        <s v="2017-01-10"/>
        <s v="2017-01-17"/>
        <s v="2017-01-19"/>
        <s v="2017-01-20"/>
        <s v="2017-01-23"/>
        <s v="2017-01-26"/>
        <s v="2017-02-01"/>
        <s v="2017-02-16"/>
        <s v="2017-02-21"/>
        <s v="2017-03-06"/>
        <s v="2017-03-09"/>
        <s v="2017-03-20"/>
        <s v="2017-03-29"/>
        <s v="2017-03-30"/>
        <s v="2017-04-03"/>
        <s v="2017-04-11"/>
        <s v="2017-04-13"/>
        <s v="2017-04-17"/>
        <s v="2017-04-24"/>
        <s v="2017-04-26"/>
        <s v="2017-04-27"/>
        <s v="2017-05-05"/>
        <s v="2017-05-16"/>
        <s v="2017-05-23"/>
        <s v="2017-05-26"/>
        <s v="2017-06-06"/>
        <s v="2017-06-07"/>
        <s v="2017-06-19"/>
        <s v="2017-06-21"/>
        <s v="2017-06-26"/>
        <s v="2017-07-06"/>
        <s v="2017-07-12"/>
        <s v="2017-07-17"/>
        <s v="2017-08-02"/>
        <s v="2017-08-03"/>
        <s v="2017-08-04"/>
        <s v="2017-08-08"/>
        <s v="2017-08-14"/>
        <s v="2017-08-15"/>
        <s v="2017-08-17"/>
        <s v="2017-08-23"/>
        <s v="2017-08-29"/>
        <s v="2017-08-30"/>
        <s v="2017-08-31"/>
        <s v="2017-09-06"/>
        <s v="2017-09-08"/>
        <s v="2017-09-13"/>
        <s v="2017-09-14"/>
        <s v="2017-09-18"/>
        <s v="2017-09-21"/>
        <s v="2017-09-28"/>
        <s v="2017-10-06"/>
        <s v="2017-10-12"/>
        <s v="2017-10-30"/>
        <s v="2017-11-02"/>
        <s v="2017-11-15"/>
        <s v="2017-11-27"/>
        <s v="2017-12-15"/>
        <s v="2017-12-18"/>
        <s v="2017-12-19"/>
        <s v="2017-12-20"/>
        <s v="2017-12-21"/>
        <s v="2018-01-02"/>
        <s v="2018-01-04"/>
        <s v="2018-01-08"/>
        <s v="2018-01-09"/>
        <s v="2018-01-12"/>
        <s v="2018-01-16"/>
        <s v="2018-01-17"/>
        <s v="2018-01-31"/>
        <s v="2018-02-08"/>
        <s v="2018-02-09"/>
        <s v="2018-02-14"/>
        <s v="2018-02-16"/>
        <s v="2018-02-26"/>
        <s v="2018-03-05"/>
        <s v="2018-03-07"/>
        <s v="2018-03-08"/>
        <s v="2018-03-22"/>
        <s v="2018-03-23"/>
        <s v="2018-04-02"/>
        <s v="2018-04-03"/>
        <s v="2018-04-10"/>
        <s v="2018-04-13"/>
        <s v="2018-04-17"/>
        <s v="2018-04-25"/>
        <s v="2018-04-26"/>
        <s v="2018-05-01"/>
        <s v="2018-05-04"/>
        <s v="2018-05-17"/>
        <s v="2018-05-29"/>
        <s v="2018-06-19"/>
        <s v="2018-06-26"/>
        <s v="2018-07-11"/>
        <s v="2018-07-31"/>
        <s v="2018-08-02"/>
        <s v="2018-08-06"/>
        <s v="2018-08-10"/>
        <s v="2018-08-14"/>
        <s v="2018-08-15"/>
        <s v="2018-08-17"/>
        <s v="2018-08-20"/>
        <s v="2018-09-06"/>
        <s v="2018-09-12"/>
        <s v="2018-09-14"/>
        <s v="2018-09-17"/>
        <s v="2018-09-18"/>
        <s v="2018-09-25"/>
        <s v="2018-10-18"/>
        <s v="2018-10-19"/>
        <s v="2018-10-31"/>
        <s v="2018-11-06"/>
        <s v="2018-11-07"/>
        <s v="2018-11-09"/>
        <s v="2018-11-13"/>
        <s v="2018-11-20"/>
        <s v="2018-11-29"/>
        <s v="2018-11-30"/>
        <s v="2018-12-10"/>
        <s v="2018-12-12"/>
        <s v="2018-12-19"/>
        <s v="2018-12-21"/>
        <s v="2018-12-31"/>
        <s v="2019-01-16"/>
        <s v="2019-01-30"/>
        <s v="2019-01-31"/>
        <s v="2019-02-01"/>
        <s v="2019-02-05"/>
        <s v="2019-02-06"/>
        <s v="2019-02-13"/>
        <s v="2019-02-14"/>
        <s v="2019-02-19"/>
        <s v="2019-02-27"/>
        <s v="2019-02-28"/>
        <s v="2019-03-01"/>
        <s v="2019-03-07"/>
        <s v="2019-03-11"/>
        <s v="2019-03-12"/>
        <s v="2019-03-15"/>
        <s v="2019-03-18"/>
        <s v="2019-03-19"/>
        <s v="2019-03-25"/>
        <s v="2019-03-27"/>
        <s v="2019-04-05"/>
        <s v="2019-04-08"/>
        <s v="2019-04-09"/>
        <s v="2019-04-11"/>
        <s v="2019-04-22"/>
        <s v="2019-04-30"/>
        <s v="2019-05-01"/>
        <s v="2019-05-02"/>
        <s v="2019-05-07"/>
        <s v="2019-05-08"/>
        <s v="2019-05-10"/>
        <s v="2019-05-22"/>
        <s v="2019-05-23"/>
        <s v="2019-05-28"/>
        <s v="2019-06-06"/>
        <s v="2019-06-18"/>
        <s v="2019-06-26"/>
        <s v="2019-06-28"/>
        <s v="2019-07-09"/>
        <s v="2019-07-17"/>
        <s v="2019-07-23"/>
        <s v="2019-07-26"/>
        <s v="2019-07-29"/>
        <s v="2019-08-02"/>
        <s v="2019-08-05"/>
        <s v="2019-08-07"/>
        <s v="2019-08-08"/>
        <s v="2019-08-19"/>
        <s v="2019-08-21"/>
        <s v="2019-08-26"/>
        <s v="2019-08-28"/>
        <s v="2019-08-30"/>
        <s v="2019-09-06"/>
        <s v="2019-09-10"/>
        <s v="2019-09-17"/>
        <s v="2019-09-27"/>
        <s v="2019-10-07"/>
        <s v="2019-10-15"/>
        <s v="2019-10-16"/>
        <s v="2019-10-18"/>
        <s v="2019-10-21"/>
        <s v="2019-10-23"/>
        <s v="2019-11-01"/>
        <s v="2019-11-15"/>
        <s v="2019-11-19"/>
        <s v="2019-11-20"/>
        <s v="2019-11-21"/>
        <s v="2019-12-11"/>
        <s v="2019-12-18"/>
        <s v="2019-12-24"/>
        <s v="2019-12-26"/>
        <s v="2019-12-27"/>
        <s v="2020-01-02"/>
        <s v="2020-01-06"/>
        <s v="2020-01-13"/>
        <s v="2020-01-14"/>
        <s v="2020-01-16"/>
        <s v="2020-01-29"/>
        <s v="2020-01-30"/>
        <s v="2020-02-12"/>
        <s v="2020-02-20"/>
        <s v="2020-02-21"/>
        <s v="2020-02-24"/>
        <s v="2020-02-27"/>
        <s v="2020-03-04"/>
        <s v="2020-03-11"/>
        <s v="2020-03-17"/>
        <s v="2020-03-20"/>
        <s v="2020-03-23"/>
        <s v="2020-03-26"/>
        <s v="2020-03-31"/>
        <s v="2020-04-08"/>
        <s v="2020-04-13"/>
        <s v="2020-04-16"/>
        <s v="2020-04-17"/>
        <s v="2020-04-20"/>
      </sharedItems>
    </cacheField>
    <cacheField name="Тип сделки" numFmtId="0">
      <sharedItems/>
    </cacheField>
    <cacheField name="Количество" numFmtId="1">
      <sharedItems containsSemiMixedTypes="0" containsString="0" containsNumber="1" containsInteger="1" minValue="0" maxValue="9400"/>
    </cacheField>
    <cacheField name="Количество_net" numFmtId="0">
      <sharedItems containsSemiMixedTypes="0" containsString="0" containsNumber="1" containsInteger="1" minValue="-500" maxValue="9400" count="101">
        <n v="-230"/>
        <n v="-380"/>
        <n v="-80"/>
        <n v="-340"/>
        <n v="-410"/>
        <n v="-240"/>
        <n v="-400"/>
        <n v="-440"/>
        <n v="20"/>
        <n v="-460"/>
        <n v="130"/>
        <n v="320"/>
        <n v="-250"/>
        <n v="160"/>
        <n v="-420"/>
        <n v="-170"/>
        <n v="-390"/>
        <n v="240"/>
        <n v="110"/>
        <n v="300"/>
        <n v="-300"/>
        <n v="-430"/>
        <n v="-280"/>
        <n v="-320"/>
        <n v="170"/>
        <n v="230"/>
        <n v="-20"/>
        <n v="250"/>
        <n v="50"/>
        <n v="-180"/>
        <n v="-500"/>
        <n v="470"/>
        <n v="440"/>
        <n v="180"/>
        <n v="30"/>
        <n v="220"/>
        <n v="-310"/>
        <n v="500"/>
        <n v="450"/>
        <n v="-110"/>
        <n v="-160"/>
        <n v="120"/>
        <n v="-350"/>
        <n v="-40"/>
        <n v="0"/>
        <n v="-50"/>
        <n v="290"/>
        <n v="150"/>
        <n v="340"/>
        <n v="-470"/>
        <n v="-10"/>
        <n v="310"/>
        <n v="-480"/>
        <n v="190"/>
        <n v="-330"/>
        <n v="140"/>
        <n v="70"/>
        <n v="350"/>
        <n v="-270"/>
        <n v="420"/>
        <n v="-220"/>
        <n v="460"/>
        <n v="-450"/>
        <n v="430"/>
        <n v="260"/>
        <n v="-70"/>
        <n v="210"/>
        <n v="-370"/>
        <n v="270"/>
        <n v="400"/>
        <n v="-130"/>
        <n v="-210"/>
        <n v="40"/>
        <n v="-200"/>
        <n v="200"/>
        <n v="390"/>
        <n v="-360"/>
        <n v="490"/>
        <n v="100"/>
        <n v="-60"/>
        <n v="370"/>
        <n v="10"/>
        <n v="-260"/>
        <n v="-290"/>
        <n v="90"/>
        <n v="-140"/>
        <n v="-490"/>
        <n v="60"/>
        <n v="-90"/>
        <n v="-30"/>
        <n v="-150"/>
        <n v="-100"/>
        <n v="480"/>
        <n v="-190"/>
        <n v="360"/>
        <n v="-120"/>
        <n v="280"/>
        <n v="330"/>
        <n v="80"/>
        <n v="410"/>
        <n v="940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3">
  <r>
    <x v="0"/>
    <s v="Продажа"/>
    <n v="230"/>
    <x v="0"/>
  </r>
  <r>
    <x v="1"/>
    <s v="Продажа"/>
    <n v="380"/>
    <x v="1"/>
  </r>
  <r>
    <x v="2"/>
    <s v="Продажа"/>
    <n v="80"/>
    <x v="2"/>
  </r>
  <r>
    <x v="3"/>
    <s v="Продажа"/>
    <n v="340"/>
    <x v="3"/>
  </r>
  <r>
    <x v="4"/>
    <s v="Продажа"/>
    <n v="410"/>
    <x v="4"/>
  </r>
  <r>
    <x v="5"/>
    <s v="Продажа"/>
    <n v="240"/>
    <x v="5"/>
  </r>
  <r>
    <x v="6"/>
    <s v="Продажа"/>
    <n v="400"/>
    <x v="6"/>
  </r>
  <r>
    <x v="7"/>
    <s v="Продажа"/>
    <n v="440"/>
    <x v="7"/>
  </r>
  <r>
    <x v="8"/>
    <s v="Покупка"/>
    <n v="20"/>
    <x v="8"/>
  </r>
  <r>
    <x v="9"/>
    <s v="Продажа"/>
    <n v="460"/>
    <x v="9"/>
  </r>
  <r>
    <x v="9"/>
    <s v="Покупка"/>
    <n v="130"/>
    <x v="10"/>
  </r>
  <r>
    <x v="10"/>
    <s v="Покупка"/>
    <n v="320"/>
    <x v="11"/>
  </r>
  <r>
    <x v="11"/>
    <s v="Продажа"/>
    <n v="250"/>
    <x v="12"/>
  </r>
  <r>
    <x v="12"/>
    <s v="Покупка"/>
    <n v="160"/>
    <x v="13"/>
  </r>
  <r>
    <x v="13"/>
    <s v="Продажа"/>
    <n v="410"/>
    <x v="4"/>
  </r>
  <r>
    <x v="14"/>
    <s v="Продажа"/>
    <n v="420"/>
    <x v="14"/>
  </r>
  <r>
    <x v="15"/>
    <s v="Продажа"/>
    <n v="170"/>
    <x v="15"/>
  </r>
  <r>
    <x v="16"/>
    <s v="Продажа"/>
    <n v="390"/>
    <x v="16"/>
  </r>
  <r>
    <x v="17"/>
    <s v="Покупка"/>
    <n v="240"/>
    <x v="17"/>
  </r>
  <r>
    <x v="18"/>
    <s v="Покупка"/>
    <n v="110"/>
    <x v="18"/>
  </r>
  <r>
    <x v="19"/>
    <s v="Покупка"/>
    <n v="300"/>
    <x v="19"/>
  </r>
  <r>
    <x v="20"/>
    <s v="Продажа"/>
    <n v="300"/>
    <x v="20"/>
  </r>
  <r>
    <x v="21"/>
    <s v="Продажа"/>
    <n v="430"/>
    <x v="21"/>
  </r>
  <r>
    <x v="22"/>
    <s v="Покупка"/>
    <n v="160"/>
    <x v="13"/>
  </r>
  <r>
    <x v="22"/>
    <s v="Продажа"/>
    <n v="440"/>
    <x v="7"/>
  </r>
  <r>
    <x v="23"/>
    <s v="Продажа"/>
    <n v="280"/>
    <x v="22"/>
  </r>
  <r>
    <x v="24"/>
    <s v="Продажа"/>
    <n v="170"/>
    <x v="15"/>
  </r>
  <r>
    <x v="25"/>
    <s v="Продажа"/>
    <n v="320"/>
    <x v="23"/>
  </r>
  <r>
    <x v="26"/>
    <s v="Продажа"/>
    <n v="390"/>
    <x v="16"/>
  </r>
  <r>
    <x v="27"/>
    <s v="Покупка"/>
    <n v="170"/>
    <x v="24"/>
  </r>
  <r>
    <x v="28"/>
    <s v="Покупка"/>
    <n v="230"/>
    <x v="25"/>
  </r>
  <r>
    <x v="29"/>
    <s v="Продажа"/>
    <n v="20"/>
    <x v="26"/>
  </r>
  <r>
    <x v="30"/>
    <s v="Покупка"/>
    <n v="250"/>
    <x v="27"/>
  </r>
  <r>
    <x v="31"/>
    <s v="Покупка"/>
    <n v="50"/>
    <x v="28"/>
  </r>
  <r>
    <x v="32"/>
    <s v="Продажа"/>
    <n v="180"/>
    <x v="29"/>
  </r>
  <r>
    <x v="33"/>
    <s v="Продажа"/>
    <n v="500"/>
    <x v="30"/>
  </r>
  <r>
    <x v="34"/>
    <s v="Продажа"/>
    <n v="80"/>
    <x v="2"/>
  </r>
  <r>
    <x v="35"/>
    <s v="Продажа"/>
    <n v="390"/>
    <x v="16"/>
  </r>
  <r>
    <x v="36"/>
    <s v="Покупка"/>
    <n v="130"/>
    <x v="10"/>
  </r>
  <r>
    <x v="37"/>
    <s v="Покупка"/>
    <n v="470"/>
    <x v="31"/>
  </r>
  <r>
    <x v="38"/>
    <s v="Покупка"/>
    <n v="440"/>
    <x v="32"/>
  </r>
  <r>
    <x v="39"/>
    <s v="Продажа"/>
    <n v="430"/>
    <x v="21"/>
  </r>
  <r>
    <x v="40"/>
    <s v="Покупка"/>
    <n v="180"/>
    <x v="33"/>
  </r>
  <r>
    <x v="41"/>
    <s v="Покупка"/>
    <n v="30"/>
    <x v="34"/>
  </r>
  <r>
    <x v="42"/>
    <s v="Покупка"/>
    <n v="220"/>
    <x v="35"/>
  </r>
  <r>
    <x v="42"/>
    <s v="Продажа"/>
    <n v="310"/>
    <x v="36"/>
  </r>
  <r>
    <x v="43"/>
    <s v="Продажа"/>
    <n v="420"/>
    <x v="14"/>
  </r>
  <r>
    <x v="44"/>
    <s v="Покупка"/>
    <n v="30"/>
    <x v="34"/>
  </r>
  <r>
    <x v="45"/>
    <s v="Покупка"/>
    <n v="500"/>
    <x v="37"/>
  </r>
  <r>
    <x v="45"/>
    <s v="Покупка"/>
    <n v="450"/>
    <x v="38"/>
  </r>
  <r>
    <x v="46"/>
    <s v="Продажа"/>
    <n v="110"/>
    <x v="39"/>
  </r>
  <r>
    <x v="47"/>
    <s v="Продажа"/>
    <n v="160"/>
    <x v="40"/>
  </r>
  <r>
    <x v="48"/>
    <s v="Покупка"/>
    <n v="120"/>
    <x v="41"/>
  </r>
  <r>
    <x v="49"/>
    <s v="Продажа"/>
    <n v="350"/>
    <x v="42"/>
  </r>
  <r>
    <x v="49"/>
    <s v="Продажа"/>
    <n v="40"/>
    <x v="43"/>
  </r>
  <r>
    <x v="50"/>
    <s v="Покупка"/>
    <n v="320"/>
    <x v="11"/>
  </r>
  <r>
    <x v="51"/>
    <s v="Покупка"/>
    <n v="0"/>
    <x v="44"/>
  </r>
  <r>
    <x v="51"/>
    <s v="Покупка"/>
    <n v="500"/>
    <x v="37"/>
  </r>
  <r>
    <x v="52"/>
    <s v="Продажа"/>
    <n v="50"/>
    <x v="45"/>
  </r>
  <r>
    <x v="53"/>
    <s v="Покупка"/>
    <n v="290"/>
    <x v="46"/>
  </r>
  <r>
    <x v="54"/>
    <s v="Продажа"/>
    <n v="390"/>
    <x v="16"/>
  </r>
  <r>
    <x v="55"/>
    <s v="Продажа"/>
    <n v="350"/>
    <x v="42"/>
  </r>
  <r>
    <x v="56"/>
    <s v="Продажа"/>
    <n v="180"/>
    <x v="29"/>
  </r>
  <r>
    <x v="57"/>
    <s v="Продажа"/>
    <n v="40"/>
    <x v="43"/>
  </r>
  <r>
    <x v="58"/>
    <s v="Покупка"/>
    <n v="20"/>
    <x v="8"/>
  </r>
  <r>
    <x v="59"/>
    <s v="Покупка"/>
    <n v="150"/>
    <x v="47"/>
  </r>
  <r>
    <x v="60"/>
    <s v="Покупка"/>
    <n v="340"/>
    <x v="48"/>
  </r>
  <r>
    <x v="61"/>
    <s v="Продажа"/>
    <n v="110"/>
    <x v="39"/>
  </r>
  <r>
    <x v="62"/>
    <s v="Продажа"/>
    <n v="470"/>
    <x v="49"/>
  </r>
  <r>
    <x v="63"/>
    <s v="Покупка"/>
    <n v="500"/>
    <x v="37"/>
  </r>
  <r>
    <x v="64"/>
    <s v="Продажа"/>
    <n v="10"/>
    <x v="50"/>
  </r>
  <r>
    <x v="65"/>
    <s v="Покупка"/>
    <n v="310"/>
    <x v="51"/>
  </r>
  <r>
    <x v="66"/>
    <s v="Продажа"/>
    <n v="480"/>
    <x v="52"/>
  </r>
  <r>
    <x v="67"/>
    <s v="Продажа"/>
    <n v="380"/>
    <x v="1"/>
  </r>
  <r>
    <x v="68"/>
    <s v="Покупка"/>
    <n v="220"/>
    <x v="35"/>
  </r>
  <r>
    <x v="69"/>
    <s v="Продажа"/>
    <n v="310"/>
    <x v="36"/>
  </r>
  <r>
    <x v="70"/>
    <s v="Покупка"/>
    <n v="190"/>
    <x v="53"/>
  </r>
  <r>
    <x v="71"/>
    <s v="Продажа"/>
    <n v="330"/>
    <x v="54"/>
  </r>
  <r>
    <x v="72"/>
    <s v="Покупка"/>
    <n v="110"/>
    <x v="18"/>
  </r>
  <r>
    <x v="73"/>
    <s v="Покупка"/>
    <n v="140"/>
    <x v="55"/>
  </r>
  <r>
    <x v="74"/>
    <s v="Покупка"/>
    <n v="70"/>
    <x v="56"/>
  </r>
  <r>
    <x v="75"/>
    <s v="Покупка"/>
    <n v="350"/>
    <x v="57"/>
  </r>
  <r>
    <x v="76"/>
    <s v="Покупка"/>
    <n v="500"/>
    <x v="37"/>
  </r>
  <r>
    <x v="77"/>
    <s v="Продажа"/>
    <n v="270"/>
    <x v="58"/>
  </r>
  <r>
    <x v="78"/>
    <s v="Покупка"/>
    <n v="420"/>
    <x v="59"/>
  </r>
  <r>
    <x v="79"/>
    <s v="Покупка"/>
    <n v="150"/>
    <x v="47"/>
  </r>
  <r>
    <x v="80"/>
    <s v="Продажа"/>
    <n v="220"/>
    <x v="60"/>
  </r>
  <r>
    <x v="81"/>
    <s v="Покупка"/>
    <n v="460"/>
    <x v="61"/>
  </r>
  <r>
    <x v="82"/>
    <s v="Продажа"/>
    <n v="350"/>
    <x v="42"/>
  </r>
  <r>
    <x v="83"/>
    <s v="Продажа"/>
    <n v="500"/>
    <x v="30"/>
  </r>
  <r>
    <x v="84"/>
    <s v="Продажа"/>
    <n v="450"/>
    <x v="62"/>
  </r>
  <r>
    <x v="84"/>
    <s v="Покупка"/>
    <n v="350"/>
    <x v="57"/>
  </r>
  <r>
    <x v="85"/>
    <s v="Покупка"/>
    <n v="430"/>
    <x v="63"/>
  </r>
  <r>
    <x v="86"/>
    <s v="Покупка"/>
    <n v="460"/>
    <x v="61"/>
  </r>
  <r>
    <x v="86"/>
    <s v="Покупка"/>
    <n v="420"/>
    <x v="59"/>
  </r>
  <r>
    <x v="87"/>
    <s v="Покупка"/>
    <n v="30"/>
    <x v="34"/>
  </r>
  <r>
    <x v="88"/>
    <s v="Покупка"/>
    <n v="20"/>
    <x v="8"/>
  </r>
  <r>
    <x v="89"/>
    <s v="Покупка"/>
    <n v="260"/>
    <x v="64"/>
  </r>
  <r>
    <x v="89"/>
    <s v="Покупка"/>
    <n v="70"/>
    <x v="56"/>
  </r>
  <r>
    <x v="90"/>
    <s v="Продажа"/>
    <n v="70"/>
    <x v="65"/>
  </r>
  <r>
    <x v="91"/>
    <s v="Продажа"/>
    <n v="40"/>
    <x v="43"/>
  </r>
  <r>
    <x v="92"/>
    <s v="Продажа"/>
    <n v="230"/>
    <x v="0"/>
  </r>
  <r>
    <x v="93"/>
    <s v="Покупка"/>
    <n v="210"/>
    <x v="66"/>
  </r>
  <r>
    <x v="93"/>
    <s v="Продажа"/>
    <n v="70"/>
    <x v="65"/>
  </r>
  <r>
    <x v="94"/>
    <s v="Покупка"/>
    <n v="210"/>
    <x v="66"/>
  </r>
  <r>
    <x v="95"/>
    <s v="Продажа"/>
    <n v="440"/>
    <x v="7"/>
  </r>
  <r>
    <x v="96"/>
    <s v="Покупка"/>
    <n v="420"/>
    <x v="59"/>
  </r>
  <r>
    <x v="97"/>
    <s v="Покупка"/>
    <n v="190"/>
    <x v="53"/>
  </r>
  <r>
    <x v="98"/>
    <s v="Покупка"/>
    <n v="420"/>
    <x v="59"/>
  </r>
  <r>
    <x v="99"/>
    <s v="Покупка"/>
    <n v="430"/>
    <x v="63"/>
  </r>
  <r>
    <x v="100"/>
    <s v="Покупка"/>
    <n v="130"/>
    <x v="10"/>
  </r>
  <r>
    <x v="101"/>
    <s v="Продажа"/>
    <n v="220"/>
    <x v="60"/>
  </r>
  <r>
    <x v="102"/>
    <s v="Покупка"/>
    <n v="250"/>
    <x v="27"/>
  </r>
  <r>
    <x v="103"/>
    <s v="Покупка"/>
    <n v="450"/>
    <x v="38"/>
  </r>
  <r>
    <x v="104"/>
    <s v="Продажа"/>
    <n v="280"/>
    <x v="22"/>
  </r>
  <r>
    <x v="105"/>
    <s v="Продажа"/>
    <n v="370"/>
    <x v="67"/>
  </r>
  <r>
    <x v="106"/>
    <s v="Покупка"/>
    <n v="70"/>
    <x v="56"/>
  </r>
  <r>
    <x v="107"/>
    <s v="Покупка"/>
    <n v="140"/>
    <x v="55"/>
  </r>
  <r>
    <x v="108"/>
    <s v="Продажа"/>
    <n v="450"/>
    <x v="62"/>
  </r>
  <r>
    <x v="109"/>
    <s v="Покупка"/>
    <n v="270"/>
    <x v="68"/>
  </r>
  <r>
    <x v="110"/>
    <s v="Покупка"/>
    <n v="460"/>
    <x v="61"/>
  </r>
  <r>
    <x v="111"/>
    <s v="Продажа"/>
    <n v="250"/>
    <x v="12"/>
  </r>
  <r>
    <x v="112"/>
    <s v="Покупка"/>
    <n v="400"/>
    <x v="69"/>
  </r>
  <r>
    <x v="113"/>
    <s v="Покупка"/>
    <n v="320"/>
    <x v="11"/>
  </r>
  <r>
    <x v="114"/>
    <s v="Продажа"/>
    <n v="130"/>
    <x v="70"/>
  </r>
  <r>
    <x v="115"/>
    <s v="Продажа"/>
    <n v="10"/>
    <x v="50"/>
  </r>
  <r>
    <x v="116"/>
    <s v="Продажа"/>
    <n v="270"/>
    <x v="58"/>
  </r>
  <r>
    <x v="117"/>
    <s v="Продажа"/>
    <n v="210"/>
    <x v="71"/>
  </r>
  <r>
    <x v="118"/>
    <s v="Покупка"/>
    <n v="40"/>
    <x v="72"/>
  </r>
  <r>
    <x v="119"/>
    <s v="Продажа"/>
    <n v="430"/>
    <x v="21"/>
  </r>
  <r>
    <x v="120"/>
    <s v="Продажа"/>
    <n v="200"/>
    <x v="73"/>
  </r>
  <r>
    <x v="121"/>
    <s v="Покупка"/>
    <n v="200"/>
    <x v="74"/>
  </r>
  <r>
    <x v="122"/>
    <s v="Продажа"/>
    <n v="370"/>
    <x v="67"/>
  </r>
  <r>
    <x v="122"/>
    <s v="Продажа"/>
    <n v="80"/>
    <x v="2"/>
  </r>
  <r>
    <x v="123"/>
    <s v="Покупка"/>
    <n v="230"/>
    <x v="25"/>
  </r>
  <r>
    <x v="124"/>
    <s v="Продажа"/>
    <n v="420"/>
    <x v="14"/>
  </r>
  <r>
    <x v="125"/>
    <s v="Продажа"/>
    <n v="180"/>
    <x v="29"/>
  </r>
  <r>
    <x v="126"/>
    <s v="Продажа"/>
    <n v="80"/>
    <x v="2"/>
  </r>
  <r>
    <x v="126"/>
    <s v="Продажа"/>
    <n v="460"/>
    <x v="9"/>
  </r>
  <r>
    <x v="127"/>
    <s v="Покупка"/>
    <n v="470"/>
    <x v="31"/>
  </r>
  <r>
    <x v="127"/>
    <s v="Покупка"/>
    <n v="230"/>
    <x v="25"/>
  </r>
  <r>
    <x v="128"/>
    <s v="Продажа"/>
    <n v="10"/>
    <x v="50"/>
  </r>
  <r>
    <x v="129"/>
    <s v="Покупка"/>
    <n v="390"/>
    <x v="75"/>
  </r>
  <r>
    <x v="130"/>
    <s v="Продажа"/>
    <n v="360"/>
    <x v="76"/>
  </r>
  <r>
    <x v="131"/>
    <s v="Покупка"/>
    <n v="180"/>
    <x v="33"/>
  </r>
  <r>
    <x v="132"/>
    <s v="Покупка"/>
    <n v="490"/>
    <x v="77"/>
  </r>
  <r>
    <x v="133"/>
    <s v="Покупка"/>
    <n v="100"/>
    <x v="78"/>
  </r>
  <r>
    <x v="133"/>
    <s v="Продажа"/>
    <n v="60"/>
    <x v="79"/>
  </r>
  <r>
    <x v="134"/>
    <s v="Покупка"/>
    <n v="370"/>
    <x v="80"/>
  </r>
  <r>
    <x v="135"/>
    <s v="Продажа"/>
    <n v="60"/>
    <x v="79"/>
  </r>
  <r>
    <x v="136"/>
    <s v="Покупка"/>
    <n v="10"/>
    <x v="81"/>
  </r>
  <r>
    <x v="137"/>
    <s v="Покупка"/>
    <n v="160"/>
    <x v="13"/>
  </r>
  <r>
    <x v="138"/>
    <s v="Продажа"/>
    <n v="260"/>
    <x v="82"/>
  </r>
  <r>
    <x v="138"/>
    <s v="Продажа"/>
    <n v="290"/>
    <x v="83"/>
  </r>
  <r>
    <x v="139"/>
    <s v="Покупка"/>
    <n v="130"/>
    <x v="10"/>
  </r>
  <r>
    <x v="140"/>
    <s v="Продажа"/>
    <n v="280"/>
    <x v="22"/>
  </r>
  <r>
    <x v="141"/>
    <s v="Покупка"/>
    <n v="430"/>
    <x v="63"/>
  </r>
  <r>
    <x v="142"/>
    <s v="Покупка"/>
    <n v="370"/>
    <x v="80"/>
  </r>
  <r>
    <x v="143"/>
    <s v="Продажа"/>
    <n v="360"/>
    <x v="76"/>
  </r>
  <r>
    <x v="144"/>
    <s v="Покупка"/>
    <n v="150"/>
    <x v="47"/>
  </r>
  <r>
    <x v="144"/>
    <s v="Покупка"/>
    <n v="90"/>
    <x v="84"/>
  </r>
  <r>
    <x v="145"/>
    <s v="Продажа"/>
    <n v="390"/>
    <x v="16"/>
  </r>
  <r>
    <x v="146"/>
    <s v="Продажа"/>
    <n v="170"/>
    <x v="15"/>
  </r>
  <r>
    <x v="147"/>
    <s v="Продажа"/>
    <n v="140"/>
    <x v="85"/>
  </r>
  <r>
    <x v="148"/>
    <s v="Продажа"/>
    <n v="490"/>
    <x v="86"/>
  </r>
  <r>
    <x v="149"/>
    <s v="Продажа"/>
    <n v="260"/>
    <x v="82"/>
  </r>
  <r>
    <x v="150"/>
    <s v="Покупка"/>
    <n v="60"/>
    <x v="87"/>
  </r>
  <r>
    <x v="151"/>
    <s v="Продажа"/>
    <n v="290"/>
    <x v="83"/>
  </r>
  <r>
    <x v="152"/>
    <s v="Продажа"/>
    <n v="20"/>
    <x v="26"/>
  </r>
  <r>
    <x v="153"/>
    <s v="Продажа"/>
    <n v="260"/>
    <x v="82"/>
  </r>
  <r>
    <x v="154"/>
    <s v="Продажа"/>
    <n v="330"/>
    <x v="54"/>
  </r>
  <r>
    <x v="155"/>
    <s v="Продажа"/>
    <n v="140"/>
    <x v="85"/>
  </r>
  <r>
    <x v="156"/>
    <s v="Продажа"/>
    <n v="450"/>
    <x v="62"/>
  </r>
  <r>
    <x v="157"/>
    <s v="Покупка"/>
    <n v="30"/>
    <x v="34"/>
  </r>
  <r>
    <x v="158"/>
    <s v="Продажа"/>
    <n v="420"/>
    <x v="14"/>
  </r>
  <r>
    <x v="159"/>
    <s v="Продажа"/>
    <n v="180"/>
    <x v="29"/>
  </r>
  <r>
    <x v="160"/>
    <s v="Продажа"/>
    <n v="90"/>
    <x v="88"/>
  </r>
  <r>
    <x v="161"/>
    <s v="Продажа"/>
    <n v="340"/>
    <x v="3"/>
  </r>
  <r>
    <x v="162"/>
    <s v="Покупка"/>
    <n v="90"/>
    <x v="84"/>
  </r>
  <r>
    <x v="163"/>
    <s v="Покупка"/>
    <n v="350"/>
    <x v="57"/>
  </r>
  <r>
    <x v="164"/>
    <s v="Покупка"/>
    <n v="0"/>
    <x v="44"/>
  </r>
  <r>
    <x v="165"/>
    <s v="Продажа"/>
    <n v="160"/>
    <x v="40"/>
  </r>
  <r>
    <x v="166"/>
    <s v="Продажа"/>
    <n v="500"/>
    <x v="30"/>
  </r>
  <r>
    <x v="166"/>
    <s v="Продажа"/>
    <n v="250"/>
    <x v="12"/>
  </r>
  <r>
    <x v="167"/>
    <s v="Продажа"/>
    <n v="360"/>
    <x v="76"/>
  </r>
  <r>
    <x v="167"/>
    <s v="Продажа"/>
    <n v="310"/>
    <x v="36"/>
  </r>
  <r>
    <x v="168"/>
    <s v="Продажа"/>
    <n v="500"/>
    <x v="30"/>
  </r>
  <r>
    <x v="169"/>
    <s v="Продажа"/>
    <n v="10"/>
    <x v="50"/>
  </r>
  <r>
    <x v="169"/>
    <s v="Продажа"/>
    <n v="320"/>
    <x v="23"/>
  </r>
  <r>
    <x v="170"/>
    <s v="Покупка"/>
    <n v="290"/>
    <x v="46"/>
  </r>
  <r>
    <x v="171"/>
    <s v="Продажа"/>
    <n v="130"/>
    <x v="70"/>
  </r>
  <r>
    <x v="172"/>
    <s v="Продажа"/>
    <n v="380"/>
    <x v="1"/>
  </r>
  <r>
    <x v="173"/>
    <s v="Покупка"/>
    <n v="120"/>
    <x v="41"/>
  </r>
  <r>
    <x v="173"/>
    <s v="Покупка"/>
    <n v="350"/>
    <x v="57"/>
  </r>
  <r>
    <x v="173"/>
    <s v="Покупка"/>
    <n v="460"/>
    <x v="61"/>
  </r>
  <r>
    <x v="173"/>
    <s v="Покупка"/>
    <n v="200"/>
    <x v="74"/>
  </r>
  <r>
    <x v="174"/>
    <s v="Продажа"/>
    <n v="40"/>
    <x v="43"/>
  </r>
  <r>
    <x v="175"/>
    <s v="Продажа"/>
    <n v="160"/>
    <x v="40"/>
  </r>
  <r>
    <x v="176"/>
    <s v="Продажа"/>
    <n v="140"/>
    <x v="85"/>
  </r>
  <r>
    <x v="177"/>
    <s v="Покупка"/>
    <n v="400"/>
    <x v="69"/>
  </r>
  <r>
    <x v="178"/>
    <s v="Покупка"/>
    <n v="180"/>
    <x v="33"/>
  </r>
  <r>
    <x v="179"/>
    <s v="Продажа"/>
    <n v="30"/>
    <x v="89"/>
  </r>
  <r>
    <x v="180"/>
    <s v="Продажа"/>
    <n v="60"/>
    <x v="79"/>
  </r>
  <r>
    <x v="181"/>
    <s v="Продажа"/>
    <n v="330"/>
    <x v="54"/>
  </r>
  <r>
    <x v="182"/>
    <s v="Покупка"/>
    <n v="450"/>
    <x v="38"/>
  </r>
  <r>
    <x v="183"/>
    <s v="Покупка"/>
    <n v="240"/>
    <x v="17"/>
  </r>
  <r>
    <x v="184"/>
    <s v="Продажа"/>
    <n v="390"/>
    <x v="16"/>
  </r>
  <r>
    <x v="185"/>
    <s v="Покупка"/>
    <n v="210"/>
    <x v="66"/>
  </r>
  <r>
    <x v="186"/>
    <s v="Продажа"/>
    <n v="150"/>
    <x v="90"/>
  </r>
  <r>
    <x v="187"/>
    <s v="Продажа"/>
    <n v="30"/>
    <x v="89"/>
  </r>
  <r>
    <x v="188"/>
    <s v="Продажа"/>
    <n v="220"/>
    <x v="60"/>
  </r>
  <r>
    <x v="189"/>
    <s v="Продажа"/>
    <n v="100"/>
    <x v="91"/>
  </r>
  <r>
    <x v="189"/>
    <s v="Покупка"/>
    <n v="210"/>
    <x v="66"/>
  </r>
  <r>
    <x v="190"/>
    <s v="Покупка"/>
    <n v="300"/>
    <x v="19"/>
  </r>
  <r>
    <x v="191"/>
    <s v="Покупка"/>
    <n v="200"/>
    <x v="74"/>
  </r>
  <r>
    <x v="191"/>
    <s v="Продажа"/>
    <n v="30"/>
    <x v="89"/>
  </r>
  <r>
    <x v="192"/>
    <s v="Покупка"/>
    <n v="440"/>
    <x v="32"/>
  </r>
  <r>
    <x v="193"/>
    <s v="Покупка"/>
    <n v="260"/>
    <x v="64"/>
  </r>
  <r>
    <x v="193"/>
    <s v="Покупка"/>
    <n v="480"/>
    <x v="92"/>
  </r>
  <r>
    <x v="194"/>
    <s v="Покупка"/>
    <n v="0"/>
    <x v="44"/>
  </r>
  <r>
    <x v="195"/>
    <s v="Продажа"/>
    <n v="230"/>
    <x v="0"/>
  </r>
  <r>
    <x v="196"/>
    <s v="Продажа"/>
    <n v="30"/>
    <x v="89"/>
  </r>
  <r>
    <x v="197"/>
    <s v="Продажа"/>
    <n v="90"/>
    <x v="88"/>
  </r>
  <r>
    <x v="198"/>
    <s v="Продажа"/>
    <n v="190"/>
    <x v="93"/>
  </r>
  <r>
    <x v="199"/>
    <s v="Продажа"/>
    <n v="470"/>
    <x v="49"/>
  </r>
  <r>
    <x v="200"/>
    <s v="Продажа"/>
    <n v="360"/>
    <x v="76"/>
  </r>
  <r>
    <x v="201"/>
    <s v="Покупка"/>
    <n v="170"/>
    <x v="24"/>
  </r>
  <r>
    <x v="202"/>
    <s v="Покупка"/>
    <n v="360"/>
    <x v="94"/>
  </r>
  <r>
    <x v="203"/>
    <s v="Покупка"/>
    <n v="290"/>
    <x v="46"/>
  </r>
  <r>
    <x v="204"/>
    <s v="Покупка"/>
    <n v="250"/>
    <x v="27"/>
  </r>
  <r>
    <x v="205"/>
    <s v="Покупка"/>
    <n v="360"/>
    <x v="94"/>
  </r>
  <r>
    <x v="206"/>
    <s v="Покупка"/>
    <n v="20"/>
    <x v="8"/>
  </r>
  <r>
    <x v="207"/>
    <s v="Продажа"/>
    <n v="490"/>
    <x v="86"/>
  </r>
  <r>
    <x v="208"/>
    <s v="Покупка"/>
    <n v="70"/>
    <x v="56"/>
  </r>
  <r>
    <x v="209"/>
    <s v="Покупка"/>
    <n v="200"/>
    <x v="74"/>
  </r>
  <r>
    <x v="210"/>
    <s v="Продажа"/>
    <n v="320"/>
    <x v="23"/>
  </r>
  <r>
    <x v="211"/>
    <s v="Покупка"/>
    <n v="200"/>
    <x v="74"/>
  </r>
  <r>
    <x v="212"/>
    <s v="Покупка"/>
    <n v="370"/>
    <x v="80"/>
  </r>
  <r>
    <x v="213"/>
    <s v="Продажа"/>
    <n v="410"/>
    <x v="4"/>
  </r>
  <r>
    <x v="214"/>
    <s v="Продажа"/>
    <n v="190"/>
    <x v="93"/>
  </r>
  <r>
    <x v="215"/>
    <s v="Продажа"/>
    <n v="60"/>
    <x v="79"/>
  </r>
  <r>
    <x v="216"/>
    <s v="Покупка"/>
    <n v="390"/>
    <x v="75"/>
  </r>
  <r>
    <x v="217"/>
    <s v="Продажа"/>
    <n v="400"/>
    <x v="6"/>
  </r>
  <r>
    <x v="217"/>
    <s v="Продажа"/>
    <n v="230"/>
    <x v="0"/>
  </r>
  <r>
    <x v="218"/>
    <s v="Покупка"/>
    <n v="120"/>
    <x v="41"/>
  </r>
  <r>
    <x v="219"/>
    <s v="Продажа"/>
    <n v="70"/>
    <x v="65"/>
  </r>
  <r>
    <x v="220"/>
    <s v="Продажа"/>
    <n v="100"/>
    <x v="91"/>
  </r>
  <r>
    <x v="221"/>
    <s v="Покупка"/>
    <n v="120"/>
    <x v="41"/>
  </r>
  <r>
    <x v="222"/>
    <s v="Продажа"/>
    <n v="120"/>
    <x v="95"/>
  </r>
  <r>
    <x v="222"/>
    <s v="Покупка"/>
    <n v="440"/>
    <x v="32"/>
  </r>
  <r>
    <x v="223"/>
    <s v="Покупка"/>
    <n v="310"/>
    <x v="51"/>
  </r>
  <r>
    <x v="223"/>
    <s v="Покупка"/>
    <n v="130"/>
    <x v="10"/>
  </r>
  <r>
    <x v="224"/>
    <s v="Продажа"/>
    <n v="380"/>
    <x v="1"/>
  </r>
  <r>
    <x v="225"/>
    <s v="Покупка"/>
    <n v="370"/>
    <x v="80"/>
  </r>
  <r>
    <x v="226"/>
    <s v="Продажа"/>
    <n v="100"/>
    <x v="91"/>
  </r>
  <r>
    <x v="227"/>
    <s v="Продажа"/>
    <n v="140"/>
    <x v="85"/>
  </r>
  <r>
    <x v="228"/>
    <s v="Продажа"/>
    <n v="320"/>
    <x v="23"/>
  </r>
  <r>
    <x v="229"/>
    <s v="Продажа"/>
    <n v="70"/>
    <x v="65"/>
  </r>
  <r>
    <x v="230"/>
    <s v="Покупка"/>
    <n v="420"/>
    <x v="59"/>
  </r>
  <r>
    <x v="230"/>
    <s v="Покупка"/>
    <n v="180"/>
    <x v="33"/>
  </r>
  <r>
    <x v="231"/>
    <s v="Продажа"/>
    <n v="150"/>
    <x v="90"/>
  </r>
  <r>
    <x v="232"/>
    <s v="Покупка"/>
    <n v="310"/>
    <x v="51"/>
  </r>
  <r>
    <x v="233"/>
    <s v="Покупка"/>
    <n v="10"/>
    <x v="81"/>
  </r>
  <r>
    <x v="234"/>
    <s v="Покупка"/>
    <n v="350"/>
    <x v="57"/>
  </r>
  <r>
    <x v="235"/>
    <s v="Продажа"/>
    <n v="60"/>
    <x v="79"/>
  </r>
  <r>
    <x v="236"/>
    <s v="Покупка"/>
    <n v="450"/>
    <x v="38"/>
  </r>
  <r>
    <x v="237"/>
    <s v="Покупка"/>
    <n v="450"/>
    <x v="38"/>
  </r>
  <r>
    <x v="238"/>
    <s v="Покупка"/>
    <n v="10"/>
    <x v="81"/>
  </r>
  <r>
    <x v="238"/>
    <s v="Покупка"/>
    <n v="360"/>
    <x v="94"/>
  </r>
  <r>
    <x v="239"/>
    <s v="Покупка"/>
    <n v="140"/>
    <x v="55"/>
  </r>
  <r>
    <x v="240"/>
    <s v="Покупка"/>
    <n v="280"/>
    <x v="96"/>
  </r>
  <r>
    <x v="240"/>
    <s v="Покупка"/>
    <n v="230"/>
    <x v="25"/>
  </r>
  <r>
    <x v="241"/>
    <s v="Продажа"/>
    <n v="380"/>
    <x v="1"/>
  </r>
  <r>
    <x v="242"/>
    <s v="Покупка"/>
    <n v="0"/>
    <x v="44"/>
  </r>
  <r>
    <x v="243"/>
    <s v="Покупка"/>
    <n v="100"/>
    <x v="78"/>
  </r>
  <r>
    <x v="244"/>
    <s v="Покупка"/>
    <n v="340"/>
    <x v="48"/>
  </r>
  <r>
    <x v="245"/>
    <s v="Покупка"/>
    <n v="370"/>
    <x v="80"/>
  </r>
  <r>
    <x v="246"/>
    <s v="Продажа"/>
    <n v="50"/>
    <x v="45"/>
  </r>
  <r>
    <x v="247"/>
    <s v="Продажа"/>
    <n v="240"/>
    <x v="5"/>
  </r>
  <r>
    <x v="248"/>
    <s v="Продажа"/>
    <n v="460"/>
    <x v="9"/>
  </r>
  <r>
    <x v="249"/>
    <s v="Покупка"/>
    <n v="430"/>
    <x v="63"/>
  </r>
  <r>
    <x v="250"/>
    <s v="Продажа"/>
    <n v="470"/>
    <x v="49"/>
  </r>
  <r>
    <x v="251"/>
    <s v="Продажа"/>
    <n v="50"/>
    <x v="45"/>
  </r>
  <r>
    <x v="252"/>
    <s v="Покупка"/>
    <n v="270"/>
    <x v="68"/>
  </r>
  <r>
    <x v="253"/>
    <s v="Покупка"/>
    <n v="20"/>
    <x v="8"/>
  </r>
  <r>
    <x v="254"/>
    <s v="Продажа"/>
    <n v="260"/>
    <x v="82"/>
  </r>
  <r>
    <x v="255"/>
    <s v="Продажа"/>
    <n v="60"/>
    <x v="79"/>
  </r>
  <r>
    <x v="256"/>
    <s v="Продажа"/>
    <n v="450"/>
    <x v="62"/>
  </r>
  <r>
    <x v="256"/>
    <s v="Продажа"/>
    <n v="140"/>
    <x v="85"/>
  </r>
  <r>
    <x v="257"/>
    <s v="Продажа"/>
    <n v="420"/>
    <x v="14"/>
  </r>
  <r>
    <x v="258"/>
    <s v="Продажа"/>
    <n v="360"/>
    <x v="76"/>
  </r>
  <r>
    <x v="259"/>
    <s v="Покупка"/>
    <n v="40"/>
    <x v="72"/>
  </r>
  <r>
    <x v="260"/>
    <s v="Покупка"/>
    <n v="70"/>
    <x v="56"/>
  </r>
  <r>
    <x v="261"/>
    <s v="Продажа"/>
    <n v="400"/>
    <x v="6"/>
  </r>
  <r>
    <x v="262"/>
    <s v="Продажа"/>
    <n v="400"/>
    <x v="6"/>
  </r>
  <r>
    <x v="262"/>
    <s v="Продажа"/>
    <n v="130"/>
    <x v="70"/>
  </r>
  <r>
    <x v="263"/>
    <s v="Покупка"/>
    <n v="200"/>
    <x v="74"/>
  </r>
  <r>
    <x v="264"/>
    <s v="Продажа"/>
    <n v="470"/>
    <x v="49"/>
  </r>
  <r>
    <x v="264"/>
    <s v="Покупка"/>
    <n v="160"/>
    <x v="13"/>
  </r>
  <r>
    <x v="265"/>
    <s v="Покупка"/>
    <n v="0"/>
    <x v="44"/>
  </r>
  <r>
    <x v="265"/>
    <s v="Продажа"/>
    <n v="30"/>
    <x v="89"/>
  </r>
  <r>
    <x v="266"/>
    <s v="Покупка"/>
    <n v="0"/>
    <x v="44"/>
  </r>
  <r>
    <x v="267"/>
    <s v="Продажа"/>
    <n v="360"/>
    <x v="76"/>
  </r>
  <r>
    <x v="268"/>
    <s v="Покупка"/>
    <n v="100"/>
    <x v="78"/>
  </r>
  <r>
    <x v="268"/>
    <s v="Покупка"/>
    <n v="150"/>
    <x v="47"/>
  </r>
  <r>
    <x v="269"/>
    <s v="Покупка"/>
    <n v="330"/>
    <x v="97"/>
  </r>
  <r>
    <x v="270"/>
    <s v="Продажа"/>
    <n v="150"/>
    <x v="90"/>
  </r>
  <r>
    <x v="270"/>
    <s v="Продажа"/>
    <n v="450"/>
    <x v="62"/>
  </r>
  <r>
    <x v="271"/>
    <s v="Покупка"/>
    <n v="330"/>
    <x v="97"/>
  </r>
  <r>
    <x v="272"/>
    <s v="Продажа"/>
    <n v="350"/>
    <x v="42"/>
  </r>
  <r>
    <x v="273"/>
    <s v="Продажа"/>
    <n v="250"/>
    <x v="12"/>
  </r>
  <r>
    <x v="274"/>
    <s v="Продажа"/>
    <n v="370"/>
    <x v="67"/>
  </r>
  <r>
    <x v="274"/>
    <s v="Покупка"/>
    <n v="80"/>
    <x v="98"/>
  </r>
  <r>
    <x v="275"/>
    <s v="Продажа"/>
    <n v="70"/>
    <x v="65"/>
  </r>
  <r>
    <x v="276"/>
    <s v="Продажа"/>
    <n v="250"/>
    <x v="12"/>
  </r>
  <r>
    <x v="276"/>
    <s v="Покупка"/>
    <n v="120"/>
    <x v="41"/>
  </r>
  <r>
    <x v="277"/>
    <s v="Продажа"/>
    <n v="320"/>
    <x v="23"/>
  </r>
  <r>
    <x v="278"/>
    <s v="Продажа"/>
    <n v="450"/>
    <x v="62"/>
  </r>
  <r>
    <x v="279"/>
    <s v="Покупка"/>
    <n v="40"/>
    <x v="72"/>
  </r>
  <r>
    <x v="280"/>
    <s v="Покупка"/>
    <n v="90"/>
    <x v="84"/>
  </r>
  <r>
    <x v="281"/>
    <s v="Продажа"/>
    <n v="290"/>
    <x v="83"/>
  </r>
  <r>
    <x v="282"/>
    <s v="Покупка"/>
    <n v="310"/>
    <x v="51"/>
  </r>
  <r>
    <x v="282"/>
    <s v="Продажа"/>
    <n v="500"/>
    <x v="30"/>
  </r>
  <r>
    <x v="283"/>
    <s v="Продажа"/>
    <n v="280"/>
    <x v="22"/>
  </r>
  <r>
    <x v="283"/>
    <s v="Покупка"/>
    <n v="110"/>
    <x v="18"/>
  </r>
  <r>
    <x v="284"/>
    <s v="Покупка"/>
    <n v="230"/>
    <x v="25"/>
  </r>
  <r>
    <x v="285"/>
    <s v="Покупка"/>
    <n v="310"/>
    <x v="51"/>
  </r>
  <r>
    <x v="286"/>
    <s v="Продажа"/>
    <n v="300"/>
    <x v="20"/>
  </r>
  <r>
    <x v="287"/>
    <s v="Продажа"/>
    <n v="500"/>
    <x v="30"/>
  </r>
  <r>
    <x v="288"/>
    <s v="Покупка"/>
    <n v="420"/>
    <x v="59"/>
  </r>
  <r>
    <x v="289"/>
    <s v="Продажа"/>
    <n v="280"/>
    <x v="22"/>
  </r>
  <r>
    <x v="290"/>
    <s v="Покупка"/>
    <n v="30"/>
    <x v="34"/>
  </r>
  <r>
    <x v="291"/>
    <s v="Продажа"/>
    <n v="230"/>
    <x v="0"/>
  </r>
  <r>
    <x v="292"/>
    <s v="Покупка"/>
    <n v="430"/>
    <x v="63"/>
  </r>
  <r>
    <x v="293"/>
    <s v="Покупка"/>
    <n v="220"/>
    <x v="35"/>
  </r>
  <r>
    <x v="294"/>
    <s v="Продажа"/>
    <n v="290"/>
    <x v="83"/>
  </r>
  <r>
    <x v="295"/>
    <s v="Покупка"/>
    <n v="230"/>
    <x v="25"/>
  </r>
  <r>
    <x v="296"/>
    <s v="Продажа"/>
    <n v="310"/>
    <x v="36"/>
  </r>
  <r>
    <x v="297"/>
    <s v="Продажа"/>
    <n v="50"/>
    <x v="45"/>
  </r>
  <r>
    <x v="298"/>
    <s v="Продажа"/>
    <n v="270"/>
    <x v="58"/>
  </r>
  <r>
    <x v="298"/>
    <s v="Продажа"/>
    <n v="220"/>
    <x v="60"/>
  </r>
  <r>
    <x v="299"/>
    <s v="Покупка"/>
    <n v="490"/>
    <x v="77"/>
  </r>
  <r>
    <x v="300"/>
    <s v="Покупка"/>
    <n v="480"/>
    <x v="92"/>
  </r>
  <r>
    <x v="301"/>
    <s v="Покупка"/>
    <n v="400"/>
    <x v="69"/>
  </r>
  <r>
    <x v="302"/>
    <s v="Продажа"/>
    <n v="210"/>
    <x v="71"/>
  </r>
  <r>
    <x v="302"/>
    <s v="Продажа"/>
    <n v="160"/>
    <x v="40"/>
  </r>
  <r>
    <x v="303"/>
    <s v="Продажа"/>
    <n v="230"/>
    <x v="0"/>
  </r>
  <r>
    <x v="304"/>
    <s v="Покупка"/>
    <n v="350"/>
    <x v="57"/>
  </r>
  <r>
    <x v="305"/>
    <s v="Продажа"/>
    <n v="40"/>
    <x v="43"/>
  </r>
  <r>
    <x v="306"/>
    <s v="Продажа"/>
    <n v="390"/>
    <x v="16"/>
  </r>
  <r>
    <x v="307"/>
    <s v="Покупка"/>
    <n v="130"/>
    <x v="10"/>
  </r>
  <r>
    <x v="308"/>
    <s v="Покупка"/>
    <n v="200"/>
    <x v="74"/>
  </r>
  <r>
    <x v="309"/>
    <s v="Продажа"/>
    <n v="360"/>
    <x v="76"/>
  </r>
  <r>
    <x v="310"/>
    <s v="Покупка"/>
    <n v="210"/>
    <x v="66"/>
  </r>
  <r>
    <x v="311"/>
    <s v="Покупка"/>
    <n v="430"/>
    <x v="63"/>
  </r>
  <r>
    <x v="312"/>
    <s v="Продажа"/>
    <n v="260"/>
    <x v="82"/>
  </r>
  <r>
    <x v="313"/>
    <s v="Продажа"/>
    <n v="350"/>
    <x v="42"/>
  </r>
  <r>
    <x v="314"/>
    <s v="Продажа"/>
    <n v="150"/>
    <x v="90"/>
  </r>
  <r>
    <x v="315"/>
    <s v="Продажа"/>
    <n v="290"/>
    <x v="83"/>
  </r>
  <r>
    <x v="316"/>
    <s v="Продажа"/>
    <n v="20"/>
    <x v="26"/>
  </r>
  <r>
    <x v="316"/>
    <s v="Продажа"/>
    <n v="330"/>
    <x v="54"/>
  </r>
  <r>
    <x v="317"/>
    <s v="Покупка"/>
    <n v="0"/>
    <x v="44"/>
  </r>
  <r>
    <x v="318"/>
    <s v="Продажа"/>
    <n v="330"/>
    <x v="54"/>
  </r>
  <r>
    <x v="318"/>
    <s v="Покупка"/>
    <n v="100"/>
    <x v="78"/>
  </r>
  <r>
    <x v="319"/>
    <s v="Продажа"/>
    <n v="490"/>
    <x v="86"/>
  </r>
  <r>
    <x v="320"/>
    <s v="Продажа"/>
    <n v="430"/>
    <x v="21"/>
  </r>
  <r>
    <x v="321"/>
    <s v="Покупка"/>
    <n v="20"/>
    <x v="8"/>
  </r>
  <r>
    <x v="321"/>
    <s v="Продажа"/>
    <n v="160"/>
    <x v="40"/>
  </r>
  <r>
    <x v="321"/>
    <s v="Покупка"/>
    <n v="410"/>
    <x v="99"/>
  </r>
  <r>
    <x v="322"/>
    <s v="Покупка"/>
    <n v="70"/>
    <x v="56"/>
  </r>
  <r>
    <x v="323"/>
    <s v="Покупка"/>
    <n v="230"/>
    <x v="25"/>
  </r>
  <r>
    <x v="324"/>
    <s v="Продажа"/>
    <n v="500"/>
    <x v="30"/>
  </r>
  <r>
    <x v="324"/>
    <s v="Покупка"/>
    <n v="9400"/>
    <x v="1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E19EFAF-76AB-6C4E-B561-2FA9D70079E3}" name="Сводная таблица2" cacheId="10" applyNumberFormats="0" applyBorderFormats="0" applyFontFormats="0" applyPatternFormats="0" applyAlignmentFormats="0" applyWidthHeightFormats="1" dataCaption="Значения" updatedVersion="6" minRefreshableVersion="3" useAutoFormatting="1" rowGrandTotals="0" itemPrintTitles="1" createdVersion="6" indent="0" outline="1" outlineData="1" multipleFieldFilters="0">
  <location ref="D42:E367" firstHeaderRow="1" firstDataRow="1" firstDataCol="1"/>
  <pivotFields count="4">
    <pivotField axis="axisRow" showAll="0">
      <items count="3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t="default"/>
      </items>
    </pivotField>
    <pivotField showAll="0"/>
    <pivotField numFmtId="1" showAll="0"/>
    <pivotField dataField="1" showAll="0">
      <items count="102">
        <item x="30"/>
        <item x="86"/>
        <item x="52"/>
        <item x="49"/>
        <item x="9"/>
        <item x="62"/>
        <item x="7"/>
        <item x="21"/>
        <item x="14"/>
        <item x="4"/>
        <item x="6"/>
        <item x="16"/>
        <item x="1"/>
        <item x="67"/>
        <item x="76"/>
        <item x="42"/>
        <item x="3"/>
        <item x="54"/>
        <item x="23"/>
        <item x="36"/>
        <item x="20"/>
        <item x="83"/>
        <item x="22"/>
        <item x="58"/>
        <item x="82"/>
        <item x="12"/>
        <item x="5"/>
        <item x="0"/>
        <item x="60"/>
        <item x="71"/>
        <item x="73"/>
        <item x="93"/>
        <item x="29"/>
        <item x="15"/>
        <item x="40"/>
        <item x="90"/>
        <item x="85"/>
        <item x="70"/>
        <item x="95"/>
        <item x="39"/>
        <item x="91"/>
        <item x="88"/>
        <item x="2"/>
        <item x="65"/>
        <item x="79"/>
        <item x="45"/>
        <item x="43"/>
        <item x="89"/>
        <item x="26"/>
        <item x="50"/>
        <item x="44"/>
        <item x="81"/>
        <item x="8"/>
        <item x="34"/>
        <item x="72"/>
        <item x="28"/>
        <item x="87"/>
        <item x="56"/>
        <item x="98"/>
        <item x="84"/>
        <item x="78"/>
        <item x="18"/>
        <item x="41"/>
        <item x="10"/>
        <item x="55"/>
        <item x="47"/>
        <item x="13"/>
        <item x="24"/>
        <item x="33"/>
        <item x="53"/>
        <item x="74"/>
        <item x="66"/>
        <item x="35"/>
        <item x="25"/>
        <item x="17"/>
        <item x="27"/>
        <item x="64"/>
        <item x="68"/>
        <item x="96"/>
        <item x="46"/>
        <item x="19"/>
        <item x="51"/>
        <item x="11"/>
        <item x="97"/>
        <item x="48"/>
        <item x="57"/>
        <item x="94"/>
        <item x="80"/>
        <item x="75"/>
        <item x="69"/>
        <item x="99"/>
        <item x="59"/>
        <item x="63"/>
        <item x="32"/>
        <item x="38"/>
        <item x="61"/>
        <item x="31"/>
        <item x="92"/>
        <item x="77"/>
        <item x="37"/>
        <item x="100"/>
        <item t="default"/>
      </items>
    </pivotField>
  </pivotFields>
  <rowFields count="1">
    <field x="0"/>
  </rowFields>
  <rowItems count="32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rowItems>
  <colItems count="1">
    <i/>
  </colItems>
  <dataFields count="1">
    <dataField name="Сумма по полю Количество_net" fld="3" baseField="0" baseItem="0"/>
  </dataFields>
  <pivotTableStyleInfo name="PivotStyleDark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A5195FF-D0FD-7E43-AD25-D2AEB30C4642}" name="Сводная таблица3" cacheId="10" applyNumberFormats="0" applyBorderFormats="0" applyFontFormats="0" applyPatternFormats="0" applyAlignmentFormats="0" applyWidthHeightFormats="1" dataCaption="Значения" updatedVersion="7" minRefreshableVersion="3" useAutoFormatting="1" rowGrandTotals="0" colGrandTotals="0" itemPrintTitles="1" createdVersion="6" indent="0" compact="0" compactData="0" multipleFieldFilters="0">
  <location ref="N14:O339" firstHeaderRow="1" firstDataRow="1" firstDataCol="1"/>
  <pivotFields count="4">
    <pivotField axis="axisRow" compact="0" outline="0" showAll="0">
      <items count="3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t="default"/>
      </items>
    </pivotField>
    <pivotField compact="0" outline="0" showAll="0"/>
    <pivotField compact="0" numFmtId="1" outline="0" showAll="0"/>
    <pivotField dataField="1" compact="0" outline="0" showAll="0">
      <items count="102">
        <item x="30"/>
        <item x="86"/>
        <item x="52"/>
        <item x="49"/>
        <item x="9"/>
        <item x="62"/>
        <item x="7"/>
        <item x="21"/>
        <item x="14"/>
        <item x="4"/>
        <item x="6"/>
        <item x="16"/>
        <item x="1"/>
        <item x="67"/>
        <item x="76"/>
        <item x="42"/>
        <item x="3"/>
        <item x="54"/>
        <item x="23"/>
        <item x="36"/>
        <item x="20"/>
        <item x="83"/>
        <item x="22"/>
        <item x="58"/>
        <item x="82"/>
        <item x="12"/>
        <item x="5"/>
        <item x="0"/>
        <item x="60"/>
        <item x="71"/>
        <item x="73"/>
        <item x="93"/>
        <item x="29"/>
        <item x="15"/>
        <item x="40"/>
        <item x="90"/>
        <item x="85"/>
        <item x="70"/>
        <item x="95"/>
        <item x="39"/>
        <item x="91"/>
        <item x="88"/>
        <item x="2"/>
        <item x="65"/>
        <item x="79"/>
        <item x="45"/>
        <item x="43"/>
        <item x="89"/>
        <item x="26"/>
        <item x="50"/>
        <item x="44"/>
        <item x="81"/>
        <item x="8"/>
        <item x="34"/>
        <item x="72"/>
        <item x="28"/>
        <item x="87"/>
        <item x="56"/>
        <item x="98"/>
        <item x="84"/>
        <item x="78"/>
        <item x="18"/>
        <item x="41"/>
        <item x="10"/>
        <item x="55"/>
        <item x="47"/>
        <item x="13"/>
        <item x="24"/>
        <item x="33"/>
        <item x="53"/>
        <item x="74"/>
        <item x="66"/>
        <item x="35"/>
        <item x="25"/>
        <item x="17"/>
        <item x="27"/>
        <item x="64"/>
        <item x="68"/>
        <item x="96"/>
        <item x="46"/>
        <item x="19"/>
        <item x="51"/>
        <item x="11"/>
        <item x="97"/>
        <item x="48"/>
        <item x="57"/>
        <item x="94"/>
        <item x="80"/>
        <item x="75"/>
        <item x="69"/>
        <item x="99"/>
        <item x="59"/>
        <item x="63"/>
        <item x="32"/>
        <item x="38"/>
        <item x="61"/>
        <item x="31"/>
        <item x="92"/>
        <item x="77"/>
        <item x="37"/>
        <item x="100"/>
        <item t="default"/>
      </items>
    </pivotField>
  </pivotFields>
  <rowFields count="1">
    <field x="0"/>
  </rowFields>
  <rowItems count="325">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rowItems>
  <colItems count="1">
    <i/>
  </colItems>
  <dataFields count="1">
    <dataField name="Сумма по полю Количество_ne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3E6012-F727-404F-BC9B-451126EFEA0E}" name="Таблица1" displayName="Таблица1" ref="A1:E1231" totalsRowShown="0" headerRowDxfId="32" headerRowBorderDxfId="31" tableBorderDxfId="30">
  <autoFilter ref="A1:E1231" xr:uid="{D5F28621-2ADC-1141-93BE-660AE316DD04}"/>
  <tableColumns count="5">
    <tableColumn id="1" xr3:uid="{5344C27D-B103-B84C-A367-8DC18ACFA337}" name="Date" dataDxfId="29"/>
    <tableColumn id="2" xr3:uid="{72F7B221-3FD9-834A-BBB3-9485C03389B5}" name="Close" dataDxfId="28"/>
    <tableColumn id="3" xr3:uid="{B37686AA-86DB-014D-B833-56431A463165}" name="Volume" dataDxfId="27"/>
    <tableColumn id="4" xr3:uid="{D6F8B690-F4AA-9249-885B-46737D651CD1}" name="Stockname"/>
    <tableColumn id="5" xr3:uid="{C1E94647-3978-144D-8C38-8627597DD9CA}" name="Доходност" dataDxfId="7">
      <calculatedColumnFormula>(Таблица1[[#This Row],[Close]]-B1)/B1</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86D2456-B548-AA42-AB4E-F69C00953690}" name="Таблица2" displayName="Таблица2" ref="A5:I1350" totalsRowShown="0" headerRowDxfId="26" headerRowBorderDxfId="25" tableBorderDxfId="24">
  <autoFilter ref="A5:I1350" xr:uid="{78184391-6225-9848-AD05-DE8989FB6A6F}"/>
  <tableColumns count="9">
    <tableColumn id="1" xr3:uid="{8F7F5A24-B529-E940-B539-54E1B0E3841A}" name="Номер"/>
    <tableColumn id="2" xr3:uid="{6D9E3820-BC38-214C-8E9E-32FFED7EA654}" name="Фамилия, имя"/>
    <tableColumn id="3" xr3:uid="{52CB25DD-E293-A449-8E67-CEC359CEF240}" name="Амплуа"/>
    <tableColumn id="4" xr3:uid="{70DC858D-E63E-694A-8E5E-B2B78ECB9025}" name="Дата рождения" dataDxfId="23"/>
    <tableColumn id="5" xr3:uid="{E1EA60E3-543B-4D43-882D-2BB6FFE6113F}" name="Возраст"/>
    <tableColumn id="6" xr3:uid="{060D6911-E1E3-024F-BD7D-E89271545F47}" name="Гражданство"/>
    <tableColumn id="7" xr3:uid="{D29D8F20-6DE3-1948-8D9D-01BFD14FCC9B}" name="Зарплата"/>
    <tableColumn id="8" xr3:uid="{58255ED4-1406-5B48-8E90-91C14D27E1AF}" name="Год рождения" dataDxfId="22">
      <calculatedColumnFormula>RIGHT(Таблица2[[#This Row],[Дата рождения]],4)</calculatedColumnFormula>
    </tableColumn>
    <tableColumn id="9" xr3:uid="{2ECAE579-BE4D-A042-AE4B-0DB28D5AF477}" name="А" dataDxfId="6">
      <calculatedColumnFormula>LEFT(Таблица2[[#This Row],[Фамилия, имя]])</calculatedColumnFormula>
    </tableColumn>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75CF059-4774-9144-A097-1663091C4610}" name="Таблица3" displayName="Таблица3" ref="C5:R432" totalsRowShown="0" headerRowDxfId="21">
  <autoFilter ref="C5:R432" xr:uid="{1F9D729C-FF60-5F4C-8A58-D8C5B4FBA956}"/>
  <tableColumns count="16">
    <tableColumn id="1" xr3:uid="{577A6A23-F799-A244-90A8-3A6F60C0220C}" name="Столбец1" dataDxfId="20"/>
    <tableColumn id="2" xr3:uid="{26DC7E01-E4BE-D045-AC59-FA921D8AFD8A}" name="Артикул"/>
    <tableColumn id="3" xr3:uid="{C5732604-6CAB-9C4A-A20F-D833F09B9308}" name="Категория"/>
    <tableColumn id="4" xr3:uid="{856B16FF-4578-E146-9117-DB3AD05F2E1A}" name="Наименование"/>
    <tableColumn id="5" xr3:uid="{3F91AA78-3DA4-3A4F-A5F8-67527CF3629A}" name="цена за 1кг"/>
    <tableColumn id="6" xr3:uid="{A805DFDD-7124-FC4D-BC1C-E7C164299396}" name="мин фасовка, кг"/>
    <tableColumn id="7" xr3:uid="{4941B05C-2DD4-4D48-AFEB-969B411AE3B7}" name="Заказанное количество, кг" dataDxfId="19"/>
    <tableColumn id="8" xr3:uid="{A7D73254-C76C-104C-A593-142BEE435867}" name="Итого" dataDxfId="18"/>
    <tableColumn id="9" xr3:uid="{8DEE9DD7-27A6-7C49-8753-67F9E2D6C7C5}" name="Скидка" dataDxfId="17"/>
    <tableColumn id="10" xr3:uid="{0F15832B-0F42-0C47-B742-287BB1C72E27}" name="Итого со скидкой" dataDxfId="16"/>
    <tableColumn id="11" xr3:uid="{04B70124-E70F-2B47-B4AD-5661AC316EDB}" name="Дата заказа" dataDxfId="15"/>
    <tableColumn id="12" xr3:uid="{67680D18-4C04-4449-9266-0A8680BFD009}" name="Месяц заказа" dataDxfId="14">
      <calculatedColumnFormula>MONTH(Таблица3[[#This Row],[Дата заказа]])</calculatedColumnFormula>
    </tableColumn>
    <tableColumn id="13" xr3:uid="{0A3A4190-E510-7F42-905D-0E22E52D4FC9}" name="День недели" dataDxfId="13">
      <calculatedColumnFormula>WEEKDAY(Таблица3[[#This Row],[Дата заказа]],2)</calculatedColumnFormula>
    </tableColumn>
    <tableColumn id="14" xr3:uid="{E93CF4B8-D35F-314E-8AE7-26788C225079}" name="декада" dataDxfId="5">
      <calculatedColumnFormula>IF(AND(DAY(Таблица3[[#This Row],[Дата заказа]])&lt;=20,DAY(Таблица3[[#This Row],[Дата заказа]])&gt;10),1,0)</calculatedColumnFormula>
    </tableColumn>
    <tableColumn id="15" xr3:uid="{06B3B506-ED74-4E4E-940D-13CDF1FB94E9}" name="год" dataDxfId="4">
      <calculatedColumnFormula>YEAR(Таблица3[[#This Row],[Дата заказа]])</calculatedColumnFormula>
    </tableColumn>
    <tableColumn id="16" xr3:uid="{B20032A9-AFEE-6945-9AAB-95CE6E0D2226}" name="неделя" dataDxfId="3">
      <calculatedColumnFormula>_xlfn.ISOWEEKNUM(Таблица3[[#This Row],[Дата заказа]])</calculatedColumnFormula>
    </tableColumn>
  </tableColumns>
  <tableStyleInfo name="TableStyleLight1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33D38D-ABB1-3545-AD3B-E668B70A871A}" name="Таблица4" displayName="Таблица4" ref="D5:I378" totalsRowShown="0" headerRowDxfId="12" headerRowBorderDxfId="11" tableBorderDxfId="10">
  <autoFilter ref="D5:I378" xr:uid="{344B4AFE-FEE9-5A4A-9653-C5804F30331B}"/>
  <tableColumns count="6">
    <tableColumn id="1" xr3:uid="{6DD0A4ED-B0F7-DE44-A0B5-3D46D694CB3D}" name="Дата сделки" dataDxfId="9"/>
    <tableColumn id="2" xr3:uid="{82F1E980-1B82-874D-8D03-712E3BD54BE5}" name="Тип сделки"/>
    <tableColumn id="3" xr3:uid="{9E80DD95-728A-7F4B-B736-9791EF3973A5}" name="Количество" dataDxfId="8"/>
    <tableColumn id="4" xr3:uid="{16888504-4B94-A441-B20D-0ECBE986E71D}" name="Количество_net" dataDxfId="2">
      <calculatedColumnFormula>IF(Таблица4[[#This Row],[Тип сделки]]="Продажа",-Таблица4[[#This Row],[Количество]],Таблица4[[#This Row],[Количество]])</calculatedColumnFormula>
    </tableColumn>
    <tableColumn id="5" xr3:uid="{F0E800E5-93A4-0547-9F25-8E853D597466}" name="Стоимость" dataDxfId="1">
      <calculatedColumnFormula>Таблица4[[#This Row],[Количество_net]]*VLOOKUP(Таблица4[[#This Row],[Дата сделки]],Таблица1[[Date]:[Close]],2,FALSE)</calculatedColumnFormula>
    </tableColumn>
    <tableColumn id="6" xr3:uid="{1F7254C0-22CC-3B46-B86B-4963020EA139}" name="чпс" dataDxfId="0">
      <calculatedColumnFormula>Таблица4[[#This Row],[Стоимость]]/(1+$K$5)^((D7-$D$6)/365)</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7"/>
  <sheetViews>
    <sheetView topLeftCell="A37" zoomScale="110" workbookViewId="0">
      <selection activeCell="B26" sqref="B26"/>
    </sheetView>
  </sheetViews>
  <sheetFormatPr baseColWidth="10" defaultColWidth="8.83203125" defaultRowHeight="15" x14ac:dyDescent="0.2"/>
  <cols>
    <col min="1" max="1" width="25" customWidth="1"/>
    <col min="3" max="3" width="50" customWidth="1"/>
    <col min="4" max="4" width="16" bestFit="1" customWidth="1"/>
    <col min="5" max="5" width="27.33203125" bestFit="1" customWidth="1"/>
  </cols>
  <sheetData>
    <row r="1" spans="1:6" x14ac:dyDescent="0.2">
      <c r="B1" t="s">
        <v>0</v>
      </c>
      <c r="C1" s="2"/>
    </row>
    <row r="2" spans="1:6" x14ac:dyDescent="0.2">
      <c r="B2" t="s">
        <v>1</v>
      </c>
      <c r="C2" s="2"/>
    </row>
    <row r="3" spans="1:6" x14ac:dyDescent="0.2">
      <c r="B3" t="s">
        <v>2</v>
      </c>
      <c r="C3" s="3">
        <v>21</v>
      </c>
    </row>
    <row r="4" spans="1:6" x14ac:dyDescent="0.2">
      <c r="A4" s="4" t="s">
        <v>3</v>
      </c>
      <c r="B4" s="4" t="s">
        <v>4</v>
      </c>
      <c r="C4" s="4" t="s">
        <v>5</v>
      </c>
      <c r="D4" s="4" t="s">
        <v>6</v>
      </c>
    </row>
    <row r="5" spans="1:6" ht="16" x14ac:dyDescent="0.2">
      <c r="A5" s="32" t="s">
        <v>7</v>
      </c>
      <c r="B5" s="1">
        <v>1</v>
      </c>
      <c r="C5" s="5" t="s">
        <v>8</v>
      </c>
      <c r="D5" s="2">
        <f>MEDIAN(Таблица1[Close])</f>
        <v>5.8404999999999996</v>
      </c>
      <c r="E5" s="18">
        <v>5.8404999999999996</v>
      </c>
    </row>
    <row r="6" spans="1:6" ht="16" x14ac:dyDescent="0.2">
      <c r="A6" s="33"/>
      <c r="B6" s="1">
        <v>2</v>
      </c>
      <c r="C6" s="5" t="s">
        <v>9</v>
      </c>
      <c r="D6" s="2">
        <f>_xlfn.QUARTILE.INC(Акции!B:B,1)</f>
        <v>5.4195624999999996</v>
      </c>
    </row>
    <row r="7" spans="1:6" ht="16" x14ac:dyDescent="0.2">
      <c r="A7" s="33"/>
      <c r="B7" s="1">
        <v>3</v>
      </c>
      <c r="C7" s="5" t="s">
        <v>10</v>
      </c>
      <c r="D7" s="2">
        <f>_xlfn.VAR.S(Таблица1[Доходност])</f>
        <v>3.1722766699387149E-4</v>
      </c>
      <c r="E7" s="18">
        <v>15813122993464.736</v>
      </c>
    </row>
    <row r="8" spans="1:6" ht="16" x14ac:dyDescent="0.2">
      <c r="A8" s="33"/>
      <c r="B8" s="1">
        <v>4</v>
      </c>
      <c r="C8" s="5" t="s">
        <v>11</v>
      </c>
      <c r="D8" s="2">
        <f>MIN(Таблица1[Доходност])</f>
        <v>-0.22888259411349807</v>
      </c>
      <c r="E8" s="18">
        <v>1663800</v>
      </c>
    </row>
    <row r="9" spans="1:6" ht="16" x14ac:dyDescent="0.2">
      <c r="A9" s="33"/>
      <c r="B9" s="1">
        <v>5</v>
      </c>
      <c r="C9" s="5" t="s">
        <v>12</v>
      </c>
      <c r="D9" s="2">
        <f>SKEW(Акции!C:C)</f>
        <v>1.5163430994316502</v>
      </c>
      <c r="E9" s="18">
        <v>1.5163430994316502</v>
      </c>
    </row>
    <row r="10" spans="1:6" ht="16" x14ac:dyDescent="0.2">
      <c r="A10" s="33"/>
      <c r="B10" s="1">
        <v>6</v>
      </c>
      <c r="C10" s="5" t="s">
        <v>13</v>
      </c>
      <c r="D10" s="2">
        <f>MAX(Таблица1[Volume])</f>
        <v>32411700</v>
      </c>
      <c r="E10" s="18">
        <v>32411700</v>
      </c>
    </row>
    <row r="11" spans="1:6" ht="16" x14ac:dyDescent="0.2">
      <c r="A11" s="32" t="s">
        <v>14</v>
      </c>
      <c r="B11" s="1">
        <v>7</v>
      </c>
      <c r="C11" s="5" t="s">
        <v>15</v>
      </c>
      <c r="D11" s="2">
        <f>COUNTIF(Таблица2[Амплуа],"нападающий")</f>
        <v>744</v>
      </c>
      <c r="E11" s="19">
        <f>COUNTIF(Таблица2[Амплуа],"нападающий")</f>
        <v>744</v>
      </c>
    </row>
    <row r="12" spans="1:6" ht="32" x14ac:dyDescent="0.2">
      <c r="A12" s="33"/>
      <c r="B12" s="1">
        <v>8</v>
      </c>
      <c r="C12" s="5" t="s">
        <v>16</v>
      </c>
      <c r="D12" s="2">
        <f>COUNTIFS(Таблица2[Гражданство],"Словакия",Таблица2[Возраст],"&lt;=34")</f>
        <v>36</v>
      </c>
      <c r="E12" s="19">
        <f>COUNTIFS(Таблица2[Гражданство],"Словакия",Таблица2[Возраст],"&lt;=34")</f>
        <v>36</v>
      </c>
    </row>
    <row r="13" spans="1:6" ht="32" x14ac:dyDescent="0.2">
      <c r="A13" s="33"/>
      <c r="B13" s="1">
        <v>9</v>
      </c>
      <c r="C13" s="5" t="s">
        <v>17</v>
      </c>
      <c r="D13" s="2">
        <f>SUMIFS(Таблица2[Зарплата],Таблица2[Амплуа],"защитник",Таблица2[Год рождения],"=1987")</f>
        <v>866627792</v>
      </c>
      <c r="E13" s="19">
        <f>SUMIFS(Таблица2[Зарплата],Таблица2[Амплуа],"защитник",Таблица2[Год рождения],"1987")</f>
        <v>866627792</v>
      </c>
      <c r="F13" t="s">
        <v>3055</v>
      </c>
    </row>
    <row r="14" spans="1:6" ht="32" x14ac:dyDescent="0.2">
      <c r="A14" s="33"/>
      <c r="B14" s="1">
        <v>10</v>
      </c>
      <c r="C14" s="5" t="s">
        <v>18</v>
      </c>
      <c r="D14" s="2">
        <f>IF(ISERROR(AVERAGEIFS(Таблица2[Зарплата],Таблица2[Гражданство],"Украина",Таблица2[А],"А")),0,AVERAGEIFS(Таблица2[Зарплата],Таблица2[Гражданство],"Украина",Таблица2[А],"А"))</f>
        <v>0</v>
      </c>
      <c r="E14" t="s">
        <v>3056</v>
      </c>
    </row>
    <row r="15" spans="1:6" ht="16" x14ac:dyDescent="0.2">
      <c r="A15" s="33"/>
      <c r="B15" s="1">
        <v>11</v>
      </c>
      <c r="C15" s="5" t="s">
        <v>19</v>
      </c>
      <c r="D15" s="2">
        <f>VLOOKUP(1662,Таблица2[[Номер]:[Возраст]],5,FALSE)</f>
        <v>24</v>
      </c>
      <c r="E15" s="19">
        <v>24</v>
      </c>
    </row>
    <row r="16" spans="1:6" ht="16" x14ac:dyDescent="0.2">
      <c r="A16" s="33"/>
      <c r="B16" s="1">
        <v>12</v>
      </c>
      <c r="C16" s="5" t="s">
        <v>20</v>
      </c>
      <c r="D16" s="2">
        <f>INDEX(Таблица2[[Номер]:[Фамилия, имя]],MATCH("Афанасьев Максим",Таблица2[Фамилия, имя],0),1)</f>
        <v>106</v>
      </c>
      <c r="E16" t="s">
        <v>3057</v>
      </c>
    </row>
    <row r="17" spans="1:5" ht="16" x14ac:dyDescent="0.2">
      <c r="A17" s="32" t="s">
        <v>21</v>
      </c>
      <c r="B17" s="1">
        <v>13</v>
      </c>
      <c r="C17" s="5" t="s">
        <v>22</v>
      </c>
      <c r="D17" s="2">
        <f>LEN(Текст!E4)</f>
        <v>1134</v>
      </c>
      <c r="E17" s="19">
        <v>1134</v>
      </c>
    </row>
    <row r="18" spans="1:5" ht="32" x14ac:dyDescent="0.2">
      <c r="A18" s="33"/>
      <c r="B18" s="1">
        <v>14</v>
      </c>
      <c r="C18" s="5" t="s">
        <v>23</v>
      </c>
      <c r="D18" s="2" t="str">
        <f>MID(Текст!E4,205,10)</f>
        <v>earning to</v>
      </c>
      <c r="E18" s="19" t="str">
        <f>Текст!F6</f>
        <v>earning to</v>
      </c>
    </row>
    <row r="19" spans="1:5" ht="32" x14ac:dyDescent="0.2">
      <c r="A19" s="33"/>
      <c r="B19" s="1">
        <v>15</v>
      </c>
      <c r="C19" s="5" t="s">
        <v>24</v>
      </c>
      <c r="D19" s="2">
        <f>FIND("-",Текст!E4)</f>
        <v>93</v>
      </c>
      <c r="E19" s="19">
        <f>Текст!G6</f>
        <v>93</v>
      </c>
    </row>
    <row r="20" spans="1:5" ht="16" x14ac:dyDescent="0.2">
      <c r="A20" s="33"/>
      <c r="B20" s="1">
        <v>16</v>
      </c>
      <c r="C20" s="5" t="s">
        <v>25</v>
      </c>
      <c r="D20" s="2">
        <f>LEN(SUBSTITUTE(Текст!E4,",",""))</f>
        <v>1119</v>
      </c>
      <c r="E20" s="19">
        <f>Текст!E7</f>
        <v>1119</v>
      </c>
    </row>
    <row r="21" spans="1:5" ht="32" x14ac:dyDescent="0.2">
      <c r="A21" s="33"/>
      <c r="B21" s="1">
        <v>17</v>
      </c>
      <c r="C21" s="5" t="s">
        <v>26</v>
      </c>
      <c r="D21" s="2">
        <f>LEN(Текст!E4)-LEN(SUBSTITUTE(Текст!E4,"h",""))</f>
        <v>18</v>
      </c>
      <c r="E21" s="19">
        <f>Текст!E8</f>
        <v>18</v>
      </c>
    </row>
    <row r="22" spans="1:5" ht="32" x14ac:dyDescent="0.2">
      <c r="A22" s="33"/>
      <c r="B22" s="1">
        <v>18</v>
      </c>
      <c r="C22" s="5" t="s">
        <v>27</v>
      </c>
      <c r="D22" s="2">
        <f>FIND("a",LOWER(Текст!E4))</f>
        <v>12</v>
      </c>
      <c r="E22" s="19">
        <f>Текст!I6</f>
        <v>12</v>
      </c>
    </row>
    <row r="23" spans="1:5" ht="16" x14ac:dyDescent="0.2">
      <c r="A23" s="32" t="s">
        <v>28</v>
      </c>
      <c r="B23" s="1">
        <v>19</v>
      </c>
      <c r="C23" s="5" t="s">
        <v>29</v>
      </c>
      <c r="D23" s="2">
        <f>COUNTIF(Таблица3[Месяц заказа],4)</f>
        <v>40</v>
      </c>
      <c r="E23" s="19">
        <f>Продажи!D1</f>
        <v>40</v>
      </c>
    </row>
    <row r="24" spans="1:5" ht="32" x14ac:dyDescent="0.2">
      <c r="A24" s="33"/>
      <c r="B24" s="1">
        <v>20</v>
      </c>
      <c r="C24" s="5" t="s">
        <v>30</v>
      </c>
      <c r="D24" s="2">
        <f>COUNTIF(Таблица3[День недели],4)/COUNT(Таблица3[День недели])</f>
        <v>0.15456674473067916</v>
      </c>
      <c r="E24" s="19">
        <f>Продажи!D2</f>
        <v>3.7996545768566495E-2</v>
      </c>
    </row>
    <row r="25" spans="1:5" ht="32" x14ac:dyDescent="0.2">
      <c r="A25" s="33"/>
      <c r="B25" s="1">
        <v>21</v>
      </c>
      <c r="C25" s="5" t="s">
        <v>31</v>
      </c>
      <c r="D25" s="2">
        <f>SUMIFS(Таблица3[Итого со скидкой],Таблица3[Дата заказа],"&lt;="&amp;Продажи!B2,Таблица3[Дата заказа],"&gt;="&amp;Продажи!B1)</f>
        <v>10438598.470000006</v>
      </c>
      <c r="E25" s="19">
        <f>Продажи!D3</f>
        <v>11348596</v>
      </c>
    </row>
    <row r="26" spans="1:5" ht="48" x14ac:dyDescent="0.2">
      <c r="A26" s="33"/>
      <c r="B26" s="37">
        <v>22</v>
      </c>
      <c r="C26" s="5" t="s">
        <v>32</v>
      </c>
      <c r="D26" s="2">
        <f>AVERAGEIFS(Таблица3[Итого со скидкой],Таблица3[декада],1)</f>
        <v>34773.891942446047</v>
      </c>
      <c r="E26" t="s">
        <v>3056</v>
      </c>
    </row>
    <row r="27" spans="1:5" ht="32" x14ac:dyDescent="0.2">
      <c r="A27" s="33"/>
      <c r="B27" s="1">
        <v>23</v>
      </c>
      <c r="C27" s="5" t="s">
        <v>33</v>
      </c>
      <c r="D27" s="2">
        <f>SUMIFS(Таблица3[Заказанное количество, кг],Таблица3[Наименование],"Зеленый чай крупнолистовой 2",Таблица3[год],2017)</f>
        <v>180</v>
      </c>
      <c r="E27" s="29">
        <f>Продажи!G2</f>
        <v>180</v>
      </c>
    </row>
    <row r="28" spans="1:5" ht="64" x14ac:dyDescent="0.2">
      <c r="A28" s="33"/>
      <c r="B28" s="1">
        <v>24</v>
      </c>
      <c r="C28" s="5" t="s">
        <v>34</v>
      </c>
      <c r="D28" s="2">
        <f>AVERAGEIFS(Таблица3[Скидка],Таблица3[Категория],"Пуэр рассыпной",Таблица3[неделя],"&gt;=14",Таблица3[неделя],"&lt;=47")</f>
        <v>1.2151898734177224E-2</v>
      </c>
    </row>
    <row r="29" spans="1:5" ht="32" x14ac:dyDescent="0.2">
      <c r="A29" s="32" t="s">
        <v>35</v>
      </c>
      <c r="B29" s="1">
        <v>25</v>
      </c>
      <c r="C29" s="5" t="s">
        <v>36</v>
      </c>
      <c r="D29" s="2">
        <f>SUM(SMALL(Массив!E18:AC18,{1,2,3,4,5,6,7,8,9,10,11,12}))</f>
        <v>406</v>
      </c>
      <c r="E29" s="19">
        <f>Массив!B34</f>
        <v>406</v>
      </c>
    </row>
    <row r="30" spans="1:5" ht="32" x14ac:dyDescent="0.2">
      <c r="A30" s="33"/>
      <c r="B30" s="1">
        <v>26</v>
      </c>
      <c r="C30" s="5" t="s">
        <v>37</v>
      </c>
      <c r="D30" s="2">
        <f>INDEX(Массив!E4:AC28,23,22)</f>
        <v>98</v>
      </c>
      <c r="E30" s="19">
        <f>Массив!B33</f>
        <v>98</v>
      </c>
    </row>
    <row r="31" spans="1:5" ht="32" x14ac:dyDescent="0.2">
      <c r="A31" s="33"/>
      <c r="B31" s="1">
        <v>27</v>
      </c>
      <c r="C31" s="5" t="s">
        <v>38</v>
      </c>
      <c r="D31" s="2">
        <f t="array" ref="D31">SUMPRODUCT(Массив!E12:AC12,TRANSPOSE(Массив!G4:G28))</f>
        <v>59821</v>
      </c>
      <c r="E31" s="19">
        <f>Массив!B36</f>
        <v>59821</v>
      </c>
    </row>
    <row r="32" spans="1:5" ht="32" x14ac:dyDescent="0.2">
      <c r="A32" s="33"/>
      <c r="B32" s="1">
        <v>28</v>
      </c>
      <c r="C32" s="5" t="s">
        <v>39</v>
      </c>
      <c r="D32" s="2">
        <f>MATCH(LARGE(Массив!E4:E28,1),Массив!E4:E28,0)</f>
        <v>9</v>
      </c>
    </row>
    <row r="33" spans="1:5" ht="16" x14ac:dyDescent="0.2">
      <c r="A33" s="33"/>
      <c r="B33" s="1">
        <v>29</v>
      </c>
      <c r="C33" s="5" t="s">
        <v>40</v>
      </c>
      <c r="D33" s="2">
        <v>340</v>
      </c>
      <c r="E33" s="19">
        <f>Массив!M36</f>
        <v>340</v>
      </c>
    </row>
    <row r="34" spans="1:5" ht="32" x14ac:dyDescent="0.2">
      <c r="A34" s="33"/>
      <c r="B34" s="1">
        <v>30</v>
      </c>
      <c r="C34" s="5" t="s">
        <v>41</v>
      </c>
      <c r="D34" s="2">
        <f>SUMXMY2(Массив!E16:AC16,Массив!Q4:Q28)</f>
        <v>42663</v>
      </c>
      <c r="E34" s="19">
        <f>Массив!O36</f>
        <v>42663</v>
      </c>
    </row>
    <row r="35" spans="1:5" ht="96" x14ac:dyDescent="0.2">
      <c r="A35" s="32" t="s">
        <v>42</v>
      </c>
      <c r="B35" s="1">
        <v>31</v>
      </c>
      <c r="C35" s="5" t="s">
        <v>43</v>
      </c>
      <c r="D35" s="6">
        <f>SUM(Таблица4[Количество_net])</f>
        <v>0</v>
      </c>
    </row>
    <row r="36" spans="1:5" ht="96" x14ac:dyDescent="0.2">
      <c r="A36" s="33"/>
      <c r="B36" s="1">
        <v>32</v>
      </c>
      <c r="C36" s="5" t="s">
        <v>44</v>
      </c>
      <c r="D36" s="2"/>
    </row>
    <row r="37" spans="1:5" ht="96" x14ac:dyDescent="0.2">
      <c r="A37" s="33"/>
      <c r="B37" s="1">
        <v>33</v>
      </c>
      <c r="C37" s="5" t="s">
        <v>45</v>
      </c>
      <c r="D37" s="2">
        <f>SUM(Таблица4[Стоимость])</f>
        <v>-6648.4433999999892</v>
      </c>
    </row>
    <row r="38" spans="1:5" ht="80" x14ac:dyDescent="0.2">
      <c r="A38" s="33"/>
      <c r="B38" s="1">
        <v>34</v>
      </c>
      <c r="C38" s="5" t="s">
        <v>46</v>
      </c>
      <c r="D38" s="2">
        <f>Сделки!I6</f>
        <v>-1169.2192455748284</v>
      </c>
    </row>
    <row r="39" spans="1:5" ht="64" x14ac:dyDescent="0.2">
      <c r="A39" s="33"/>
      <c r="B39" s="37">
        <v>35</v>
      </c>
      <c r="C39" s="5" t="s">
        <v>47</v>
      </c>
      <c r="D39" s="2"/>
    </row>
    <row r="40" spans="1:5" ht="64" x14ac:dyDescent="0.2">
      <c r="A40" s="33"/>
      <c r="B40" s="37">
        <v>36</v>
      </c>
      <c r="C40" s="5" t="s">
        <v>48</v>
      </c>
      <c r="D40" s="6"/>
    </row>
    <row r="42" spans="1:5" x14ac:dyDescent="0.2">
      <c r="D42" s="26" t="s">
        <v>3060</v>
      </c>
      <c r="E42" t="s">
        <v>3062</v>
      </c>
    </row>
    <row r="43" spans="1:5" x14ac:dyDescent="0.2">
      <c r="D43" s="27" t="s">
        <v>2770</v>
      </c>
      <c r="E43" s="25">
        <v>-230</v>
      </c>
    </row>
    <row r="44" spans="1:5" x14ac:dyDescent="0.2">
      <c r="D44" s="27" t="s">
        <v>2772</v>
      </c>
      <c r="E44" s="25">
        <v>-380</v>
      </c>
    </row>
    <row r="45" spans="1:5" x14ac:dyDescent="0.2">
      <c r="D45" s="27" t="s">
        <v>2773</v>
      </c>
      <c r="E45" s="25">
        <v>-80</v>
      </c>
    </row>
    <row r="46" spans="1:5" x14ac:dyDescent="0.2">
      <c r="D46" s="27" t="s">
        <v>2774</v>
      </c>
      <c r="E46" s="25">
        <v>-340</v>
      </c>
    </row>
    <row r="47" spans="1:5" x14ac:dyDescent="0.2">
      <c r="D47" s="27" t="s">
        <v>2728</v>
      </c>
      <c r="E47" s="25">
        <v>-410</v>
      </c>
    </row>
    <row r="48" spans="1:5" x14ac:dyDescent="0.2">
      <c r="D48" s="27" t="s">
        <v>2775</v>
      </c>
      <c r="E48" s="25">
        <v>-240</v>
      </c>
    </row>
    <row r="49" spans="4:5" x14ac:dyDescent="0.2">
      <c r="D49" s="27" t="s">
        <v>2776</v>
      </c>
      <c r="E49" s="25">
        <v>-400</v>
      </c>
    </row>
    <row r="50" spans="4:5" x14ac:dyDescent="0.2">
      <c r="D50" s="27" t="s">
        <v>2777</v>
      </c>
      <c r="E50" s="25">
        <v>-440</v>
      </c>
    </row>
    <row r="51" spans="4:5" x14ac:dyDescent="0.2">
      <c r="D51" s="27" t="s">
        <v>2778</v>
      </c>
      <c r="E51" s="25">
        <v>20</v>
      </c>
    </row>
    <row r="52" spans="4:5" x14ac:dyDescent="0.2">
      <c r="D52" s="27" t="s">
        <v>2780</v>
      </c>
      <c r="E52" s="25">
        <v>-330</v>
      </c>
    </row>
    <row r="53" spans="4:5" x14ac:dyDescent="0.2">
      <c r="D53" s="27" t="s">
        <v>2781</v>
      </c>
      <c r="E53" s="25">
        <v>320</v>
      </c>
    </row>
    <row r="54" spans="4:5" x14ac:dyDescent="0.2">
      <c r="D54" s="27" t="s">
        <v>2782</v>
      </c>
      <c r="E54" s="25">
        <v>-250</v>
      </c>
    </row>
    <row r="55" spans="4:5" x14ac:dyDescent="0.2">
      <c r="D55" s="27" t="s">
        <v>2783</v>
      </c>
      <c r="E55" s="25">
        <v>160</v>
      </c>
    </row>
    <row r="56" spans="4:5" x14ac:dyDescent="0.2">
      <c r="D56" s="27" t="s">
        <v>2784</v>
      </c>
      <c r="E56" s="25">
        <v>-410</v>
      </c>
    </row>
    <row r="57" spans="4:5" x14ac:dyDescent="0.2">
      <c r="D57" s="27" t="s">
        <v>2785</v>
      </c>
      <c r="E57" s="25">
        <v>-420</v>
      </c>
    </row>
    <row r="58" spans="4:5" x14ac:dyDescent="0.2">
      <c r="D58" s="27" t="s">
        <v>2786</v>
      </c>
      <c r="E58" s="25">
        <v>-170</v>
      </c>
    </row>
    <row r="59" spans="4:5" x14ac:dyDescent="0.2">
      <c r="D59" s="27" t="s">
        <v>2787</v>
      </c>
      <c r="E59" s="25">
        <v>-390</v>
      </c>
    </row>
    <row r="60" spans="4:5" x14ac:dyDescent="0.2">
      <c r="D60" s="27" t="s">
        <v>2788</v>
      </c>
      <c r="E60" s="25">
        <v>240</v>
      </c>
    </row>
    <row r="61" spans="4:5" x14ac:dyDescent="0.2">
      <c r="D61" s="27" t="s">
        <v>2789</v>
      </c>
      <c r="E61" s="25">
        <v>110</v>
      </c>
    </row>
    <row r="62" spans="4:5" x14ac:dyDescent="0.2">
      <c r="D62" s="27" t="s">
        <v>2790</v>
      </c>
      <c r="E62" s="25">
        <v>300</v>
      </c>
    </row>
    <row r="63" spans="4:5" x14ac:dyDescent="0.2">
      <c r="D63" s="27" t="s">
        <v>2791</v>
      </c>
      <c r="E63" s="25">
        <v>-300</v>
      </c>
    </row>
    <row r="64" spans="4:5" x14ac:dyDescent="0.2">
      <c r="D64" s="27" t="s">
        <v>2792</v>
      </c>
      <c r="E64" s="25">
        <v>-430</v>
      </c>
    </row>
    <row r="65" spans="4:5" x14ac:dyDescent="0.2">
      <c r="D65" s="27" t="s">
        <v>2731</v>
      </c>
      <c r="E65" s="25">
        <v>-280</v>
      </c>
    </row>
    <row r="66" spans="4:5" x14ac:dyDescent="0.2">
      <c r="D66" s="27" t="s">
        <v>2793</v>
      </c>
      <c r="E66" s="25">
        <v>-280</v>
      </c>
    </row>
    <row r="67" spans="4:5" x14ac:dyDescent="0.2">
      <c r="D67" s="27" t="s">
        <v>2794</v>
      </c>
      <c r="E67" s="25">
        <v>-170</v>
      </c>
    </row>
    <row r="68" spans="4:5" x14ac:dyDescent="0.2">
      <c r="D68" s="27" t="s">
        <v>2795</v>
      </c>
      <c r="E68" s="25">
        <v>-320</v>
      </c>
    </row>
    <row r="69" spans="4:5" x14ac:dyDescent="0.2">
      <c r="D69" s="27" t="s">
        <v>2796</v>
      </c>
      <c r="E69" s="25">
        <v>-390</v>
      </c>
    </row>
    <row r="70" spans="4:5" x14ac:dyDescent="0.2">
      <c r="D70" s="27" t="s">
        <v>2797</v>
      </c>
      <c r="E70" s="25">
        <v>170</v>
      </c>
    </row>
    <row r="71" spans="4:5" x14ac:dyDescent="0.2">
      <c r="D71" s="27" t="s">
        <v>2798</v>
      </c>
      <c r="E71" s="25">
        <v>230</v>
      </c>
    </row>
    <row r="72" spans="4:5" x14ac:dyDescent="0.2">
      <c r="D72" s="27" t="s">
        <v>2799</v>
      </c>
      <c r="E72" s="25">
        <v>-20</v>
      </c>
    </row>
    <row r="73" spans="4:5" x14ac:dyDescent="0.2">
      <c r="D73" s="27" t="s">
        <v>2800</v>
      </c>
      <c r="E73" s="25">
        <v>250</v>
      </c>
    </row>
    <row r="74" spans="4:5" x14ac:dyDescent="0.2">
      <c r="D74" s="27" t="s">
        <v>2801</v>
      </c>
      <c r="E74" s="25">
        <v>50</v>
      </c>
    </row>
    <row r="75" spans="4:5" x14ac:dyDescent="0.2">
      <c r="D75" s="27" t="s">
        <v>2802</v>
      </c>
      <c r="E75" s="25">
        <v>-180</v>
      </c>
    </row>
    <row r="76" spans="4:5" x14ac:dyDescent="0.2">
      <c r="D76" s="27" t="s">
        <v>2803</v>
      </c>
      <c r="E76" s="25">
        <v>-500</v>
      </c>
    </row>
    <row r="77" spans="4:5" x14ac:dyDescent="0.2">
      <c r="D77" s="27" t="s">
        <v>2804</v>
      </c>
      <c r="E77" s="25">
        <v>-80</v>
      </c>
    </row>
    <row r="78" spans="4:5" x14ac:dyDescent="0.2">
      <c r="D78" s="27" t="s">
        <v>2805</v>
      </c>
      <c r="E78" s="25">
        <v>-390</v>
      </c>
    </row>
    <row r="79" spans="4:5" x14ac:dyDescent="0.2">
      <c r="D79" s="27" t="s">
        <v>2806</v>
      </c>
      <c r="E79" s="25">
        <v>130</v>
      </c>
    </row>
    <row r="80" spans="4:5" x14ac:dyDescent="0.2">
      <c r="D80" s="27" t="s">
        <v>2742</v>
      </c>
      <c r="E80" s="25">
        <v>470</v>
      </c>
    </row>
    <row r="81" spans="4:5" x14ac:dyDescent="0.2">
      <c r="D81" s="27" t="s">
        <v>2807</v>
      </c>
      <c r="E81" s="25">
        <v>440</v>
      </c>
    </row>
    <row r="82" spans="4:5" x14ac:dyDescent="0.2">
      <c r="D82" s="27" t="s">
        <v>2808</v>
      </c>
      <c r="E82" s="25">
        <v>-430</v>
      </c>
    </row>
    <row r="83" spans="4:5" x14ac:dyDescent="0.2">
      <c r="D83" s="27" t="s">
        <v>2809</v>
      </c>
      <c r="E83" s="25">
        <v>180</v>
      </c>
    </row>
    <row r="84" spans="4:5" x14ac:dyDescent="0.2">
      <c r="D84" s="27" t="s">
        <v>2810</v>
      </c>
      <c r="E84" s="25">
        <v>30</v>
      </c>
    </row>
    <row r="85" spans="4:5" x14ac:dyDescent="0.2">
      <c r="D85" s="27" t="s">
        <v>2811</v>
      </c>
      <c r="E85" s="25">
        <v>-90</v>
      </c>
    </row>
    <row r="86" spans="4:5" x14ac:dyDescent="0.2">
      <c r="D86" s="27" t="s">
        <v>2724</v>
      </c>
      <c r="E86" s="25">
        <v>-420</v>
      </c>
    </row>
    <row r="87" spans="4:5" x14ac:dyDescent="0.2">
      <c r="D87" s="27" t="s">
        <v>2721</v>
      </c>
      <c r="E87" s="25">
        <v>30</v>
      </c>
    </row>
    <row r="88" spans="4:5" x14ac:dyDescent="0.2">
      <c r="D88" s="27" t="s">
        <v>2812</v>
      </c>
      <c r="E88" s="25">
        <v>950</v>
      </c>
    </row>
    <row r="89" spans="4:5" x14ac:dyDescent="0.2">
      <c r="D89" s="27" t="s">
        <v>2813</v>
      </c>
      <c r="E89" s="25">
        <v>-110</v>
      </c>
    </row>
    <row r="90" spans="4:5" x14ac:dyDescent="0.2">
      <c r="D90" s="27" t="s">
        <v>2814</v>
      </c>
      <c r="E90" s="25">
        <v>-160</v>
      </c>
    </row>
    <row r="91" spans="4:5" x14ac:dyDescent="0.2">
      <c r="D91" s="27" t="s">
        <v>2815</v>
      </c>
      <c r="E91" s="25">
        <v>120</v>
      </c>
    </row>
    <row r="92" spans="4:5" x14ac:dyDescent="0.2">
      <c r="D92" s="27" t="s">
        <v>2678</v>
      </c>
      <c r="E92" s="25">
        <v>-390</v>
      </c>
    </row>
    <row r="93" spans="4:5" x14ac:dyDescent="0.2">
      <c r="D93" s="27" t="s">
        <v>2757</v>
      </c>
      <c r="E93" s="25">
        <v>320</v>
      </c>
    </row>
    <row r="94" spans="4:5" x14ac:dyDescent="0.2">
      <c r="D94" s="27" t="s">
        <v>2816</v>
      </c>
      <c r="E94" s="25">
        <v>500</v>
      </c>
    </row>
    <row r="95" spans="4:5" x14ac:dyDescent="0.2">
      <c r="D95" s="27" t="s">
        <v>2817</v>
      </c>
      <c r="E95" s="25">
        <v>-50</v>
      </c>
    </row>
    <row r="96" spans="4:5" x14ac:dyDescent="0.2">
      <c r="D96" s="27" t="s">
        <v>2818</v>
      </c>
      <c r="E96" s="25">
        <v>290</v>
      </c>
    </row>
    <row r="97" spans="4:5" x14ac:dyDescent="0.2">
      <c r="D97" s="27" t="s">
        <v>2819</v>
      </c>
      <c r="E97" s="25">
        <v>-390</v>
      </c>
    </row>
    <row r="98" spans="4:5" x14ac:dyDescent="0.2">
      <c r="D98" s="27" t="s">
        <v>2820</v>
      </c>
      <c r="E98" s="25">
        <v>-350</v>
      </c>
    </row>
    <row r="99" spans="4:5" x14ac:dyDescent="0.2">
      <c r="D99" s="27" t="s">
        <v>2821</v>
      </c>
      <c r="E99" s="25">
        <v>-180</v>
      </c>
    </row>
    <row r="100" spans="4:5" x14ac:dyDescent="0.2">
      <c r="D100" s="27" t="s">
        <v>2822</v>
      </c>
      <c r="E100" s="25">
        <v>-40</v>
      </c>
    </row>
    <row r="101" spans="4:5" x14ac:dyDescent="0.2">
      <c r="D101" s="27" t="s">
        <v>2756</v>
      </c>
      <c r="E101" s="25">
        <v>20</v>
      </c>
    </row>
    <row r="102" spans="4:5" x14ac:dyDescent="0.2">
      <c r="D102" s="27" t="s">
        <v>2823</v>
      </c>
      <c r="E102" s="25">
        <v>150</v>
      </c>
    </row>
    <row r="103" spans="4:5" x14ac:dyDescent="0.2">
      <c r="D103" s="27" t="s">
        <v>2736</v>
      </c>
      <c r="E103" s="25">
        <v>340</v>
      </c>
    </row>
    <row r="104" spans="4:5" x14ac:dyDescent="0.2">
      <c r="D104" s="27" t="s">
        <v>2824</v>
      </c>
      <c r="E104" s="25">
        <v>-110</v>
      </c>
    </row>
    <row r="105" spans="4:5" x14ac:dyDescent="0.2">
      <c r="D105" s="27" t="s">
        <v>2825</v>
      </c>
      <c r="E105" s="25">
        <v>-470</v>
      </c>
    </row>
    <row r="106" spans="4:5" x14ac:dyDescent="0.2">
      <c r="D106" s="27" t="s">
        <v>2826</v>
      </c>
      <c r="E106" s="25">
        <v>500</v>
      </c>
    </row>
    <row r="107" spans="4:5" x14ac:dyDescent="0.2">
      <c r="D107" s="27" t="s">
        <v>2761</v>
      </c>
      <c r="E107" s="25">
        <v>-10</v>
      </c>
    </row>
    <row r="108" spans="4:5" x14ac:dyDescent="0.2">
      <c r="D108" s="27" t="s">
        <v>2827</v>
      </c>
      <c r="E108" s="25">
        <v>310</v>
      </c>
    </row>
    <row r="109" spans="4:5" x14ac:dyDescent="0.2">
      <c r="D109" s="27" t="s">
        <v>2828</v>
      </c>
      <c r="E109" s="25">
        <v>-480</v>
      </c>
    </row>
    <row r="110" spans="4:5" x14ac:dyDescent="0.2">
      <c r="D110" s="27" t="s">
        <v>2753</v>
      </c>
      <c r="E110" s="25">
        <v>-380</v>
      </c>
    </row>
    <row r="111" spans="4:5" x14ac:dyDescent="0.2">
      <c r="D111" s="27" t="s">
        <v>2829</v>
      </c>
      <c r="E111" s="25">
        <v>220</v>
      </c>
    </row>
    <row r="112" spans="4:5" x14ac:dyDescent="0.2">
      <c r="D112" s="27" t="s">
        <v>2717</v>
      </c>
      <c r="E112" s="25">
        <v>-310</v>
      </c>
    </row>
    <row r="113" spans="4:5" x14ac:dyDescent="0.2">
      <c r="D113" s="27" t="s">
        <v>2830</v>
      </c>
      <c r="E113" s="25">
        <v>190</v>
      </c>
    </row>
    <row r="114" spans="4:5" x14ac:dyDescent="0.2">
      <c r="D114" s="27" t="s">
        <v>2831</v>
      </c>
      <c r="E114" s="25">
        <v>-330</v>
      </c>
    </row>
    <row r="115" spans="4:5" x14ac:dyDescent="0.2">
      <c r="D115" s="27" t="s">
        <v>2832</v>
      </c>
      <c r="E115" s="25">
        <v>110</v>
      </c>
    </row>
    <row r="116" spans="4:5" x14ac:dyDescent="0.2">
      <c r="D116" s="27" t="s">
        <v>2833</v>
      </c>
      <c r="E116" s="25">
        <v>140</v>
      </c>
    </row>
    <row r="117" spans="4:5" x14ac:dyDescent="0.2">
      <c r="D117" s="27" t="s">
        <v>2834</v>
      </c>
      <c r="E117" s="25">
        <v>70</v>
      </c>
    </row>
    <row r="118" spans="4:5" x14ac:dyDescent="0.2">
      <c r="D118" s="27" t="s">
        <v>2835</v>
      </c>
      <c r="E118" s="25">
        <v>350</v>
      </c>
    </row>
    <row r="119" spans="4:5" x14ac:dyDescent="0.2">
      <c r="D119" s="27" t="s">
        <v>2836</v>
      </c>
      <c r="E119" s="25">
        <v>500</v>
      </c>
    </row>
    <row r="120" spans="4:5" x14ac:dyDescent="0.2">
      <c r="D120" s="27" t="s">
        <v>2837</v>
      </c>
      <c r="E120" s="25">
        <v>-270</v>
      </c>
    </row>
    <row r="121" spans="4:5" x14ac:dyDescent="0.2">
      <c r="D121" s="27" t="s">
        <v>2838</v>
      </c>
      <c r="E121" s="25">
        <v>420</v>
      </c>
    </row>
    <row r="122" spans="4:5" x14ac:dyDescent="0.2">
      <c r="D122" s="27" t="s">
        <v>2839</v>
      </c>
      <c r="E122" s="25">
        <v>150</v>
      </c>
    </row>
    <row r="123" spans="4:5" x14ac:dyDescent="0.2">
      <c r="D123" s="27" t="s">
        <v>2840</v>
      </c>
      <c r="E123" s="25">
        <v>-220</v>
      </c>
    </row>
    <row r="124" spans="4:5" x14ac:dyDescent="0.2">
      <c r="D124" s="27" t="s">
        <v>2841</v>
      </c>
      <c r="E124" s="25">
        <v>460</v>
      </c>
    </row>
    <row r="125" spans="4:5" x14ac:dyDescent="0.2">
      <c r="D125" s="27" t="s">
        <v>2842</v>
      </c>
      <c r="E125" s="25">
        <v>-350</v>
      </c>
    </row>
    <row r="126" spans="4:5" x14ac:dyDescent="0.2">
      <c r="D126" s="27" t="s">
        <v>2754</v>
      </c>
      <c r="E126" s="25">
        <v>-500</v>
      </c>
    </row>
    <row r="127" spans="4:5" x14ac:dyDescent="0.2">
      <c r="D127" s="27" t="s">
        <v>2843</v>
      </c>
      <c r="E127" s="25">
        <v>-100</v>
      </c>
    </row>
    <row r="128" spans="4:5" x14ac:dyDescent="0.2">
      <c r="D128" s="27" t="s">
        <v>2738</v>
      </c>
      <c r="E128" s="25">
        <v>430</v>
      </c>
    </row>
    <row r="129" spans="4:5" x14ac:dyDescent="0.2">
      <c r="D129" s="27" t="s">
        <v>2741</v>
      </c>
      <c r="E129" s="25">
        <v>880</v>
      </c>
    </row>
    <row r="130" spans="4:5" x14ac:dyDescent="0.2">
      <c r="D130" s="27" t="s">
        <v>2844</v>
      </c>
      <c r="E130" s="25">
        <v>30</v>
      </c>
    </row>
    <row r="131" spans="4:5" x14ac:dyDescent="0.2">
      <c r="D131" s="27" t="s">
        <v>2845</v>
      </c>
      <c r="E131" s="25">
        <v>20</v>
      </c>
    </row>
    <row r="132" spans="4:5" x14ac:dyDescent="0.2">
      <c r="D132" s="27" t="s">
        <v>2846</v>
      </c>
      <c r="E132" s="25">
        <v>330</v>
      </c>
    </row>
    <row r="133" spans="4:5" x14ac:dyDescent="0.2">
      <c r="D133" s="27" t="s">
        <v>2847</v>
      </c>
      <c r="E133" s="25">
        <v>-70</v>
      </c>
    </row>
    <row r="134" spans="4:5" x14ac:dyDescent="0.2">
      <c r="D134" s="27" t="s">
        <v>2848</v>
      </c>
      <c r="E134" s="25">
        <v>-40</v>
      </c>
    </row>
    <row r="135" spans="4:5" x14ac:dyDescent="0.2">
      <c r="D135" s="27" t="s">
        <v>2764</v>
      </c>
      <c r="E135" s="25">
        <v>-230</v>
      </c>
    </row>
    <row r="136" spans="4:5" x14ac:dyDescent="0.2">
      <c r="D136" s="27" t="s">
        <v>2849</v>
      </c>
      <c r="E136" s="25">
        <v>140</v>
      </c>
    </row>
    <row r="137" spans="4:5" x14ac:dyDescent="0.2">
      <c r="D137" s="27" t="s">
        <v>2850</v>
      </c>
      <c r="E137" s="25">
        <v>210</v>
      </c>
    </row>
    <row r="138" spans="4:5" x14ac:dyDescent="0.2">
      <c r="D138" s="27" t="s">
        <v>2851</v>
      </c>
      <c r="E138" s="25">
        <v>-440</v>
      </c>
    </row>
    <row r="139" spans="4:5" x14ac:dyDescent="0.2">
      <c r="D139" s="27" t="s">
        <v>2852</v>
      </c>
      <c r="E139" s="25">
        <v>420</v>
      </c>
    </row>
    <row r="140" spans="4:5" x14ac:dyDescent="0.2">
      <c r="D140" s="27" t="s">
        <v>2853</v>
      </c>
      <c r="E140" s="25">
        <v>190</v>
      </c>
    </row>
    <row r="141" spans="4:5" x14ac:dyDescent="0.2">
      <c r="D141" s="27" t="s">
        <v>2854</v>
      </c>
      <c r="E141" s="25">
        <v>420</v>
      </c>
    </row>
    <row r="142" spans="4:5" x14ac:dyDescent="0.2">
      <c r="D142" s="27" t="s">
        <v>2855</v>
      </c>
      <c r="E142" s="25">
        <v>430</v>
      </c>
    </row>
    <row r="143" spans="4:5" x14ac:dyDescent="0.2">
      <c r="D143" s="27" t="s">
        <v>2856</v>
      </c>
      <c r="E143" s="25">
        <v>130</v>
      </c>
    </row>
    <row r="144" spans="4:5" x14ac:dyDescent="0.2">
      <c r="D144" s="27" t="s">
        <v>2857</v>
      </c>
      <c r="E144" s="25">
        <v>-220</v>
      </c>
    </row>
    <row r="145" spans="4:5" x14ac:dyDescent="0.2">
      <c r="D145" s="27" t="s">
        <v>2858</v>
      </c>
      <c r="E145" s="25">
        <v>250</v>
      </c>
    </row>
    <row r="146" spans="4:5" x14ac:dyDescent="0.2">
      <c r="D146" s="27" t="s">
        <v>2859</v>
      </c>
      <c r="E146" s="25">
        <v>450</v>
      </c>
    </row>
    <row r="147" spans="4:5" x14ac:dyDescent="0.2">
      <c r="D147" s="27" t="s">
        <v>2860</v>
      </c>
      <c r="E147" s="25">
        <v>-280</v>
      </c>
    </row>
    <row r="148" spans="4:5" x14ac:dyDescent="0.2">
      <c r="D148" s="27" t="s">
        <v>2861</v>
      </c>
      <c r="E148" s="25">
        <v>-370</v>
      </c>
    </row>
    <row r="149" spans="4:5" x14ac:dyDescent="0.2">
      <c r="D149" s="27" t="s">
        <v>2862</v>
      </c>
      <c r="E149" s="25">
        <v>70</v>
      </c>
    </row>
    <row r="150" spans="4:5" x14ac:dyDescent="0.2">
      <c r="D150" s="27" t="s">
        <v>2863</v>
      </c>
      <c r="E150" s="25">
        <v>140</v>
      </c>
    </row>
    <row r="151" spans="4:5" x14ac:dyDescent="0.2">
      <c r="D151" s="27" t="s">
        <v>2864</v>
      </c>
      <c r="E151" s="25">
        <v>-450</v>
      </c>
    </row>
    <row r="152" spans="4:5" x14ac:dyDescent="0.2">
      <c r="D152" s="27" t="s">
        <v>2865</v>
      </c>
      <c r="E152" s="25">
        <v>270</v>
      </c>
    </row>
    <row r="153" spans="4:5" x14ac:dyDescent="0.2">
      <c r="D153" s="27" t="s">
        <v>2866</v>
      </c>
      <c r="E153" s="25">
        <v>460</v>
      </c>
    </row>
    <row r="154" spans="4:5" x14ac:dyDescent="0.2">
      <c r="D154" s="27" t="s">
        <v>2867</v>
      </c>
      <c r="E154" s="25">
        <v>-250</v>
      </c>
    </row>
    <row r="155" spans="4:5" x14ac:dyDescent="0.2">
      <c r="D155" s="27" t="s">
        <v>2868</v>
      </c>
      <c r="E155" s="25">
        <v>400</v>
      </c>
    </row>
    <row r="156" spans="4:5" x14ac:dyDescent="0.2">
      <c r="D156" s="27" t="s">
        <v>2711</v>
      </c>
      <c r="E156" s="25">
        <v>320</v>
      </c>
    </row>
    <row r="157" spans="4:5" x14ac:dyDescent="0.2">
      <c r="D157" s="27" t="s">
        <v>2869</v>
      </c>
      <c r="E157" s="25">
        <v>-130</v>
      </c>
    </row>
    <row r="158" spans="4:5" x14ac:dyDescent="0.2">
      <c r="D158" s="27" t="s">
        <v>2870</v>
      </c>
      <c r="E158" s="25">
        <v>-10</v>
      </c>
    </row>
    <row r="159" spans="4:5" x14ac:dyDescent="0.2">
      <c r="D159" s="27" t="s">
        <v>2871</v>
      </c>
      <c r="E159" s="25">
        <v>-270</v>
      </c>
    </row>
    <row r="160" spans="4:5" x14ac:dyDescent="0.2">
      <c r="D160" s="27" t="s">
        <v>2872</v>
      </c>
      <c r="E160" s="25">
        <v>-210</v>
      </c>
    </row>
    <row r="161" spans="4:5" x14ac:dyDescent="0.2">
      <c r="D161" s="27" t="s">
        <v>2873</v>
      </c>
      <c r="E161" s="25">
        <v>40</v>
      </c>
    </row>
    <row r="162" spans="4:5" x14ac:dyDescent="0.2">
      <c r="D162" s="27" t="s">
        <v>2874</v>
      </c>
      <c r="E162" s="25">
        <v>-430</v>
      </c>
    </row>
    <row r="163" spans="4:5" x14ac:dyDescent="0.2">
      <c r="D163" s="27" t="s">
        <v>2875</v>
      </c>
      <c r="E163" s="25">
        <v>-200</v>
      </c>
    </row>
    <row r="164" spans="4:5" x14ac:dyDescent="0.2">
      <c r="D164" s="27" t="s">
        <v>2876</v>
      </c>
      <c r="E164" s="25">
        <v>200</v>
      </c>
    </row>
    <row r="165" spans="4:5" x14ac:dyDescent="0.2">
      <c r="D165" s="27" t="s">
        <v>2877</v>
      </c>
      <c r="E165" s="25">
        <v>-450</v>
      </c>
    </row>
    <row r="166" spans="4:5" x14ac:dyDescent="0.2">
      <c r="D166" s="27" t="s">
        <v>2727</v>
      </c>
      <c r="E166" s="25">
        <v>230</v>
      </c>
    </row>
    <row r="167" spans="4:5" x14ac:dyDescent="0.2">
      <c r="D167" s="27" t="s">
        <v>2705</v>
      </c>
      <c r="E167" s="25">
        <v>-420</v>
      </c>
    </row>
    <row r="168" spans="4:5" x14ac:dyDescent="0.2">
      <c r="D168" s="27" t="s">
        <v>2878</v>
      </c>
      <c r="E168" s="25">
        <v>-180</v>
      </c>
    </row>
    <row r="169" spans="4:5" x14ac:dyDescent="0.2">
      <c r="D169" s="27" t="s">
        <v>2879</v>
      </c>
      <c r="E169" s="25">
        <v>-540</v>
      </c>
    </row>
    <row r="170" spans="4:5" x14ac:dyDescent="0.2">
      <c r="D170" s="27" t="s">
        <v>2880</v>
      </c>
      <c r="E170" s="25">
        <v>700</v>
      </c>
    </row>
    <row r="171" spans="4:5" x14ac:dyDescent="0.2">
      <c r="D171" s="27" t="s">
        <v>2733</v>
      </c>
      <c r="E171" s="25">
        <v>-10</v>
      </c>
    </row>
    <row r="172" spans="4:5" x14ac:dyDescent="0.2">
      <c r="D172" s="27" t="s">
        <v>2881</v>
      </c>
      <c r="E172" s="25">
        <v>390</v>
      </c>
    </row>
    <row r="173" spans="4:5" x14ac:dyDescent="0.2">
      <c r="D173" s="27" t="s">
        <v>2882</v>
      </c>
      <c r="E173" s="25">
        <v>-360</v>
      </c>
    </row>
    <row r="174" spans="4:5" x14ac:dyDescent="0.2">
      <c r="D174" s="27" t="s">
        <v>2763</v>
      </c>
      <c r="E174" s="25">
        <v>180</v>
      </c>
    </row>
    <row r="175" spans="4:5" x14ac:dyDescent="0.2">
      <c r="D175" s="27" t="s">
        <v>2883</v>
      </c>
      <c r="E175" s="25">
        <v>490</v>
      </c>
    </row>
    <row r="176" spans="4:5" x14ac:dyDescent="0.2">
      <c r="D176" s="27" t="s">
        <v>2884</v>
      </c>
      <c r="E176" s="25">
        <v>40</v>
      </c>
    </row>
    <row r="177" spans="4:5" x14ac:dyDescent="0.2">
      <c r="D177" s="27" t="s">
        <v>2885</v>
      </c>
      <c r="E177" s="25">
        <v>370</v>
      </c>
    </row>
    <row r="178" spans="4:5" x14ac:dyDescent="0.2">
      <c r="D178" s="27" t="s">
        <v>2886</v>
      </c>
      <c r="E178" s="25">
        <v>-60</v>
      </c>
    </row>
    <row r="179" spans="4:5" x14ac:dyDescent="0.2">
      <c r="D179" s="27" t="s">
        <v>2887</v>
      </c>
      <c r="E179" s="25">
        <v>10</v>
      </c>
    </row>
    <row r="180" spans="4:5" x14ac:dyDescent="0.2">
      <c r="D180" s="27" t="s">
        <v>2888</v>
      </c>
      <c r="E180" s="25">
        <v>160</v>
      </c>
    </row>
    <row r="181" spans="4:5" x14ac:dyDescent="0.2">
      <c r="D181" s="27" t="s">
        <v>2889</v>
      </c>
      <c r="E181" s="25">
        <v>-550</v>
      </c>
    </row>
    <row r="182" spans="4:5" x14ac:dyDescent="0.2">
      <c r="D182" s="27" t="s">
        <v>2890</v>
      </c>
      <c r="E182" s="25">
        <v>130</v>
      </c>
    </row>
    <row r="183" spans="4:5" x14ac:dyDescent="0.2">
      <c r="D183" s="27" t="s">
        <v>2891</v>
      </c>
      <c r="E183" s="25">
        <v>-280</v>
      </c>
    </row>
    <row r="184" spans="4:5" x14ac:dyDescent="0.2">
      <c r="D184" s="27" t="s">
        <v>2892</v>
      </c>
      <c r="E184" s="25">
        <v>430</v>
      </c>
    </row>
    <row r="185" spans="4:5" x14ac:dyDescent="0.2">
      <c r="D185" s="27" t="s">
        <v>2893</v>
      </c>
      <c r="E185" s="25">
        <v>370</v>
      </c>
    </row>
    <row r="186" spans="4:5" x14ac:dyDescent="0.2">
      <c r="D186" s="27" t="s">
        <v>2894</v>
      </c>
      <c r="E186" s="25">
        <v>-360</v>
      </c>
    </row>
    <row r="187" spans="4:5" x14ac:dyDescent="0.2">
      <c r="D187" s="27" t="s">
        <v>2740</v>
      </c>
      <c r="E187" s="25">
        <v>240</v>
      </c>
    </row>
    <row r="188" spans="4:5" x14ac:dyDescent="0.2">
      <c r="D188" s="27" t="s">
        <v>2895</v>
      </c>
      <c r="E188" s="25">
        <v>-390</v>
      </c>
    </row>
    <row r="189" spans="4:5" x14ac:dyDescent="0.2">
      <c r="D189" s="27" t="s">
        <v>2896</v>
      </c>
      <c r="E189" s="25">
        <v>-170</v>
      </c>
    </row>
    <row r="190" spans="4:5" x14ac:dyDescent="0.2">
      <c r="D190" s="27" t="s">
        <v>2897</v>
      </c>
      <c r="E190" s="25">
        <v>-140</v>
      </c>
    </row>
    <row r="191" spans="4:5" x14ac:dyDescent="0.2">
      <c r="D191" s="27" t="s">
        <v>2898</v>
      </c>
      <c r="E191" s="25">
        <v>-490</v>
      </c>
    </row>
    <row r="192" spans="4:5" x14ac:dyDescent="0.2">
      <c r="D192" s="27" t="s">
        <v>2899</v>
      </c>
      <c r="E192" s="25">
        <v>-260</v>
      </c>
    </row>
    <row r="193" spans="4:5" x14ac:dyDescent="0.2">
      <c r="D193" s="27" t="s">
        <v>2900</v>
      </c>
      <c r="E193" s="25">
        <v>60</v>
      </c>
    </row>
    <row r="194" spans="4:5" x14ac:dyDescent="0.2">
      <c r="D194" s="27" t="s">
        <v>2901</v>
      </c>
      <c r="E194" s="25">
        <v>-290</v>
      </c>
    </row>
    <row r="195" spans="4:5" x14ac:dyDescent="0.2">
      <c r="D195" s="27" t="s">
        <v>2902</v>
      </c>
      <c r="E195" s="25">
        <v>-20</v>
      </c>
    </row>
    <row r="196" spans="4:5" x14ac:dyDescent="0.2">
      <c r="D196" s="27" t="s">
        <v>2903</v>
      </c>
      <c r="E196" s="25">
        <v>-260</v>
      </c>
    </row>
    <row r="197" spans="4:5" x14ac:dyDescent="0.2">
      <c r="D197" s="27" t="s">
        <v>2904</v>
      </c>
      <c r="E197" s="25">
        <v>-330</v>
      </c>
    </row>
    <row r="198" spans="4:5" x14ac:dyDescent="0.2">
      <c r="D198" s="27" t="s">
        <v>2905</v>
      </c>
      <c r="E198" s="25">
        <v>-140</v>
      </c>
    </row>
    <row r="199" spans="4:5" x14ac:dyDescent="0.2">
      <c r="D199" s="27" t="s">
        <v>2906</v>
      </c>
      <c r="E199" s="25">
        <v>-450</v>
      </c>
    </row>
    <row r="200" spans="4:5" x14ac:dyDescent="0.2">
      <c r="D200" s="27" t="s">
        <v>2759</v>
      </c>
      <c r="E200" s="25">
        <v>30</v>
      </c>
    </row>
    <row r="201" spans="4:5" x14ac:dyDescent="0.2">
      <c r="D201" s="27" t="s">
        <v>2732</v>
      </c>
      <c r="E201" s="25">
        <v>-420</v>
      </c>
    </row>
    <row r="202" spans="4:5" x14ac:dyDescent="0.2">
      <c r="D202" s="27" t="s">
        <v>2692</v>
      </c>
      <c r="E202" s="25">
        <v>-180</v>
      </c>
    </row>
    <row r="203" spans="4:5" x14ac:dyDescent="0.2">
      <c r="D203" s="27" t="s">
        <v>2907</v>
      </c>
      <c r="E203" s="25">
        <v>-90</v>
      </c>
    </row>
    <row r="204" spans="4:5" x14ac:dyDescent="0.2">
      <c r="D204" s="27" t="s">
        <v>2908</v>
      </c>
      <c r="E204" s="25">
        <v>-340</v>
      </c>
    </row>
    <row r="205" spans="4:5" x14ac:dyDescent="0.2">
      <c r="D205" s="27" t="s">
        <v>2909</v>
      </c>
      <c r="E205" s="25">
        <v>90</v>
      </c>
    </row>
    <row r="206" spans="4:5" x14ac:dyDescent="0.2">
      <c r="D206" s="27" t="s">
        <v>2910</v>
      </c>
      <c r="E206" s="25">
        <v>350</v>
      </c>
    </row>
    <row r="207" spans="4:5" x14ac:dyDescent="0.2">
      <c r="D207" s="27" t="s">
        <v>2911</v>
      </c>
      <c r="E207" s="25">
        <v>0</v>
      </c>
    </row>
    <row r="208" spans="4:5" x14ac:dyDescent="0.2">
      <c r="D208" s="27" t="s">
        <v>2912</v>
      </c>
      <c r="E208" s="25">
        <v>-160</v>
      </c>
    </row>
    <row r="209" spans="4:5" x14ac:dyDescent="0.2">
      <c r="D209" s="27" t="s">
        <v>2913</v>
      </c>
      <c r="E209" s="25">
        <v>-750</v>
      </c>
    </row>
    <row r="210" spans="4:5" x14ac:dyDescent="0.2">
      <c r="D210" s="27" t="s">
        <v>2914</v>
      </c>
      <c r="E210" s="25">
        <v>-670</v>
      </c>
    </row>
    <row r="211" spans="4:5" x14ac:dyDescent="0.2">
      <c r="D211" s="27" t="s">
        <v>2915</v>
      </c>
      <c r="E211" s="25">
        <v>-500</v>
      </c>
    </row>
    <row r="212" spans="4:5" x14ac:dyDescent="0.2">
      <c r="D212" s="27" t="s">
        <v>2916</v>
      </c>
      <c r="E212" s="25">
        <v>-330</v>
      </c>
    </row>
    <row r="213" spans="4:5" x14ac:dyDescent="0.2">
      <c r="D213" s="27" t="s">
        <v>2917</v>
      </c>
      <c r="E213" s="25">
        <v>290</v>
      </c>
    </row>
    <row r="214" spans="4:5" x14ac:dyDescent="0.2">
      <c r="D214" s="27" t="s">
        <v>2918</v>
      </c>
      <c r="E214" s="25">
        <v>-130</v>
      </c>
    </row>
    <row r="215" spans="4:5" x14ac:dyDescent="0.2">
      <c r="D215" s="27" t="s">
        <v>2919</v>
      </c>
      <c r="E215" s="25">
        <v>-380</v>
      </c>
    </row>
    <row r="216" spans="4:5" x14ac:dyDescent="0.2">
      <c r="D216" s="27" t="s">
        <v>2920</v>
      </c>
      <c r="E216" s="25">
        <v>1130</v>
      </c>
    </row>
    <row r="217" spans="4:5" x14ac:dyDescent="0.2">
      <c r="D217" s="27" t="s">
        <v>2921</v>
      </c>
      <c r="E217" s="25">
        <v>-40</v>
      </c>
    </row>
    <row r="218" spans="4:5" x14ac:dyDescent="0.2">
      <c r="D218" s="27" t="s">
        <v>2922</v>
      </c>
      <c r="E218" s="25">
        <v>-160</v>
      </c>
    </row>
    <row r="219" spans="4:5" x14ac:dyDescent="0.2">
      <c r="D219" s="27" t="s">
        <v>2923</v>
      </c>
      <c r="E219" s="25">
        <v>-140</v>
      </c>
    </row>
    <row r="220" spans="4:5" x14ac:dyDescent="0.2">
      <c r="D220" s="27" t="s">
        <v>2924</v>
      </c>
      <c r="E220" s="25">
        <v>400</v>
      </c>
    </row>
    <row r="221" spans="4:5" x14ac:dyDescent="0.2">
      <c r="D221" s="27" t="s">
        <v>2925</v>
      </c>
      <c r="E221" s="25">
        <v>180</v>
      </c>
    </row>
    <row r="222" spans="4:5" x14ac:dyDescent="0.2">
      <c r="D222" s="27" t="s">
        <v>2723</v>
      </c>
      <c r="E222" s="25">
        <v>-30</v>
      </c>
    </row>
    <row r="223" spans="4:5" x14ac:dyDescent="0.2">
      <c r="D223" s="27" t="s">
        <v>2926</v>
      </c>
      <c r="E223" s="25">
        <v>-60</v>
      </c>
    </row>
    <row r="224" spans="4:5" x14ac:dyDescent="0.2">
      <c r="D224" s="27" t="s">
        <v>2927</v>
      </c>
      <c r="E224" s="25">
        <v>-330</v>
      </c>
    </row>
    <row r="225" spans="4:5" x14ac:dyDescent="0.2">
      <c r="D225" s="27" t="s">
        <v>2710</v>
      </c>
      <c r="E225" s="25">
        <v>450</v>
      </c>
    </row>
    <row r="226" spans="4:5" x14ac:dyDescent="0.2">
      <c r="D226" s="27" t="s">
        <v>2748</v>
      </c>
      <c r="E226" s="25">
        <v>240</v>
      </c>
    </row>
    <row r="227" spans="4:5" x14ac:dyDescent="0.2">
      <c r="D227" s="27" t="s">
        <v>2928</v>
      </c>
      <c r="E227" s="25">
        <v>-390</v>
      </c>
    </row>
    <row r="228" spans="4:5" x14ac:dyDescent="0.2">
      <c r="D228" s="27" t="s">
        <v>2929</v>
      </c>
      <c r="E228" s="25">
        <v>210</v>
      </c>
    </row>
    <row r="229" spans="4:5" x14ac:dyDescent="0.2">
      <c r="D229" s="27" t="s">
        <v>2930</v>
      </c>
      <c r="E229" s="25">
        <v>-150</v>
      </c>
    </row>
    <row r="230" spans="4:5" x14ac:dyDescent="0.2">
      <c r="D230" s="27" t="s">
        <v>2931</v>
      </c>
      <c r="E230" s="25">
        <v>-30</v>
      </c>
    </row>
    <row r="231" spans="4:5" x14ac:dyDescent="0.2">
      <c r="D231" s="27" t="s">
        <v>2932</v>
      </c>
      <c r="E231" s="25">
        <v>-220</v>
      </c>
    </row>
    <row r="232" spans="4:5" x14ac:dyDescent="0.2">
      <c r="D232" s="27" t="s">
        <v>2933</v>
      </c>
      <c r="E232" s="25">
        <v>110</v>
      </c>
    </row>
    <row r="233" spans="4:5" x14ac:dyDescent="0.2">
      <c r="D233" s="27" t="s">
        <v>2934</v>
      </c>
      <c r="E233" s="25">
        <v>300</v>
      </c>
    </row>
    <row r="234" spans="4:5" x14ac:dyDescent="0.2">
      <c r="D234" s="27" t="s">
        <v>2935</v>
      </c>
      <c r="E234" s="25">
        <v>170</v>
      </c>
    </row>
    <row r="235" spans="4:5" x14ac:dyDescent="0.2">
      <c r="D235" s="27" t="s">
        <v>2936</v>
      </c>
      <c r="E235" s="25">
        <v>440</v>
      </c>
    </row>
    <row r="236" spans="4:5" x14ac:dyDescent="0.2">
      <c r="D236" s="27" t="s">
        <v>2937</v>
      </c>
      <c r="E236" s="25">
        <v>740</v>
      </c>
    </row>
    <row r="237" spans="4:5" x14ac:dyDescent="0.2">
      <c r="D237" s="27" t="s">
        <v>2938</v>
      </c>
      <c r="E237" s="25">
        <v>0</v>
      </c>
    </row>
    <row r="238" spans="4:5" x14ac:dyDescent="0.2">
      <c r="D238" s="27" t="s">
        <v>2939</v>
      </c>
      <c r="E238" s="25">
        <v>-230</v>
      </c>
    </row>
    <row r="239" spans="4:5" x14ac:dyDescent="0.2">
      <c r="D239" s="27" t="s">
        <v>2730</v>
      </c>
      <c r="E239" s="25">
        <v>-30</v>
      </c>
    </row>
    <row r="240" spans="4:5" x14ac:dyDescent="0.2">
      <c r="D240" s="27" t="s">
        <v>2940</v>
      </c>
      <c r="E240" s="25">
        <v>-90</v>
      </c>
    </row>
    <row r="241" spans="4:5" x14ac:dyDescent="0.2">
      <c r="D241" s="27" t="s">
        <v>2941</v>
      </c>
      <c r="E241" s="25">
        <v>-190</v>
      </c>
    </row>
    <row r="242" spans="4:5" x14ac:dyDescent="0.2">
      <c r="D242" s="27" t="s">
        <v>2942</v>
      </c>
      <c r="E242" s="25">
        <v>-470</v>
      </c>
    </row>
    <row r="243" spans="4:5" x14ac:dyDescent="0.2">
      <c r="D243" s="27" t="s">
        <v>2720</v>
      </c>
      <c r="E243" s="25">
        <v>-360</v>
      </c>
    </row>
    <row r="244" spans="4:5" x14ac:dyDescent="0.2">
      <c r="D244" s="27" t="s">
        <v>2943</v>
      </c>
      <c r="E244" s="25">
        <v>170</v>
      </c>
    </row>
    <row r="245" spans="4:5" x14ac:dyDescent="0.2">
      <c r="D245" s="27" t="s">
        <v>2944</v>
      </c>
      <c r="E245" s="25">
        <v>360</v>
      </c>
    </row>
    <row r="246" spans="4:5" x14ac:dyDescent="0.2">
      <c r="D246" s="27" t="s">
        <v>2945</v>
      </c>
      <c r="E246" s="25">
        <v>290</v>
      </c>
    </row>
    <row r="247" spans="4:5" x14ac:dyDescent="0.2">
      <c r="D247" s="27" t="s">
        <v>2737</v>
      </c>
      <c r="E247" s="25">
        <v>250</v>
      </c>
    </row>
    <row r="248" spans="4:5" x14ac:dyDescent="0.2">
      <c r="D248" s="27" t="s">
        <v>2946</v>
      </c>
      <c r="E248" s="25">
        <v>360</v>
      </c>
    </row>
    <row r="249" spans="4:5" x14ac:dyDescent="0.2">
      <c r="D249" s="27" t="s">
        <v>2947</v>
      </c>
      <c r="E249" s="25">
        <v>20</v>
      </c>
    </row>
    <row r="250" spans="4:5" x14ac:dyDescent="0.2">
      <c r="D250" s="27" t="s">
        <v>2948</v>
      </c>
      <c r="E250" s="25">
        <v>-490</v>
      </c>
    </row>
    <row r="251" spans="4:5" x14ac:dyDescent="0.2">
      <c r="D251" s="27" t="s">
        <v>2949</v>
      </c>
      <c r="E251" s="25">
        <v>70</v>
      </c>
    </row>
    <row r="252" spans="4:5" x14ac:dyDescent="0.2">
      <c r="D252" s="27" t="s">
        <v>2760</v>
      </c>
      <c r="E252" s="25">
        <v>200</v>
      </c>
    </row>
    <row r="253" spans="4:5" x14ac:dyDescent="0.2">
      <c r="D253" s="27" t="s">
        <v>2950</v>
      </c>
      <c r="E253" s="25">
        <v>-320</v>
      </c>
    </row>
    <row r="254" spans="4:5" x14ac:dyDescent="0.2">
      <c r="D254" s="27" t="s">
        <v>2951</v>
      </c>
      <c r="E254" s="25">
        <v>200</v>
      </c>
    </row>
    <row r="255" spans="4:5" x14ac:dyDescent="0.2">
      <c r="D255" s="27" t="s">
        <v>2636</v>
      </c>
      <c r="E255" s="25">
        <v>370</v>
      </c>
    </row>
    <row r="256" spans="4:5" x14ac:dyDescent="0.2">
      <c r="D256" s="27" t="s">
        <v>2952</v>
      </c>
      <c r="E256" s="25">
        <v>-410</v>
      </c>
    </row>
    <row r="257" spans="4:5" x14ac:dyDescent="0.2">
      <c r="D257" s="27" t="s">
        <v>2953</v>
      </c>
      <c r="E257" s="25">
        <v>-190</v>
      </c>
    </row>
    <row r="258" spans="4:5" x14ac:dyDescent="0.2">
      <c r="D258" s="27" t="s">
        <v>2954</v>
      </c>
      <c r="E258" s="25">
        <v>-60</v>
      </c>
    </row>
    <row r="259" spans="4:5" x14ac:dyDescent="0.2">
      <c r="D259" s="27" t="s">
        <v>2955</v>
      </c>
      <c r="E259" s="25">
        <v>390</v>
      </c>
    </row>
    <row r="260" spans="4:5" x14ac:dyDescent="0.2">
      <c r="D260" s="27" t="s">
        <v>2956</v>
      </c>
      <c r="E260" s="25">
        <v>-630</v>
      </c>
    </row>
    <row r="261" spans="4:5" x14ac:dyDescent="0.2">
      <c r="D261" s="27" t="s">
        <v>2957</v>
      </c>
      <c r="E261" s="25">
        <v>120</v>
      </c>
    </row>
    <row r="262" spans="4:5" x14ac:dyDescent="0.2">
      <c r="D262" s="27" t="s">
        <v>2958</v>
      </c>
      <c r="E262" s="25">
        <v>-70</v>
      </c>
    </row>
    <row r="263" spans="4:5" x14ac:dyDescent="0.2">
      <c r="D263" s="27" t="s">
        <v>2959</v>
      </c>
      <c r="E263" s="25">
        <v>-100</v>
      </c>
    </row>
    <row r="264" spans="4:5" x14ac:dyDescent="0.2">
      <c r="D264" s="27" t="s">
        <v>2960</v>
      </c>
      <c r="E264" s="25">
        <v>120</v>
      </c>
    </row>
    <row r="265" spans="4:5" x14ac:dyDescent="0.2">
      <c r="D265" s="27" t="s">
        <v>2961</v>
      </c>
      <c r="E265" s="25">
        <v>320</v>
      </c>
    </row>
    <row r="266" spans="4:5" x14ac:dyDescent="0.2">
      <c r="D266" s="27" t="s">
        <v>2686</v>
      </c>
      <c r="E266" s="25">
        <v>440</v>
      </c>
    </row>
    <row r="267" spans="4:5" x14ac:dyDescent="0.2">
      <c r="D267" s="27" t="s">
        <v>2962</v>
      </c>
      <c r="E267" s="25">
        <v>-380</v>
      </c>
    </row>
    <row r="268" spans="4:5" x14ac:dyDescent="0.2">
      <c r="D268" s="27" t="s">
        <v>2963</v>
      </c>
      <c r="E268" s="25">
        <v>370</v>
      </c>
    </row>
    <row r="269" spans="4:5" x14ac:dyDescent="0.2">
      <c r="D269" s="27" t="s">
        <v>2964</v>
      </c>
      <c r="E269" s="25">
        <v>-100</v>
      </c>
    </row>
    <row r="270" spans="4:5" x14ac:dyDescent="0.2">
      <c r="D270" s="27" t="s">
        <v>2965</v>
      </c>
      <c r="E270" s="25">
        <v>-140</v>
      </c>
    </row>
    <row r="271" spans="4:5" x14ac:dyDescent="0.2">
      <c r="D271" s="27" t="s">
        <v>2685</v>
      </c>
      <c r="E271" s="25">
        <v>-320</v>
      </c>
    </row>
    <row r="272" spans="4:5" x14ac:dyDescent="0.2">
      <c r="D272" s="27" t="s">
        <v>2966</v>
      </c>
      <c r="E272" s="25">
        <v>-70</v>
      </c>
    </row>
    <row r="273" spans="4:5" x14ac:dyDescent="0.2">
      <c r="D273" s="27" t="s">
        <v>2967</v>
      </c>
      <c r="E273" s="25">
        <v>600</v>
      </c>
    </row>
    <row r="274" spans="4:5" x14ac:dyDescent="0.2">
      <c r="D274" s="27" t="s">
        <v>2968</v>
      </c>
      <c r="E274" s="25">
        <v>-150</v>
      </c>
    </row>
    <row r="275" spans="4:5" x14ac:dyDescent="0.2">
      <c r="D275" s="27" t="s">
        <v>2969</v>
      </c>
      <c r="E275" s="25">
        <v>310</v>
      </c>
    </row>
    <row r="276" spans="4:5" x14ac:dyDescent="0.2">
      <c r="D276" s="27" t="s">
        <v>2970</v>
      </c>
      <c r="E276" s="25">
        <v>10</v>
      </c>
    </row>
    <row r="277" spans="4:5" x14ac:dyDescent="0.2">
      <c r="D277" s="27" t="s">
        <v>2746</v>
      </c>
      <c r="E277" s="25">
        <v>350</v>
      </c>
    </row>
    <row r="278" spans="4:5" x14ac:dyDescent="0.2">
      <c r="D278" s="27" t="s">
        <v>2971</v>
      </c>
      <c r="E278" s="25">
        <v>-60</v>
      </c>
    </row>
    <row r="279" spans="4:5" x14ac:dyDescent="0.2">
      <c r="D279" s="27" t="s">
        <v>2972</v>
      </c>
      <c r="E279" s="25">
        <v>450</v>
      </c>
    </row>
    <row r="280" spans="4:5" x14ac:dyDescent="0.2">
      <c r="D280" s="27" t="s">
        <v>2973</v>
      </c>
      <c r="E280" s="25">
        <v>450</v>
      </c>
    </row>
    <row r="281" spans="4:5" x14ac:dyDescent="0.2">
      <c r="D281" s="27" t="s">
        <v>2974</v>
      </c>
      <c r="E281" s="25">
        <v>370</v>
      </c>
    </row>
    <row r="282" spans="4:5" x14ac:dyDescent="0.2">
      <c r="D282" s="27" t="s">
        <v>2749</v>
      </c>
      <c r="E282" s="25">
        <v>140</v>
      </c>
    </row>
    <row r="283" spans="4:5" x14ac:dyDescent="0.2">
      <c r="D283" s="27" t="s">
        <v>2975</v>
      </c>
      <c r="E283" s="25">
        <v>510</v>
      </c>
    </row>
    <row r="284" spans="4:5" x14ac:dyDescent="0.2">
      <c r="D284" s="27" t="s">
        <v>2976</v>
      </c>
      <c r="E284" s="25">
        <v>-380</v>
      </c>
    </row>
    <row r="285" spans="4:5" x14ac:dyDescent="0.2">
      <c r="D285" s="27" t="s">
        <v>2977</v>
      </c>
      <c r="E285" s="25">
        <v>0</v>
      </c>
    </row>
    <row r="286" spans="4:5" x14ac:dyDescent="0.2">
      <c r="D286" s="27" t="s">
        <v>2978</v>
      </c>
      <c r="E286" s="25">
        <v>100</v>
      </c>
    </row>
    <row r="287" spans="4:5" x14ac:dyDescent="0.2">
      <c r="D287" s="27" t="s">
        <v>2979</v>
      </c>
      <c r="E287" s="25">
        <v>340</v>
      </c>
    </row>
    <row r="288" spans="4:5" x14ac:dyDescent="0.2">
      <c r="D288" s="27" t="s">
        <v>2980</v>
      </c>
      <c r="E288" s="25">
        <v>370</v>
      </c>
    </row>
    <row r="289" spans="4:5" x14ac:dyDescent="0.2">
      <c r="D289" s="27" t="s">
        <v>2981</v>
      </c>
      <c r="E289" s="25">
        <v>-50</v>
      </c>
    </row>
    <row r="290" spans="4:5" x14ac:dyDescent="0.2">
      <c r="D290" s="27" t="s">
        <v>2752</v>
      </c>
      <c r="E290" s="25">
        <v>-240</v>
      </c>
    </row>
    <row r="291" spans="4:5" x14ac:dyDescent="0.2">
      <c r="D291" s="27" t="s">
        <v>2982</v>
      </c>
      <c r="E291" s="25">
        <v>-460</v>
      </c>
    </row>
    <row r="292" spans="4:5" x14ac:dyDescent="0.2">
      <c r="D292" s="27" t="s">
        <v>2983</v>
      </c>
      <c r="E292" s="25">
        <v>430</v>
      </c>
    </row>
    <row r="293" spans="4:5" x14ac:dyDescent="0.2">
      <c r="D293" s="27" t="s">
        <v>2984</v>
      </c>
      <c r="E293" s="25">
        <v>-470</v>
      </c>
    </row>
    <row r="294" spans="4:5" x14ac:dyDescent="0.2">
      <c r="D294" s="27" t="s">
        <v>2985</v>
      </c>
      <c r="E294" s="25">
        <v>-50</v>
      </c>
    </row>
    <row r="295" spans="4:5" x14ac:dyDescent="0.2">
      <c r="D295" s="27" t="s">
        <v>2986</v>
      </c>
      <c r="E295" s="25">
        <v>270</v>
      </c>
    </row>
    <row r="296" spans="4:5" x14ac:dyDescent="0.2">
      <c r="D296" s="27" t="s">
        <v>2987</v>
      </c>
      <c r="E296" s="25">
        <v>20</v>
      </c>
    </row>
    <row r="297" spans="4:5" x14ac:dyDescent="0.2">
      <c r="D297" s="27" t="s">
        <v>2988</v>
      </c>
      <c r="E297" s="25">
        <v>-260</v>
      </c>
    </row>
    <row r="298" spans="4:5" x14ac:dyDescent="0.2">
      <c r="D298" s="27" t="s">
        <v>2745</v>
      </c>
      <c r="E298" s="25">
        <v>-60</v>
      </c>
    </row>
    <row r="299" spans="4:5" x14ac:dyDescent="0.2">
      <c r="D299" s="27" t="s">
        <v>2725</v>
      </c>
      <c r="E299" s="25">
        <v>-590</v>
      </c>
    </row>
    <row r="300" spans="4:5" x14ac:dyDescent="0.2">
      <c r="D300" s="27" t="s">
        <v>2989</v>
      </c>
      <c r="E300" s="25">
        <v>-420</v>
      </c>
    </row>
    <row r="301" spans="4:5" x14ac:dyDescent="0.2">
      <c r="D301" s="27" t="s">
        <v>2747</v>
      </c>
      <c r="E301" s="25">
        <v>-360</v>
      </c>
    </row>
    <row r="302" spans="4:5" x14ac:dyDescent="0.2">
      <c r="D302" s="27" t="s">
        <v>2990</v>
      </c>
      <c r="E302" s="25">
        <v>40</v>
      </c>
    </row>
    <row r="303" spans="4:5" x14ac:dyDescent="0.2">
      <c r="D303" s="27" t="s">
        <v>2991</v>
      </c>
      <c r="E303" s="25">
        <v>70</v>
      </c>
    </row>
    <row r="304" spans="4:5" x14ac:dyDescent="0.2">
      <c r="D304" s="27" t="s">
        <v>2992</v>
      </c>
      <c r="E304" s="25">
        <v>-400</v>
      </c>
    </row>
    <row r="305" spans="4:5" x14ac:dyDescent="0.2">
      <c r="D305" s="27" t="s">
        <v>2765</v>
      </c>
      <c r="E305" s="25">
        <v>-530</v>
      </c>
    </row>
    <row r="306" spans="4:5" x14ac:dyDescent="0.2">
      <c r="D306" s="27" t="s">
        <v>2993</v>
      </c>
      <c r="E306" s="25">
        <v>200</v>
      </c>
    </row>
    <row r="307" spans="4:5" x14ac:dyDescent="0.2">
      <c r="D307" s="27" t="s">
        <v>2994</v>
      </c>
      <c r="E307" s="25">
        <v>-310</v>
      </c>
    </row>
    <row r="308" spans="4:5" x14ac:dyDescent="0.2">
      <c r="D308" s="27" t="s">
        <v>2995</v>
      </c>
      <c r="E308" s="25">
        <v>-30</v>
      </c>
    </row>
    <row r="309" spans="4:5" x14ac:dyDescent="0.2">
      <c r="D309" s="27" t="s">
        <v>2744</v>
      </c>
      <c r="E309" s="25">
        <v>0</v>
      </c>
    </row>
    <row r="310" spans="4:5" x14ac:dyDescent="0.2">
      <c r="D310" s="27" t="s">
        <v>2680</v>
      </c>
      <c r="E310" s="25">
        <v>-360</v>
      </c>
    </row>
    <row r="311" spans="4:5" x14ac:dyDescent="0.2">
      <c r="D311" s="27" t="s">
        <v>2996</v>
      </c>
      <c r="E311" s="25">
        <v>250</v>
      </c>
    </row>
    <row r="312" spans="4:5" x14ac:dyDescent="0.2">
      <c r="D312" s="27" t="s">
        <v>2758</v>
      </c>
      <c r="E312" s="25">
        <v>330</v>
      </c>
    </row>
    <row r="313" spans="4:5" x14ac:dyDescent="0.2">
      <c r="D313" s="27" t="s">
        <v>2997</v>
      </c>
      <c r="E313" s="25">
        <v>-600</v>
      </c>
    </row>
    <row r="314" spans="4:5" x14ac:dyDescent="0.2">
      <c r="D314" s="27" t="s">
        <v>2998</v>
      </c>
      <c r="E314" s="25">
        <v>330</v>
      </c>
    </row>
    <row r="315" spans="4:5" x14ac:dyDescent="0.2">
      <c r="D315" s="27" t="s">
        <v>2999</v>
      </c>
      <c r="E315" s="25">
        <v>-350</v>
      </c>
    </row>
    <row r="316" spans="4:5" x14ac:dyDescent="0.2">
      <c r="D316" s="27" t="s">
        <v>3000</v>
      </c>
      <c r="E316" s="25">
        <v>-250</v>
      </c>
    </row>
    <row r="317" spans="4:5" x14ac:dyDescent="0.2">
      <c r="D317" s="27" t="s">
        <v>3001</v>
      </c>
      <c r="E317" s="25">
        <v>-290</v>
      </c>
    </row>
    <row r="318" spans="4:5" x14ac:dyDescent="0.2">
      <c r="D318" s="27" t="s">
        <v>2671</v>
      </c>
      <c r="E318" s="25">
        <v>-70</v>
      </c>
    </row>
    <row r="319" spans="4:5" x14ac:dyDescent="0.2">
      <c r="D319" s="27" t="s">
        <v>3002</v>
      </c>
      <c r="E319" s="25">
        <v>-130</v>
      </c>
    </row>
    <row r="320" spans="4:5" x14ac:dyDescent="0.2">
      <c r="D320" s="27" t="s">
        <v>3003</v>
      </c>
      <c r="E320" s="25">
        <v>-320</v>
      </c>
    </row>
    <row r="321" spans="4:5" x14ac:dyDescent="0.2">
      <c r="D321" s="27" t="s">
        <v>3004</v>
      </c>
      <c r="E321" s="25">
        <v>-450</v>
      </c>
    </row>
    <row r="322" spans="4:5" x14ac:dyDescent="0.2">
      <c r="D322" s="27" t="s">
        <v>3005</v>
      </c>
      <c r="E322" s="25">
        <v>40</v>
      </c>
    </row>
    <row r="323" spans="4:5" x14ac:dyDescent="0.2">
      <c r="D323" s="27" t="s">
        <v>3006</v>
      </c>
      <c r="E323" s="25">
        <v>90</v>
      </c>
    </row>
    <row r="324" spans="4:5" x14ac:dyDescent="0.2">
      <c r="D324" s="27" t="s">
        <v>3007</v>
      </c>
      <c r="E324" s="25">
        <v>-290</v>
      </c>
    </row>
    <row r="325" spans="4:5" x14ac:dyDescent="0.2">
      <c r="D325" s="27" t="s">
        <v>2729</v>
      </c>
      <c r="E325" s="25">
        <v>-190</v>
      </c>
    </row>
    <row r="326" spans="4:5" x14ac:dyDescent="0.2">
      <c r="D326" s="27" t="s">
        <v>3008</v>
      </c>
      <c r="E326" s="25">
        <v>-170</v>
      </c>
    </row>
    <row r="327" spans="4:5" x14ac:dyDescent="0.2">
      <c r="D327" s="27" t="s">
        <v>2762</v>
      </c>
      <c r="E327" s="25">
        <v>230</v>
      </c>
    </row>
    <row r="328" spans="4:5" x14ac:dyDescent="0.2">
      <c r="D328" s="27" t="s">
        <v>3009</v>
      </c>
      <c r="E328" s="25">
        <v>310</v>
      </c>
    </row>
    <row r="329" spans="4:5" x14ac:dyDescent="0.2">
      <c r="D329" s="27" t="s">
        <v>3010</v>
      </c>
      <c r="E329" s="25">
        <v>-300</v>
      </c>
    </row>
    <row r="330" spans="4:5" x14ac:dyDescent="0.2">
      <c r="D330" s="27" t="s">
        <v>3011</v>
      </c>
      <c r="E330" s="25">
        <v>-500</v>
      </c>
    </row>
    <row r="331" spans="4:5" x14ac:dyDescent="0.2">
      <c r="D331" s="27" t="s">
        <v>2739</v>
      </c>
      <c r="E331" s="25">
        <v>420</v>
      </c>
    </row>
    <row r="332" spans="4:5" x14ac:dyDescent="0.2">
      <c r="D332" s="27" t="s">
        <v>2714</v>
      </c>
      <c r="E332" s="25">
        <v>-280</v>
      </c>
    </row>
    <row r="333" spans="4:5" x14ac:dyDescent="0.2">
      <c r="D333" s="27" t="s">
        <v>3012</v>
      </c>
      <c r="E333" s="25">
        <v>30</v>
      </c>
    </row>
    <row r="334" spans="4:5" x14ac:dyDescent="0.2">
      <c r="D334" s="27" t="s">
        <v>3013</v>
      </c>
      <c r="E334" s="25">
        <v>-230</v>
      </c>
    </row>
    <row r="335" spans="4:5" x14ac:dyDescent="0.2">
      <c r="D335" s="27" t="s">
        <v>3014</v>
      </c>
      <c r="E335" s="25">
        <v>430</v>
      </c>
    </row>
    <row r="336" spans="4:5" x14ac:dyDescent="0.2">
      <c r="D336" s="27" t="s">
        <v>3015</v>
      </c>
      <c r="E336" s="25">
        <v>220</v>
      </c>
    </row>
    <row r="337" spans="4:5" x14ac:dyDescent="0.2">
      <c r="D337" s="27" t="s">
        <v>3016</v>
      </c>
      <c r="E337" s="25">
        <v>-290</v>
      </c>
    </row>
    <row r="338" spans="4:5" x14ac:dyDescent="0.2">
      <c r="D338" s="27" t="s">
        <v>2743</v>
      </c>
      <c r="E338" s="25">
        <v>230</v>
      </c>
    </row>
    <row r="339" spans="4:5" x14ac:dyDescent="0.2">
      <c r="D339" s="27" t="s">
        <v>2699</v>
      </c>
      <c r="E339" s="25">
        <v>-310</v>
      </c>
    </row>
    <row r="340" spans="4:5" x14ac:dyDescent="0.2">
      <c r="D340" s="27" t="s">
        <v>3017</v>
      </c>
      <c r="E340" s="25">
        <v>-50</v>
      </c>
    </row>
    <row r="341" spans="4:5" x14ac:dyDescent="0.2">
      <c r="D341" s="27" t="s">
        <v>3018</v>
      </c>
      <c r="E341" s="25">
        <v>-490</v>
      </c>
    </row>
    <row r="342" spans="4:5" x14ac:dyDescent="0.2">
      <c r="D342" s="27" t="s">
        <v>3019</v>
      </c>
      <c r="E342" s="25">
        <v>490</v>
      </c>
    </row>
    <row r="343" spans="4:5" x14ac:dyDescent="0.2">
      <c r="D343" s="27" t="s">
        <v>3020</v>
      </c>
      <c r="E343" s="25">
        <v>480</v>
      </c>
    </row>
    <row r="344" spans="4:5" x14ac:dyDescent="0.2">
      <c r="D344" s="27" t="s">
        <v>3021</v>
      </c>
      <c r="E344" s="25">
        <v>400</v>
      </c>
    </row>
    <row r="345" spans="4:5" x14ac:dyDescent="0.2">
      <c r="D345" s="27" t="s">
        <v>3022</v>
      </c>
      <c r="E345" s="25">
        <v>-370</v>
      </c>
    </row>
    <row r="346" spans="4:5" x14ac:dyDescent="0.2">
      <c r="D346" s="27" t="s">
        <v>2766</v>
      </c>
      <c r="E346" s="25">
        <v>-230</v>
      </c>
    </row>
    <row r="347" spans="4:5" x14ac:dyDescent="0.2">
      <c r="D347" s="27" t="s">
        <v>2751</v>
      </c>
      <c r="E347" s="25">
        <v>350</v>
      </c>
    </row>
    <row r="348" spans="4:5" x14ac:dyDescent="0.2">
      <c r="D348" s="27" t="s">
        <v>2750</v>
      </c>
      <c r="E348" s="25">
        <v>-40</v>
      </c>
    </row>
    <row r="349" spans="4:5" x14ac:dyDescent="0.2">
      <c r="D349" s="27" t="s">
        <v>3023</v>
      </c>
      <c r="E349" s="25">
        <v>-390</v>
      </c>
    </row>
    <row r="350" spans="4:5" x14ac:dyDescent="0.2">
      <c r="D350" s="27" t="s">
        <v>2726</v>
      </c>
      <c r="E350" s="25">
        <v>130</v>
      </c>
    </row>
    <row r="351" spans="4:5" x14ac:dyDescent="0.2">
      <c r="D351" s="27" t="s">
        <v>3024</v>
      </c>
      <c r="E351" s="25">
        <v>200</v>
      </c>
    </row>
    <row r="352" spans="4:5" x14ac:dyDescent="0.2">
      <c r="D352" s="27" t="s">
        <v>3025</v>
      </c>
      <c r="E352" s="25">
        <v>-360</v>
      </c>
    </row>
    <row r="353" spans="4:5" x14ac:dyDescent="0.2">
      <c r="D353" s="27" t="s">
        <v>2755</v>
      </c>
      <c r="E353" s="25">
        <v>210</v>
      </c>
    </row>
    <row r="354" spans="4:5" x14ac:dyDescent="0.2">
      <c r="D354" s="27" t="s">
        <v>2697</v>
      </c>
      <c r="E354" s="25">
        <v>430</v>
      </c>
    </row>
    <row r="355" spans="4:5" x14ac:dyDescent="0.2">
      <c r="D355" s="27" t="s">
        <v>3026</v>
      </c>
      <c r="E355" s="25">
        <v>-260</v>
      </c>
    </row>
    <row r="356" spans="4:5" x14ac:dyDescent="0.2">
      <c r="D356" s="27" t="s">
        <v>3027</v>
      </c>
      <c r="E356" s="25">
        <v>-350</v>
      </c>
    </row>
    <row r="357" spans="4:5" x14ac:dyDescent="0.2">
      <c r="D357" s="27" t="s">
        <v>3028</v>
      </c>
      <c r="E357" s="25">
        <v>-150</v>
      </c>
    </row>
    <row r="358" spans="4:5" x14ac:dyDescent="0.2">
      <c r="D358" s="27" t="s">
        <v>3029</v>
      </c>
      <c r="E358" s="25">
        <v>-290</v>
      </c>
    </row>
    <row r="359" spans="4:5" x14ac:dyDescent="0.2">
      <c r="D359" s="27" t="s">
        <v>3030</v>
      </c>
      <c r="E359" s="25">
        <v>-350</v>
      </c>
    </row>
    <row r="360" spans="4:5" x14ac:dyDescent="0.2">
      <c r="D360" s="27" t="s">
        <v>3031</v>
      </c>
      <c r="E360" s="25">
        <v>0</v>
      </c>
    </row>
    <row r="361" spans="4:5" x14ac:dyDescent="0.2">
      <c r="D361" s="27" t="s">
        <v>2659</v>
      </c>
      <c r="E361" s="25">
        <v>-230</v>
      </c>
    </row>
    <row r="362" spans="4:5" x14ac:dyDescent="0.2">
      <c r="D362" s="27" t="s">
        <v>3032</v>
      </c>
      <c r="E362" s="25">
        <v>-490</v>
      </c>
    </row>
    <row r="363" spans="4:5" x14ac:dyDescent="0.2">
      <c r="D363" s="27" t="s">
        <v>3033</v>
      </c>
      <c r="E363" s="25">
        <v>-430</v>
      </c>
    </row>
    <row r="364" spans="4:5" x14ac:dyDescent="0.2">
      <c r="D364" s="27" t="s">
        <v>3034</v>
      </c>
      <c r="E364" s="25">
        <v>270</v>
      </c>
    </row>
    <row r="365" spans="4:5" x14ac:dyDescent="0.2">
      <c r="D365" s="27" t="s">
        <v>2722</v>
      </c>
      <c r="E365" s="25">
        <v>70</v>
      </c>
    </row>
    <row r="366" spans="4:5" x14ac:dyDescent="0.2">
      <c r="D366" s="27" t="s">
        <v>3035</v>
      </c>
      <c r="E366" s="25">
        <v>230</v>
      </c>
    </row>
    <row r="367" spans="4:5" x14ac:dyDescent="0.2">
      <c r="D367" s="27" t="s">
        <v>3036</v>
      </c>
      <c r="E367" s="25">
        <v>8900</v>
      </c>
    </row>
  </sheetData>
  <mergeCells count="6">
    <mergeCell ref="A35:A40"/>
    <mergeCell ref="A5:A10"/>
    <mergeCell ref="A11:A16"/>
    <mergeCell ref="A17:A22"/>
    <mergeCell ref="A23:A28"/>
    <mergeCell ref="A29:A34"/>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231"/>
  <sheetViews>
    <sheetView workbookViewId="0">
      <selection activeCell="E3" sqref="E3"/>
    </sheetView>
  </sheetViews>
  <sheetFormatPr baseColWidth="10" defaultColWidth="8.83203125" defaultRowHeight="15" x14ac:dyDescent="0.2"/>
  <cols>
    <col min="1" max="1" width="17.6640625" bestFit="1" customWidth="1"/>
    <col min="2" max="2" width="8.1640625" style="12" bestFit="1" customWidth="1"/>
    <col min="3" max="3" width="9.6640625" style="14" customWidth="1"/>
    <col min="4" max="4" width="12" customWidth="1"/>
  </cols>
  <sheetData>
    <row r="1" spans="1:20" x14ac:dyDescent="0.2">
      <c r="A1" s="8" t="s">
        <v>49</v>
      </c>
      <c r="B1" s="11" t="s">
        <v>50</v>
      </c>
      <c r="C1" s="13" t="s">
        <v>51</v>
      </c>
      <c r="D1" s="9" t="s">
        <v>52</v>
      </c>
      <c r="E1" s="9" t="s">
        <v>3064</v>
      </c>
      <c r="O1" s="17" t="s">
        <v>49</v>
      </c>
      <c r="P1" s="17"/>
      <c r="Q1" s="17" t="s">
        <v>50</v>
      </c>
      <c r="R1" s="17"/>
      <c r="S1" s="17" t="s">
        <v>51</v>
      </c>
      <c r="T1" s="17"/>
    </row>
    <row r="2" spans="1:20" x14ac:dyDescent="0.2">
      <c r="A2" s="31">
        <v>42166</v>
      </c>
      <c r="B2" s="12">
        <v>4.9992900000000002</v>
      </c>
      <c r="C2" s="14">
        <v>16134300</v>
      </c>
      <c r="D2" t="s">
        <v>53</v>
      </c>
      <c r="E2" s="12"/>
      <c r="O2" s="15"/>
      <c r="P2" s="15"/>
      <c r="Q2" s="15"/>
      <c r="R2" s="15"/>
      <c r="S2" s="15"/>
      <c r="T2" s="15"/>
    </row>
    <row r="3" spans="1:20" x14ac:dyDescent="0.2">
      <c r="A3" s="31">
        <v>42167</v>
      </c>
      <c r="B3" s="12">
        <v>4.9566299999999996</v>
      </c>
      <c r="C3" s="14">
        <v>6210000</v>
      </c>
      <c r="D3" t="s">
        <v>53</v>
      </c>
      <c r="E3" s="12">
        <f>(Таблица1[[#This Row],[Close]]-B2)/B2</f>
        <v>-8.5332117160637974E-3</v>
      </c>
      <c r="O3" s="15" t="s">
        <v>3041</v>
      </c>
      <c r="P3" s="15">
        <v>43057.221951219515</v>
      </c>
      <c r="Q3" s="15" t="s">
        <v>3041</v>
      </c>
      <c r="R3" s="15">
        <v>5.8772564227642281</v>
      </c>
      <c r="S3" s="15" t="s">
        <v>3041</v>
      </c>
      <c r="T3" s="15">
        <v>8857492.3577235769</v>
      </c>
    </row>
    <row r="4" spans="1:20" x14ac:dyDescent="0.2">
      <c r="A4" s="31">
        <v>42170</v>
      </c>
      <c r="B4" s="12">
        <v>4.92197</v>
      </c>
      <c r="C4" s="14">
        <v>4424400</v>
      </c>
      <c r="D4" t="s">
        <v>53</v>
      </c>
      <c r="E4" s="12">
        <f>(Таблица1[[#This Row],[Close]]-B3)/B3</f>
        <v>-6.9926542832528743E-3</v>
      </c>
      <c r="O4" s="15" t="s">
        <v>3042</v>
      </c>
      <c r="P4" s="15">
        <v>14.701757605590418</v>
      </c>
      <c r="Q4" s="15" t="s">
        <v>3042</v>
      </c>
      <c r="R4" s="15">
        <v>1.8515536006297077E-2</v>
      </c>
      <c r="S4" s="15" t="s">
        <v>3042</v>
      </c>
      <c r="T4" s="15">
        <v>113385.17343842796</v>
      </c>
    </row>
    <row r="5" spans="1:20" x14ac:dyDescent="0.2">
      <c r="A5" s="31">
        <v>42171</v>
      </c>
      <c r="B5" s="12">
        <v>5.0099600000000004</v>
      </c>
      <c r="C5" s="14">
        <v>8148900</v>
      </c>
      <c r="D5" t="s">
        <v>53</v>
      </c>
      <c r="E5" s="12">
        <f>(Таблица1[[#This Row],[Close]]-B4)/B4</f>
        <v>1.7876988279083468E-2</v>
      </c>
      <c r="O5" s="15" t="s">
        <v>3043</v>
      </c>
      <c r="P5" s="15">
        <v>43054.5</v>
      </c>
      <c r="Q5" s="15" t="s">
        <v>3043</v>
      </c>
      <c r="R5" s="18">
        <v>5.8404999999999996</v>
      </c>
      <c r="S5" s="15" t="s">
        <v>3043</v>
      </c>
      <c r="T5" s="15">
        <v>7927750</v>
      </c>
    </row>
    <row r="6" spans="1:20" x14ac:dyDescent="0.2">
      <c r="A6" s="31">
        <v>42172</v>
      </c>
      <c r="B6" s="12">
        <v>5.0512800000000002</v>
      </c>
      <c r="C6" s="14">
        <v>5676500</v>
      </c>
      <c r="D6" t="s">
        <v>53</v>
      </c>
      <c r="E6" s="12">
        <f>(Таблица1[[#This Row],[Close]]-B5)/B5</f>
        <v>8.2475708388888933E-3</v>
      </c>
      <c r="O6" s="15" t="s">
        <v>3044</v>
      </c>
      <c r="P6" s="15" t="e">
        <v>#N/A</v>
      </c>
      <c r="Q6" s="15" t="s">
        <v>3044</v>
      </c>
      <c r="R6" s="15">
        <v>5.8951599999999997</v>
      </c>
      <c r="S6" s="15" t="s">
        <v>3044</v>
      </c>
      <c r="T6" s="15">
        <v>6803000</v>
      </c>
    </row>
    <row r="7" spans="1:20" x14ac:dyDescent="0.2">
      <c r="A7" s="31">
        <v>42173</v>
      </c>
      <c r="B7" s="12">
        <v>5.1285999999999996</v>
      </c>
      <c r="C7" s="14">
        <v>7797600</v>
      </c>
      <c r="D7" t="s">
        <v>53</v>
      </c>
      <c r="E7" s="12">
        <f>(Таблица1[[#This Row],[Close]]-B6)/B6</f>
        <v>1.5307011292187206E-2</v>
      </c>
      <c r="O7" s="15" t="s">
        <v>3045</v>
      </c>
      <c r="P7" s="15">
        <v>515.61057236353179</v>
      </c>
      <c r="Q7" s="15" t="s">
        <v>3045</v>
      </c>
      <c r="R7" s="15">
        <v>0.64936495172483299</v>
      </c>
      <c r="S7" s="15" t="s">
        <v>3045</v>
      </c>
      <c r="T7" s="15">
        <v>3976571.7639022605</v>
      </c>
    </row>
    <row r="8" spans="1:20" x14ac:dyDescent="0.2">
      <c r="A8" s="31">
        <v>42174</v>
      </c>
      <c r="B8" s="12">
        <v>5.0859399999999999</v>
      </c>
      <c r="C8" s="14">
        <v>9379600</v>
      </c>
      <c r="D8" t="s">
        <v>53</v>
      </c>
      <c r="E8" s="12">
        <f>(Таблица1[[#This Row],[Close]]-B7)/B7</f>
        <v>-8.3180595094177173E-3</v>
      </c>
      <c r="O8" s="15" t="s">
        <v>3046</v>
      </c>
      <c r="P8" s="15">
        <v>265854.26233304886</v>
      </c>
      <c r="Q8" s="15" t="s">
        <v>3046</v>
      </c>
      <c r="R8" s="15">
        <v>0.42167484052859466</v>
      </c>
      <c r="S8" s="15" t="s">
        <v>3046</v>
      </c>
      <c r="T8" s="18">
        <v>15813122993464.736</v>
      </c>
    </row>
    <row r="9" spans="1:20" x14ac:dyDescent="0.2">
      <c r="A9" s="31">
        <v>42177</v>
      </c>
      <c r="B9" s="12">
        <v>5.0726100000000001</v>
      </c>
      <c r="C9" s="14">
        <v>12956300</v>
      </c>
      <c r="D9" t="s">
        <v>53</v>
      </c>
      <c r="E9" s="12">
        <f>(Таблица1[[#This Row],[Close]]-B8)/B8</f>
        <v>-2.6209510926200157E-3</v>
      </c>
      <c r="O9" s="15" t="s">
        <v>3047</v>
      </c>
      <c r="P9" s="15">
        <v>-1.1997100637060094</v>
      </c>
      <c r="Q9" s="15" t="s">
        <v>3047</v>
      </c>
      <c r="R9" s="15">
        <v>-0.15076050865934043</v>
      </c>
      <c r="S9" s="15" t="s">
        <v>3047</v>
      </c>
      <c r="T9" s="15">
        <v>3.5578917082970265</v>
      </c>
    </row>
    <row r="10" spans="1:20" x14ac:dyDescent="0.2">
      <c r="A10" s="31">
        <v>42178</v>
      </c>
      <c r="B10" s="12">
        <v>4.9832900000000002</v>
      </c>
      <c r="C10" s="14">
        <v>7413700</v>
      </c>
      <c r="D10" t="s">
        <v>53</v>
      </c>
      <c r="E10" s="12">
        <f>(Таблица1[[#This Row],[Close]]-B9)/B9</f>
        <v>-1.7608292378085411E-2</v>
      </c>
      <c r="O10" s="15" t="s">
        <v>3048</v>
      </c>
      <c r="P10" s="15">
        <v>1.4698069069539396E-3</v>
      </c>
      <c r="Q10" s="15" t="s">
        <v>3048</v>
      </c>
      <c r="R10" s="15">
        <v>0.17903666773348575</v>
      </c>
      <c r="S10" s="15" t="s">
        <v>3048</v>
      </c>
      <c r="T10" s="18">
        <v>1.5163430994316502</v>
      </c>
    </row>
    <row r="11" spans="1:20" x14ac:dyDescent="0.2">
      <c r="A11" s="31">
        <v>42179</v>
      </c>
      <c r="B11" s="12">
        <v>4.9566299999999996</v>
      </c>
      <c r="C11" s="14">
        <v>5344600</v>
      </c>
      <c r="D11" t="s">
        <v>53</v>
      </c>
      <c r="E11" s="12">
        <f>(Таблица1[[#This Row],[Close]]-B10)/B10</f>
        <v>-5.349879296609383E-3</v>
      </c>
      <c r="O11" s="15" t="s">
        <v>3049</v>
      </c>
      <c r="P11" s="15">
        <v>1784</v>
      </c>
      <c r="Q11" s="15" t="s">
        <v>3049</v>
      </c>
      <c r="R11" s="15">
        <v>4.0260999999999996</v>
      </c>
      <c r="S11" s="15" t="s">
        <v>3049</v>
      </c>
      <c r="T11" s="15">
        <v>30747900</v>
      </c>
    </row>
    <row r="12" spans="1:20" x14ac:dyDescent="0.2">
      <c r="A12" s="31">
        <v>42180</v>
      </c>
      <c r="B12" s="12">
        <v>4.9499599999999999</v>
      </c>
      <c r="C12" s="14">
        <v>4844600</v>
      </c>
      <c r="D12" t="s">
        <v>53</v>
      </c>
      <c r="E12" s="12">
        <f>(Таблица1[[#This Row],[Close]]-B11)/B11</f>
        <v>-1.3456723620685288E-3</v>
      </c>
      <c r="O12" s="15" t="s">
        <v>3050</v>
      </c>
      <c r="P12" s="15">
        <v>42166</v>
      </c>
      <c r="Q12" s="15" t="s">
        <v>3050</v>
      </c>
      <c r="R12" s="15">
        <v>3.3715199999999999</v>
      </c>
      <c r="S12" s="15" t="s">
        <v>3050</v>
      </c>
      <c r="T12" s="18">
        <v>1663800</v>
      </c>
    </row>
    <row r="13" spans="1:20" x14ac:dyDescent="0.2">
      <c r="A13" s="31">
        <v>42181</v>
      </c>
      <c r="B13" s="12">
        <v>4.9726299999999997</v>
      </c>
      <c r="C13" s="14">
        <v>15030000</v>
      </c>
      <c r="D13" t="s">
        <v>53</v>
      </c>
      <c r="E13" s="12">
        <f>(Таблица1[[#This Row],[Close]]-B12)/B12</f>
        <v>4.5798349885655129E-3</v>
      </c>
      <c r="O13" s="15" t="s">
        <v>3051</v>
      </c>
      <c r="P13" s="15">
        <v>43950</v>
      </c>
      <c r="Q13" s="15" t="s">
        <v>3051</v>
      </c>
      <c r="R13" s="15">
        <v>7.3976199999999999</v>
      </c>
      <c r="S13" s="15" t="s">
        <v>3051</v>
      </c>
      <c r="T13" s="18">
        <v>32411700</v>
      </c>
    </row>
    <row r="14" spans="1:20" x14ac:dyDescent="0.2">
      <c r="A14" s="31">
        <v>42184</v>
      </c>
      <c r="B14" s="12">
        <v>4.9233000000000002</v>
      </c>
      <c r="C14" s="14">
        <v>8997600</v>
      </c>
      <c r="D14" t="s">
        <v>53</v>
      </c>
      <c r="E14" s="12">
        <f>(Таблица1[[#This Row],[Close]]-B13)/B13</f>
        <v>-9.9203037426873579E-3</v>
      </c>
      <c r="O14" s="15" t="s">
        <v>3052</v>
      </c>
      <c r="P14" s="15">
        <v>52960383</v>
      </c>
      <c r="Q14" s="15" t="s">
        <v>3052</v>
      </c>
      <c r="R14" s="15">
        <v>7229.0254000000004</v>
      </c>
      <c r="S14" s="15" t="s">
        <v>3052</v>
      </c>
      <c r="T14" s="15">
        <v>10894715600</v>
      </c>
    </row>
    <row r="15" spans="1:20" x14ac:dyDescent="0.2">
      <c r="A15" s="31">
        <v>42185</v>
      </c>
      <c r="B15" s="12">
        <v>4.9233000000000002</v>
      </c>
      <c r="C15" s="14">
        <v>8286500</v>
      </c>
      <c r="D15" t="s">
        <v>53</v>
      </c>
      <c r="E15" s="12">
        <f>(Таблица1[[#This Row],[Close]]-B14)/B14</f>
        <v>0</v>
      </c>
      <c r="O15" s="15" t="s">
        <v>3053</v>
      </c>
      <c r="P15" s="15">
        <v>1230</v>
      </c>
      <c r="Q15" s="15" t="s">
        <v>3053</v>
      </c>
      <c r="R15" s="15">
        <v>1230</v>
      </c>
      <c r="S15" s="15" t="s">
        <v>3053</v>
      </c>
      <c r="T15" s="15">
        <v>1230</v>
      </c>
    </row>
    <row r="16" spans="1:20" x14ac:dyDescent="0.2">
      <c r="A16" s="31">
        <v>42186</v>
      </c>
      <c r="B16" s="12">
        <v>5.0392799999999998</v>
      </c>
      <c r="C16" s="14">
        <v>9143500</v>
      </c>
      <c r="D16" t="s">
        <v>53</v>
      </c>
      <c r="E16" s="12">
        <f>(Таблица1[[#This Row],[Close]]-B15)/B15</f>
        <v>2.3557370056669209E-2</v>
      </c>
      <c r="O16" s="15" t="s">
        <v>3037</v>
      </c>
      <c r="P16" s="15">
        <v>43950</v>
      </c>
      <c r="Q16" s="15" t="s">
        <v>3037</v>
      </c>
      <c r="R16" s="15">
        <v>7.3976199999999999</v>
      </c>
      <c r="S16" s="15" t="s">
        <v>3037</v>
      </c>
      <c r="T16" s="15">
        <v>32411700</v>
      </c>
    </row>
    <row r="17" spans="1:20" x14ac:dyDescent="0.2">
      <c r="A17" s="31">
        <v>42187</v>
      </c>
      <c r="B17" s="12">
        <v>5.0699500000000004</v>
      </c>
      <c r="C17" s="14">
        <v>7013100</v>
      </c>
      <c r="D17" t="s">
        <v>53</v>
      </c>
      <c r="E17" s="12">
        <f>(Таблица1[[#This Row],[Close]]-B16)/B16</f>
        <v>6.0861869155912438E-3</v>
      </c>
      <c r="O17" s="15" t="s">
        <v>3038</v>
      </c>
      <c r="P17" s="15">
        <v>42166</v>
      </c>
      <c r="Q17" s="15" t="s">
        <v>3038</v>
      </c>
      <c r="R17" s="15">
        <v>3.3715199999999999</v>
      </c>
      <c r="S17" s="15" t="s">
        <v>3038</v>
      </c>
      <c r="T17" s="15">
        <v>1663800</v>
      </c>
    </row>
    <row r="18" spans="1:20" ht="16" thickBot="1" x14ac:dyDescent="0.25">
      <c r="A18" s="31">
        <v>42191</v>
      </c>
      <c r="B18" s="12">
        <v>5.1099399999999999</v>
      </c>
      <c r="C18" s="14">
        <v>9205800</v>
      </c>
      <c r="D18" t="s">
        <v>53</v>
      </c>
      <c r="E18" s="12">
        <f>(Таблица1[[#This Row],[Close]]-B17)/B17</f>
        <v>7.8876517519895703E-3</v>
      </c>
      <c r="O18" s="16" t="s">
        <v>3039</v>
      </c>
      <c r="P18" s="16">
        <v>28.843320904821571</v>
      </c>
      <c r="Q18" s="16" t="s">
        <v>3039</v>
      </c>
      <c r="R18" s="16">
        <v>3.6325557874204779E-2</v>
      </c>
      <c r="S18" s="16" t="s">
        <v>3039</v>
      </c>
      <c r="T18" s="16">
        <v>222449.92953018355</v>
      </c>
    </row>
    <row r="19" spans="1:20" x14ac:dyDescent="0.2">
      <c r="A19" s="31">
        <v>42192</v>
      </c>
      <c r="B19" s="12">
        <v>5.2099299999999999</v>
      </c>
      <c r="C19" s="14">
        <v>9739300</v>
      </c>
      <c r="D19" t="s">
        <v>53</v>
      </c>
      <c r="E19" s="12">
        <f>(Таблица1[[#This Row],[Close]]-B18)/B18</f>
        <v>1.9567744435355409E-2</v>
      </c>
    </row>
    <row r="20" spans="1:20" x14ac:dyDescent="0.2">
      <c r="A20" s="31">
        <v>42193</v>
      </c>
      <c r="B20" s="12">
        <v>5.1525999999999996</v>
      </c>
      <c r="C20" s="14">
        <v>8148900</v>
      </c>
      <c r="D20" t="s">
        <v>53</v>
      </c>
      <c r="E20" s="12">
        <f>(Таблица1[[#This Row],[Close]]-B19)/B19</f>
        <v>-1.1003986617862491E-2</v>
      </c>
    </row>
    <row r="21" spans="1:20" x14ac:dyDescent="0.2">
      <c r="A21" s="31">
        <v>42194</v>
      </c>
      <c r="B21" s="12">
        <v>5.14994</v>
      </c>
      <c r="C21" s="14">
        <v>7402500</v>
      </c>
      <c r="D21" t="s">
        <v>53</v>
      </c>
      <c r="E21" s="12">
        <f>(Таблица1[[#This Row],[Close]]-B20)/B20</f>
        <v>-5.162442262158256E-4</v>
      </c>
    </row>
    <row r="22" spans="1:20" x14ac:dyDescent="0.2">
      <c r="A22" s="31">
        <v>42195</v>
      </c>
      <c r="B22" s="12">
        <v>5.1685999999999996</v>
      </c>
      <c r="C22" s="14">
        <v>6356900</v>
      </c>
      <c r="D22" t="s">
        <v>53</v>
      </c>
      <c r="E22" s="12">
        <f>(Таблица1[[#This Row],[Close]]-B21)/B21</f>
        <v>3.6233431845807285E-3</v>
      </c>
    </row>
    <row r="23" spans="1:20" x14ac:dyDescent="0.2">
      <c r="A23" s="31">
        <v>42198</v>
      </c>
      <c r="B23" s="12">
        <v>5.1539299999999999</v>
      </c>
      <c r="C23" s="14">
        <v>6566000</v>
      </c>
      <c r="D23" t="s">
        <v>53</v>
      </c>
      <c r="E23" s="12">
        <f>(Таблица1[[#This Row],[Close]]-B22)/B22</f>
        <v>-2.8382927678674572E-3</v>
      </c>
    </row>
    <row r="24" spans="1:20" x14ac:dyDescent="0.2">
      <c r="A24" s="31">
        <v>42199</v>
      </c>
      <c r="B24" s="12">
        <v>5.1872600000000002</v>
      </c>
      <c r="C24" s="14">
        <v>3951300</v>
      </c>
      <c r="D24" t="s">
        <v>53</v>
      </c>
      <c r="E24" s="12">
        <f>(Таблица1[[#This Row],[Close]]-B23)/B23</f>
        <v>6.4669097174389839E-3</v>
      </c>
    </row>
    <row r="25" spans="1:20" x14ac:dyDescent="0.2">
      <c r="A25" s="31">
        <v>42200</v>
      </c>
      <c r="B25" s="12">
        <v>5.2099299999999999</v>
      </c>
      <c r="C25" s="14">
        <v>6496300</v>
      </c>
      <c r="D25" t="s">
        <v>53</v>
      </c>
      <c r="E25" s="12">
        <f>(Таблица1[[#This Row],[Close]]-B24)/B24</f>
        <v>4.3703226751695004E-3</v>
      </c>
    </row>
    <row r="26" spans="1:20" x14ac:dyDescent="0.2">
      <c r="A26" s="31">
        <v>42201</v>
      </c>
      <c r="B26" s="12">
        <v>5.2539199999999999</v>
      </c>
      <c r="C26" s="14">
        <v>6661700</v>
      </c>
      <c r="D26" t="s">
        <v>53</v>
      </c>
      <c r="E26" s="12">
        <f>(Таблица1[[#This Row],[Close]]-B25)/B25</f>
        <v>8.4434915632263727E-3</v>
      </c>
    </row>
    <row r="27" spans="1:20" x14ac:dyDescent="0.2">
      <c r="A27" s="31">
        <v>42202</v>
      </c>
      <c r="B27" s="12">
        <v>5.2592499999999998</v>
      </c>
      <c r="C27" s="14">
        <v>7432300</v>
      </c>
      <c r="D27" t="s">
        <v>53</v>
      </c>
      <c r="E27" s="12">
        <f>(Таблица1[[#This Row],[Close]]-B26)/B26</f>
        <v>1.014480616377835E-3</v>
      </c>
    </row>
    <row r="28" spans="1:20" x14ac:dyDescent="0.2">
      <c r="A28" s="31">
        <v>42205</v>
      </c>
      <c r="B28" s="12">
        <v>5.2912499999999998</v>
      </c>
      <c r="C28" s="14">
        <v>5726600</v>
      </c>
      <c r="D28" t="s">
        <v>53</v>
      </c>
      <c r="E28" s="12">
        <f>(Таблица1[[#This Row],[Close]]-B27)/B27</f>
        <v>6.0845177544326719E-3</v>
      </c>
    </row>
    <row r="29" spans="1:20" x14ac:dyDescent="0.2">
      <c r="A29" s="31">
        <v>42206</v>
      </c>
      <c r="B29" s="12">
        <v>5.3085800000000001</v>
      </c>
      <c r="C29" s="14">
        <v>11581600</v>
      </c>
      <c r="D29" t="s">
        <v>53</v>
      </c>
      <c r="E29" s="12">
        <f>(Таблица1[[#This Row],[Close]]-B28)/B28</f>
        <v>3.2752185211434521E-3</v>
      </c>
    </row>
    <row r="30" spans="1:20" x14ac:dyDescent="0.2">
      <c r="A30" s="31">
        <v>42207</v>
      </c>
      <c r="B30" s="12">
        <v>5.3312400000000002</v>
      </c>
      <c r="C30" s="14">
        <v>7263100</v>
      </c>
      <c r="D30" t="s">
        <v>53</v>
      </c>
      <c r="E30" s="12">
        <f>(Таблица1[[#This Row],[Close]]-B29)/B29</f>
        <v>4.2685614608803345E-3</v>
      </c>
    </row>
    <row r="31" spans="1:20" x14ac:dyDescent="0.2">
      <c r="A31" s="31">
        <v>42208</v>
      </c>
      <c r="B31" s="12">
        <v>5.3045799999999996</v>
      </c>
      <c r="C31" s="14">
        <v>10214300</v>
      </c>
      <c r="D31" t="s">
        <v>53</v>
      </c>
      <c r="E31" s="12">
        <f>(Таблица1[[#This Row],[Close]]-B30)/B30</f>
        <v>-5.0007127797661657E-3</v>
      </c>
    </row>
    <row r="32" spans="1:20" x14ac:dyDescent="0.2">
      <c r="A32" s="31">
        <v>42209</v>
      </c>
      <c r="B32" s="12">
        <v>5.3339100000000004</v>
      </c>
      <c r="C32" s="14">
        <v>9669600</v>
      </c>
      <c r="D32" t="s">
        <v>53</v>
      </c>
      <c r="E32" s="12">
        <f>(Таблица1[[#This Row],[Close]]-B31)/B31</f>
        <v>5.5291842143960022E-3</v>
      </c>
    </row>
    <row r="33" spans="1:5" x14ac:dyDescent="0.2">
      <c r="A33" s="31">
        <v>42212</v>
      </c>
      <c r="B33" s="12">
        <v>5.3312400000000002</v>
      </c>
      <c r="C33" s="14">
        <v>13904400</v>
      </c>
      <c r="D33" t="s">
        <v>53</v>
      </c>
      <c r="E33" s="12">
        <f>(Таблица1[[#This Row],[Close]]-B32)/B32</f>
        <v>-5.0057087577408919E-4</v>
      </c>
    </row>
    <row r="34" spans="1:5" x14ac:dyDescent="0.2">
      <c r="A34" s="31">
        <v>42213</v>
      </c>
      <c r="B34" s="12">
        <v>5.3205799999999996</v>
      </c>
      <c r="C34" s="14">
        <v>19707300</v>
      </c>
      <c r="D34" t="s">
        <v>53</v>
      </c>
      <c r="E34" s="12">
        <f>(Таблица1[[#This Row],[Close]]-B33)/B33</f>
        <v>-1.9995348174159404E-3</v>
      </c>
    </row>
    <row r="35" spans="1:5" x14ac:dyDescent="0.2">
      <c r="A35" s="31">
        <v>42214</v>
      </c>
      <c r="B35" s="12">
        <v>5.2832499999999998</v>
      </c>
      <c r="C35" s="14">
        <v>13313200</v>
      </c>
      <c r="D35" t="s">
        <v>53</v>
      </c>
      <c r="E35" s="12">
        <f>(Таблица1[[#This Row],[Close]]-B34)/B34</f>
        <v>-7.0161523743651755E-3</v>
      </c>
    </row>
    <row r="36" spans="1:5" x14ac:dyDescent="0.2">
      <c r="A36" s="31">
        <v>42215</v>
      </c>
      <c r="B36" s="12">
        <v>5.2552500000000002</v>
      </c>
      <c r="C36" s="14">
        <v>10347200</v>
      </c>
      <c r="D36" t="s">
        <v>53</v>
      </c>
      <c r="E36" s="12">
        <f>(Таблица1[[#This Row],[Close]]-B35)/B35</f>
        <v>-5.2997681351440087E-3</v>
      </c>
    </row>
    <row r="37" spans="1:5" x14ac:dyDescent="0.2">
      <c r="A37" s="31">
        <v>42216</v>
      </c>
      <c r="B37" s="12">
        <v>5.2099299999999999</v>
      </c>
      <c r="C37" s="14">
        <v>15159200</v>
      </c>
      <c r="D37" t="s">
        <v>53</v>
      </c>
      <c r="E37" s="12">
        <f>(Таблица1[[#This Row],[Close]]-B36)/B36</f>
        <v>-8.6237571951858129E-3</v>
      </c>
    </row>
    <row r="38" spans="1:5" x14ac:dyDescent="0.2">
      <c r="A38" s="31">
        <v>42219</v>
      </c>
      <c r="B38" s="12">
        <v>5.2565900000000001</v>
      </c>
      <c r="C38" s="14">
        <v>7771500</v>
      </c>
      <c r="D38" t="s">
        <v>53</v>
      </c>
      <c r="E38" s="12">
        <f>(Таблица1[[#This Row],[Close]]-B37)/B37</f>
        <v>8.9559744564706532E-3</v>
      </c>
    </row>
    <row r="39" spans="1:5" x14ac:dyDescent="0.2">
      <c r="A39" s="31">
        <v>42220</v>
      </c>
      <c r="B39" s="12">
        <v>5.2485900000000001</v>
      </c>
      <c r="C39" s="14">
        <v>7527100</v>
      </c>
      <c r="D39" t="s">
        <v>53</v>
      </c>
      <c r="E39" s="12">
        <f>(Таблица1[[#This Row],[Close]]-B38)/B38</f>
        <v>-1.5218991779842078E-3</v>
      </c>
    </row>
    <row r="40" spans="1:5" x14ac:dyDescent="0.2">
      <c r="A40" s="31">
        <v>42221</v>
      </c>
      <c r="B40" s="12">
        <v>5.20059</v>
      </c>
      <c r="C40" s="14">
        <v>9563600</v>
      </c>
      <c r="D40" t="s">
        <v>53</v>
      </c>
      <c r="E40" s="12">
        <f>(Таблица1[[#This Row],[Close]]-B39)/B39</f>
        <v>-9.1453133127182805E-3</v>
      </c>
    </row>
    <row r="41" spans="1:5" x14ac:dyDescent="0.2">
      <c r="A41" s="31">
        <v>42222</v>
      </c>
      <c r="B41" s="12">
        <v>5.21793</v>
      </c>
      <c r="C41" s="14">
        <v>7225900</v>
      </c>
      <c r="D41" t="s">
        <v>53</v>
      </c>
      <c r="E41" s="12">
        <f>(Таблица1[[#This Row],[Close]]-B40)/B40</f>
        <v>3.3342370769470215E-3</v>
      </c>
    </row>
    <row r="42" spans="1:5" x14ac:dyDescent="0.2">
      <c r="A42" s="31">
        <v>42223</v>
      </c>
      <c r="B42" s="12">
        <v>5.2432600000000003</v>
      </c>
      <c r="C42" s="14">
        <v>6587400</v>
      </c>
      <c r="D42" t="s">
        <v>53</v>
      </c>
      <c r="E42" s="12">
        <f>(Таблица1[[#This Row],[Close]]-B41)/B41</f>
        <v>4.8544154482716897E-3</v>
      </c>
    </row>
    <row r="43" spans="1:5" x14ac:dyDescent="0.2">
      <c r="A43" s="31">
        <v>42226</v>
      </c>
      <c r="B43" s="12">
        <v>5.2285899999999996</v>
      </c>
      <c r="C43" s="14">
        <v>7394200</v>
      </c>
      <c r="D43" t="s">
        <v>53</v>
      </c>
      <c r="E43" s="12">
        <f>(Таблица1[[#This Row],[Close]]-B42)/B42</f>
        <v>-2.7978776562674035E-3</v>
      </c>
    </row>
    <row r="44" spans="1:5" x14ac:dyDescent="0.2">
      <c r="A44" s="31">
        <v>42227</v>
      </c>
      <c r="B44" s="12">
        <v>5.3232400000000002</v>
      </c>
      <c r="C44" s="14">
        <v>11403100</v>
      </c>
      <c r="D44" t="s">
        <v>53</v>
      </c>
      <c r="E44" s="12">
        <f>(Таблица1[[#This Row],[Close]]-B43)/B43</f>
        <v>1.8102394718270236E-2</v>
      </c>
    </row>
    <row r="45" spans="1:5" x14ac:dyDescent="0.2">
      <c r="A45" s="31">
        <v>42228</v>
      </c>
      <c r="B45" s="12">
        <v>5.3299099999999999</v>
      </c>
      <c r="C45" s="14">
        <v>12505500</v>
      </c>
      <c r="D45" t="s">
        <v>53</v>
      </c>
      <c r="E45" s="12">
        <f>(Таблица1[[#This Row],[Close]]-B44)/B44</f>
        <v>1.2529962954891628E-3</v>
      </c>
    </row>
    <row r="46" spans="1:5" x14ac:dyDescent="0.2">
      <c r="A46" s="31">
        <v>42229</v>
      </c>
      <c r="B46" s="12">
        <v>5.2805799999999996</v>
      </c>
      <c r="C46" s="14">
        <v>11602900</v>
      </c>
      <c r="D46" t="s">
        <v>53</v>
      </c>
      <c r="E46" s="12">
        <f>(Таблица1[[#This Row],[Close]]-B45)/B45</f>
        <v>-9.2553157558008144E-3</v>
      </c>
    </row>
    <row r="47" spans="1:5" x14ac:dyDescent="0.2">
      <c r="A47" s="31">
        <v>42230</v>
      </c>
      <c r="B47" s="12">
        <v>5.3112500000000002</v>
      </c>
      <c r="C47" s="14">
        <v>5167100</v>
      </c>
      <c r="D47" t="s">
        <v>53</v>
      </c>
      <c r="E47" s="12">
        <f>(Таблица1[[#This Row],[Close]]-B46)/B46</f>
        <v>5.8080741130710342E-3</v>
      </c>
    </row>
    <row r="48" spans="1:5" x14ac:dyDescent="0.2">
      <c r="A48" s="31">
        <v>42233</v>
      </c>
      <c r="B48" s="12">
        <v>5.3525700000000001</v>
      </c>
      <c r="C48" s="14">
        <v>4696800</v>
      </c>
      <c r="D48" t="s">
        <v>53</v>
      </c>
      <c r="E48" s="12">
        <f>(Таблица1[[#This Row],[Close]]-B47)/B47</f>
        <v>7.7797128736172838E-3</v>
      </c>
    </row>
    <row r="49" spans="1:5" x14ac:dyDescent="0.2">
      <c r="A49" s="31">
        <v>42234</v>
      </c>
      <c r="B49" s="12">
        <v>5.3779000000000003</v>
      </c>
      <c r="C49" s="14">
        <v>3456800</v>
      </c>
      <c r="D49" t="s">
        <v>53</v>
      </c>
      <c r="E49" s="12">
        <f>(Таблица1[[#This Row],[Close]]-B48)/B48</f>
        <v>4.7323061632076361E-3</v>
      </c>
    </row>
    <row r="50" spans="1:5" x14ac:dyDescent="0.2">
      <c r="A50" s="31">
        <v>42235</v>
      </c>
      <c r="B50" s="12">
        <v>5.3299099999999999</v>
      </c>
      <c r="C50" s="14">
        <v>5293500</v>
      </c>
      <c r="D50" t="s">
        <v>53</v>
      </c>
      <c r="E50" s="12">
        <f>(Таблица1[[#This Row],[Close]]-B49)/B49</f>
        <v>-8.9235575224530794E-3</v>
      </c>
    </row>
    <row r="51" spans="1:5" x14ac:dyDescent="0.2">
      <c r="A51" s="31">
        <v>42236</v>
      </c>
      <c r="B51" s="12">
        <v>5.2579200000000004</v>
      </c>
      <c r="C51" s="14">
        <v>5393000</v>
      </c>
      <c r="D51" t="s">
        <v>53</v>
      </c>
      <c r="E51" s="12">
        <f>(Таблица1[[#This Row],[Close]]-B50)/B50</f>
        <v>-1.3506794673831183E-2</v>
      </c>
    </row>
    <row r="52" spans="1:5" x14ac:dyDescent="0.2">
      <c r="A52" s="31">
        <v>42237</v>
      </c>
      <c r="B52" s="12">
        <v>5.1326000000000001</v>
      </c>
      <c r="C52" s="14">
        <v>10996900</v>
      </c>
      <c r="D52" t="s">
        <v>53</v>
      </c>
      <c r="E52" s="12">
        <f>(Таблица1[[#This Row],[Close]]-B51)/B51</f>
        <v>-2.3834520114417928E-2</v>
      </c>
    </row>
    <row r="53" spans="1:5" x14ac:dyDescent="0.2">
      <c r="A53" s="31">
        <v>42240</v>
      </c>
      <c r="B53" s="12">
        <v>4.85398</v>
      </c>
      <c r="C53" s="14">
        <v>15363700</v>
      </c>
      <c r="D53" t="s">
        <v>53</v>
      </c>
      <c r="E53" s="12">
        <f>(Таблица1[[#This Row],[Close]]-B52)/B52</f>
        <v>-5.4284378287807369E-2</v>
      </c>
    </row>
    <row r="54" spans="1:5" x14ac:dyDescent="0.2">
      <c r="A54" s="31">
        <v>42241</v>
      </c>
      <c r="B54" s="12">
        <v>4.7379899999999999</v>
      </c>
      <c r="C54" s="14">
        <v>15268000</v>
      </c>
      <c r="D54" t="s">
        <v>53</v>
      </c>
      <c r="E54" s="12">
        <f>(Таблица1[[#This Row],[Close]]-B53)/B53</f>
        <v>-2.3895854535865423E-2</v>
      </c>
    </row>
    <row r="55" spans="1:5" x14ac:dyDescent="0.2">
      <c r="A55" s="31">
        <v>42242</v>
      </c>
      <c r="B55" s="12">
        <v>4.8593099999999998</v>
      </c>
      <c r="C55" s="14">
        <v>13255600</v>
      </c>
      <c r="D55" t="s">
        <v>53</v>
      </c>
      <c r="E55" s="12">
        <f>(Таблица1[[#This Row],[Close]]-B54)/B54</f>
        <v>2.5605794862378323E-2</v>
      </c>
    </row>
    <row r="56" spans="1:5" x14ac:dyDescent="0.2">
      <c r="A56" s="31">
        <v>42243</v>
      </c>
      <c r="B56" s="12">
        <v>4.9539600000000004</v>
      </c>
      <c r="C56" s="14">
        <v>12540800</v>
      </c>
      <c r="D56" t="s">
        <v>53</v>
      </c>
      <c r="E56" s="12">
        <f>(Таблица1[[#This Row],[Close]]-B55)/B55</f>
        <v>1.947807404755008E-2</v>
      </c>
    </row>
    <row r="57" spans="1:5" x14ac:dyDescent="0.2">
      <c r="A57" s="31">
        <v>42244</v>
      </c>
      <c r="B57" s="12">
        <v>4.9886299999999997</v>
      </c>
      <c r="C57" s="14">
        <v>11950600</v>
      </c>
      <c r="D57" t="s">
        <v>53</v>
      </c>
      <c r="E57" s="12">
        <f>(Таблица1[[#This Row],[Close]]-B56)/B56</f>
        <v>6.9984416507196893E-3</v>
      </c>
    </row>
    <row r="58" spans="1:5" x14ac:dyDescent="0.2">
      <c r="A58" s="31">
        <v>42247</v>
      </c>
      <c r="B58" s="12">
        <v>4.8033200000000003</v>
      </c>
      <c r="C58" s="14">
        <v>20966700</v>
      </c>
      <c r="D58" t="s">
        <v>53</v>
      </c>
      <c r="E58" s="12">
        <f>(Таблица1[[#This Row],[Close]]-B57)/B57</f>
        <v>-3.7146471075224945E-2</v>
      </c>
    </row>
    <row r="59" spans="1:5" x14ac:dyDescent="0.2">
      <c r="A59" s="31">
        <v>42248</v>
      </c>
      <c r="B59" s="12">
        <v>4.7233299999999998</v>
      </c>
      <c r="C59" s="14">
        <v>10995100</v>
      </c>
      <c r="D59" t="s">
        <v>53</v>
      </c>
      <c r="E59" s="12">
        <f>(Таблица1[[#This Row],[Close]]-B58)/B58</f>
        <v>-1.6653064963400407E-2</v>
      </c>
    </row>
    <row r="60" spans="1:5" x14ac:dyDescent="0.2">
      <c r="A60" s="31">
        <v>42249</v>
      </c>
      <c r="B60" s="12">
        <v>4.7606599999999997</v>
      </c>
      <c r="C60" s="14">
        <v>10168700</v>
      </c>
      <c r="D60" t="s">
        <v>53</v>
      </c>
      <c r="E60" s="12">
        <f>(Таблица1[[#This Row],[Close]]-B59)/B59</f>
        <v>7.9033224441230794E-3</v>
      </c>
    </row>
    <row r="61" spans="1:5" x14ac:dyDescent="0.2">
      <c r="A61" s="31">
        <v>42250</v>
      </c>
      <c r="B61" s="12">
        <v>4.7526599999999997</v>
      </c>
      <c r="C61" s="14">
        <v>8132200</v>
      </c>
      <c r="D61" t="s">
        <v>53</v>
      </c>
      <c r="E61" s="12">
        <f>(Таблица1[[#This Row],[Close]]-B60)/B60</f>
        <v>-1.6804392668243494E-3</v>
      </c>
    </row>
    <row r="62" spans="1:5" x14ac:dyDescent="0.2">
      <c r="A62" s="31">
        <v>42251</v>
      </c>
      <c r="B62" s="12">
        <v>4.6460100000000004</v>
      </c>
      <c r="C62" s="14">
        <v>6718400</v>
      </c>
      <c r="D62" t="s">
        <v>53</v>
      </c>
      <c r="E62" s="12">
        <f>(Таблица1[[#This Row],[Close]]-B61)/B61</f>
        <v>-2.2440065142467429E-2</v>
      </c>
    </row>
    <row r="63" spans="1:5" x14ac:dyDescent="0.2">
      <c r="A63" s="31">
        <v>42255</v>
      </c>
      <c r="B63" s="12">
        <v>4.6926699999999997</v>
      </c>
      <c r="C63" s="14">
        <v>9530200</v>
      </c>
      <c r="D63" t="s">
        <v>53</v>
      </c>
      <c r="E63" s="12">
        <f>(Таблица1[[#This Row],[Close]]-B62)/B62</f>
        <v>1.0043026166538439E-2</v>
      </c>
    </row>
    <row r="64" spans="1:5" x14ac:dyDescent="0.2">
      <c r="A64" s="31">
        <v>42256</v>
      </c>
      <c r="B64" s="12">
        <v>4.6646700000000001</v>
      </c>
      <c r="C64" s="14">
        <v>10211500</v>
      </c>
      <c r="D64" t="s">
        <v>53</v>
      </c>
      <c r="E64" s="12">
        <f>(Таблица1[[#This Row],[Close]]-B63)/B63</f>
        <v>-5.9667524032159906E-3</v>
      </c>
    </row>
    <row r="65" spans="1:5" x14ac:dyDescent="0.2">
      <c r="A65" s="31">
        <v>42257</v>
      </c>
      <c r="B65" s="12">
        <v>4.6980000000000004</v>
      </c>
      <c r="C65" s="14">
        <v>10121300</v>
      </c>
      <c r="D65" t="s">
        <v>53</v>
      </c>
      <c r="E65" s="12">
        <f>(Таблица1[[#This Row],[Close]]-B64)/B64</f>
        <v>7.1451999819923603E-3</v>
      </c>
    </row>
    <row r="66" spans="1:5" x14ac:dyDescent="0.2">
      <c r="A66" s="31">
        <v>42258</v>
      </c>
      <c r="B66" s="12">
        <v>4.8179800000000004</v>
      </c>
      <c r="C66" s="14">
        <v>9638000</v>
      </c>
      <c r="D66" t="s">
        <v>53</v>
      </c>
      <c r="E66" s="12">
        <f>(Таблица1[[#This Row],[Close]]-B65)/B65</f>
        <v>2.5538527032779899E-2</v>
      </c>
    </row>
    <row r="67" spans="1:5" x14ac:dyDescent="0.2">
      <c r="A67" s="31">
        <v>42261</v>
      </c>
      <c r="B67" s="12">
        <v>4.7993199999999998</v>
      </c>
      <c r="C67" s="14">
        <v>5807500</v>
      </c>
      <c r="D67" t="s">
        <v>53</v>
      </c>
      <c r="E67" s="12">
        <f>(Таблица1[[#This Row],[Close]]-B66)/B66</f>
        <v>-3.872992415908859E-3</v>
      </c>
    </row>
    <row r="68" spans="1:5" x14ac:dyDescent="0.2">
      <c r="A68" s="31">
        <v>42262</v>
      </c>
      <c r="B68" s="12">
        <v>4.7793200000000002</v>
      </c>
      <c r="C68" s="14">
        <v>24299900</v>
      </c>
      <c r="D68" t="s">
        <v>53</v>
      </c>
      <c r="E68" s="12">
        <f>(Таблица1[[#This Row],[Close]]-B67)/B67</f>
        <v>-4.1672570280788888E-3</v>
      </c>
    </row>
    <row r="69" spans="1:5" x14ac:dyDescent="0.2">
      <c r="A69" s="31">
        <v>42263</v>
      </c>
      <c r="B69" s="12">
        <v>4.8099800000000004</v>
      </c>
      <c r="C69" s="14">
        <v>14410000</v>
      </c>
      <c r="D69" t="s">
        <v>53</v>
      </c>
      <c r="E69" s="12">
        <f>(Таблица1[[#This Row],[Close]]-B68)/B68</f>
        <v>6.4151385552756734E-3</v>
      </c>
    </row>
    <row r="70" spans="1:5" x14ac:dyDescent="0.2">
      <c r="A70" s="31">
        <v>42264</v>
      </c>
      <c r="B70" s="12">
        <v>4.85398</v>
      </c>
      <c r="C70" s="14">
        <v>13002800</v>
      </c>
      <c r="D70" t="s">
        <v>53</v>
      </c>
      <c r="E70" s="12">
        <f>(Таблица1[[#This Row],[Close]]-B69)/B69</f>
        <v>9.1476471835640876E-3</v>
      </c>
    </row>
    <row r="71" spans="1:5" x14ac:dyDescent="0.2">
      <c r="A71" s="31">
        <v>42265</v>
      </c>
      <c r="B71" s="12">
        <v>4.8339800000000004</v>
      </c>
      <c r="C71" s="14">
        <v>15180600</v>
      </c>
      <c r="D71" t="s">
        <v>53</v>
      </c>
      <c r="E71" s="12">
        <f>(Таблица1[[#This Row],[Close]]-B70)/B70</f>
        <v>-4.1203301208491945E-3</v>
      </c>
    </row>
    <row r="72" spans="1:5" x14ac:dyDescent="0.2">
      <c r="A72" s="31">
        <v>42268</v>
      </c>
      <c r="B72" s="12">
        <v>4.8753099999999998</v>
      </c>
      <c r="C72" s="14">
        <v>11519300</v>
      </c>
      <c r="D72" t="s">
        <v>53</v>
      </c>
      <c r="E72" s="12">
        <f>(Таблица1[[#This Row],[Close]]-B71)/B71</f>
        <v>8.5498905663654833E-3</v>
      </c>
    </row>
    <row r="73" spans="1:5" x14ac:dyDescent="0.2">
      <c r="A73" s="31">
        <v>42269</v>
      </c>
      <c r="B73" s="12">
        <v>4.8406500000000001</v>
      </c>
      <c r="C73" s="14">
        <v>8254900</v>
      </c>
      <c r="D73" t="s">
        <v>53</v>
      </c>
      <c r="E73" s="12">
        <f>(Таблица1[[#This Row],[Close]]-B72)/B72</f>
        <v>-7.1092915117191915E-3</v>
      </c>
    </row>
    <row r="74" spans="1:5" x14ac:dyDescent="0.2">
      <c r="A74" s="31">
        <v>42270</v>
      </c>
      <c r="B74" s="12">
        <v>4.8779700000000004</v>
      </c>
      <c r="C74" s="14">
        <v>9296900</v>
      </c>
      <c r="D74" t="s">
        <v>53</v>
      </c>
      <c r="E74" s="12">
        <f>(Таблица1[[#This Row],[Close]]-B73)/B73</f>
        <v>7.7097084069288717E-3</v>
      </c>
    </row>
    <row r="75" spans="1:5" x14ac:dyDescent="0.2">
      <c r="A75" s="31">
        <v>42271</v>
      </c>
      <c r="B75" s="12">
        <v>4.8233199999999998</v>
      </c>
      <c r="C75" s="14">
        <v>7529900</v>
      </c>
      <c r="D75" t="s">
        <v>53</v>
      </c>
      <c r="E75" s="12">
        <f>(Таблица1[[#This Row],[Close]]-B74)/B74</f>
        <v>-1.1203430935409715E-2</v>
      </c>
    </row>
    <row r="76" spans="1:5" x14ac:dyDescent="0.2">
      <c r="A76" s="31">
        <v>42272</v>
      </c>
      <c r="B76" s="12">
        <v>4.8673099999999998</v>
      </c>
      <c r="C76" s="14">
        <v>6717500</v>
      </c>
      <c r="D76" t="s">
        <v>53</v>
      </c>
      <c r="E76" s="12">
        <f>(Таблица1[[#This Row],[Close]]-B75)/B75</f>
        <v>9.1202740021396004E-3</v>
      </c>
    </row>
    <row r="77" spans="1:5" x14ac:dyDescent="0.2">
      <c r="A77" s="31">
        <v>42275</v>
      </c>
      <c r="B77" s="12">
        <v>4.7833199999999998</v>
      </c>
      <c r="C77" s="14">
        <v>8028100</v>
      </c>
      <c r="D77" t="s">
        <v>53</v>
      </c>
      <c r="E77" s="12">
        <f>(Таблица1[[#This Row],[Close]]-B76)/B76</f>
        <v>-1.7255938084896998E-2</v>
      </c>
    </row>
    <row r="78" spans="1:5" x14ac:dyDescent="0.2">
      <c r="A78" s="31">
        <v>42276</v>
      </c>
      <c r="B78" s="12">
        <v>4.8859700000000004</v>
      </c>
      <c r="C78" s="14">
        <v>10795200</v>
      </c>
      <c r="D78" t="s">
        <v>53</v>
      </c>
      <c r="E78" s="12">
        <f>(Таблица1[[#This Row],[Close]]-B77)/B77</f>
        <v>2.1459990132376795E-2</v>
      </c>
    </row>
    <row r="79" spans="1:5" x14ac:dyDescent="0.2">
      <c r="A79" s="31">
        <v>42277</v>
      </c>
      <c r="B79" s="12">
        <v>4.9352999999999998</v>
      </c>
      <c r="C79" s="14">
        <v>12757400</v>
      </c>
      <c r="D79" t="s">
        <v>53</v>
      </c>
      <c r="E79" s="12">
        <f>(Таблица1[[#This Row],[Close]]-B78)/B78</f>
        <v>1.0096255195999857E-2</v>
      </c>
    </row>
    <row r="80" spans="1:5" x14ac:dyDescent="0.2">
      <c r="A80" s="31">
        <v>42278</v>
      </c>
      <c r="B80" s="12">
        <v>5.0046200000000001</v>
      </c>
      <c r="C80" s="14">
        <v>9122100</v>
      </c>
      <c r="D80" t="s">
        <v>53</v>
      </c>
      <c r="E80" s="12">
        <f>(Таблица1[[#This Row],[Close]]-B79)/B79</f>
        <v>1.4045752031284881E-2</v>
      </c>
    </row>
    <row r="81" spans="1:5" x14ac:dyDescent="0.2">
      <c r="A81" s="31">
        <v>42279</v>
      </c>
      <c r="B81" s="12">
        <v>5.0512800000000002</v>
      </c>
      <c r="C81" s="14">
        <v>8000200</v>
      </c>
      <c r="D81" t="s">
        <v>53</v>
      </c>
      <c r="E81" s="12">
        <f>(Таблица1[[#This Row],[Close]]-B80)/B80</f>
        <v>9.3233851920825443E-3</v>
      </c>
    </row>
    <row r="82" spans="1:5" x14ac:dyDescent="0.2">
      <c r="A82" s="31">
        <v>42282</v>
      </c>
      <c r="B82" s="12">
        <v>5.1099399999999999</v>
      </c>
      <c r="C82" s="14">
        <v>9054300</v>
      </c>
      <c r="D82" t="s">
        <v>53</v>
      </c>
      <c r="E82" s="12">
        <f>(Таблица1[[#This Row],[Close]]-B81)/B81</f>
        <v>1.1612898116912884E-2</v>
      </c>
    </row>
    <row r="83" spans="1:5" x14ac:dyDescent="0.2">
      <c r="A83" s="31">
        <v>42283</v>
      </c>
      <c r="B83" s="12">
        <v>5.0766099999999996</v>
      </c>
      <c r="C83" s="14">
        <v>14059600</v>
      </c>
      <c r="D83" t="s">
        <v>53</v>
      </c>
      <c r="E83" s="12">
        <f>(Таблица1[[#This Row],[Close]]-B82)/B82</f>
        <v>-6.522581478451861E-3</v>
      </c>
    </row>
    <row r="84" spans="1:5" x14ac:dyDescent="0.2">
      <c r="A84" s="31">
        <v>42284</v>
      </c>
      <c r="B84" s="12">
        <v>5.1539299999999999</v>
      </c>
      <c r="C84" s="14">
        <v>13771500</v>
      </c>
      <c r="D84" t="s">
        <v>53</v>
      </c>
      <c r="E84" s="12">
        <f>(Таблица1[[#This Row],[Close]]-B83)/B83</f>
        <v>1.5230636192262215E-2</v>
      </c>
    </row>
    <row r="85" spans="1:5" x14ac:dyDescent="0.2">
      <c r="A85" s="31">
        <v>42285</v>
      </c>
      <c r="B85" s="12">
        <v>5.1992599999999998</v>
      </c>
      <c r="C85" s="14">
        <v>8069900</v>
      </c>
      <c r="D85" t="s">
        <v>53</v>
      </c>
      <c r="E85" s="12">
        <f>(Таблица1[[#This Row],[Close]]-B84)/B84</f>
        <v>8.795230047749944E-3</v>
      </c>
    </row>
    <row r="86" spans="1:5" x14ac:dyDescent="0.2">
      <c r="A86" s="31">
        <v>42286</v>
      </c>
      <c r="B86" s="12">
        <v>5.2352600000000002</v>
      </c>
      <c r="C86" s="14">
        <v>6405200</v>
      </c>
      <c r="D86" t="s">
        <v>53</v>
      </c>
      <c r="E86" s="12">
        <f>(Таблица1[[#This Row],[Close]]-B85)/B85</f>
        <v>6.9240622704001102E-3</v>
      </c>
    </row>
    <row r="87" spans="1:5" x14ac:dyDescent="0.2">
      <c r="A87" s="31">
        <v>42289</v>
      </c>
      <c r="B87" s="12">
        <v>5.2672499999999998</v>
      </c>
      <c r="C87" s="14">
        <v>6714700</v>
      </c>
      <c r="D87" t="s">
        <v>53</v>
      </c>
      <c r="E87" s="12">
        <f>(Таблица1[[#This Row],[Close]]-B86)/B86</f>
        <v>6.1104892593681149E-3</v>
      </c>
    </row>
    <row r="88" spans="1:5" x14ac:dyDescent="0.2">
      <c r="A88" s="31">
        <v>42290</v>
      </c>
      <c r="B88" s="12">
        <v>5.2232599999999998</v>
      </c>
      <c r="C88" s="14">
        <v>4367700</v>
      </c>
      <c r="D88" t="s">
        <v>53</v>
      </c>
      <c r="E88" s="12">
        <f>(Таблица1[[#This Row],[Close]]-B87)/B87</f>
        <v>-8.3516066258483984E-3</v>
      </c>
    </row>
    <row r="89" spans="1:5" x14ac:dyDescent="0.2">
      <c r="A89" s="31">
        <v>42291</v>
      </c>
      <c r="B89" s="12">
        <v>5.1579300000000003</v>
      </c>
      <c r="C89" s="14">
        <v>7159000</v>
      </c>
      <c r="D89" t="s">
        <v>53</v>
      </c>
      <c r="E89" s="12">
        <f>(Таблица1[[#This Row],[Close]]-B88)/B88</f>
        <v>-1.2507514464146807E-2</v>
      </c>
    </row>
    <row r="90" spans="1:5" x14ac:dyDescent="0.2">
      <c r="A90" s="31">
        <v>42292</v>
      </c>
      <c r="B90" s="12">
        <v>5.2525899999999996</v>
      </c>
      <c r="C90" s="14">
        <v>4930100</v>
      </c>
      <c r="D90" t="s">
        <v>53</v>
      </c>
      <c r="E90" s="12">
        <f>(Таблица1[[#This Row],[Close]]-B89)/B89</f>
        <v>1.835232350962485E-2</v>
      </c>
    </row>
    <row r="91" spans="1:5" x14ac:dyDescent="0.2">
      <c r="A91" s="31">
        <v>42293</v>
      </c>
      <c r="B91" s="12">
        <v>5.27658</v>
      </c>
      <c r="C91" s="14">
        <v>5621600</v>
      </c>
      <c r="D91" t="s">
        <v>53</v>
      </c>
      <c r="E91" s="12">
        <f>(Таблица1[[#This Row],[Close]]-B90)/B90</f>
        <v>4.5672706226833623E-3</v>
      </c>
    </row>
    <row r="92" spans="1:5" x14ac:dyDescent="0.2">
      <c r="A92" s="31">
        <v>42296</v>
      </c>
      <c r="B92" s="12">
        <v>5.3752399999999998</v>
      </c>
      <c r="C92" s="14">
        <v>6341000</v>
      </c>
      <c r="D92" t="s">
        <v>53</v>
      </c>
      <c r="E92" s="12">
        <f>(Таблица1[[#This Row],[Close]]-B91)/B91</f>
        <v>1.8697717081897696E-2</v>
      </c>
    </row>
    <row r="93" spans="1:5" x14ac:dyDescent="0.2">
      <c r="A93" s="31">
        <v>42297</v>
      </c>
      <c r="B93" s="12">
        <v>5.4005700000000001</v>
      </c>
      <c r="C93" s="14">
        <v>7397900</v>
      </c>
      <c r="D93" t="s">
        <v>53</v>
      </c>
      <c r="E93" s="12">
        <f>(Таблица1[[#This Row],[Close]]-B92)/B92</f>
        <v>4.7123477277294223E-3</v>
      </c>
    </row>
    <row r="94" spans="1:5" x14ac:dyDescent="0.2">
      <c r="A94" s="31">
        <v>42298</v>
      </c>
      <c r="B94" s="12">
        <v>5.3592399999999998</v>
      </c>
      <c r="C94" s="14">
        <v>7520600</v>
      </c>
      <c r="D94" t="s">
        <v>53</v>
      </c>
      <c r="E94" s="12">
        <f>(Таблица1[[#This Row],[Close]]-B93)/B93</f>
        <v>-7.6528958980256363E-3</v>
      </c>
    </row>
    <row r="95" spans="1:5" x14ac:dyDescent="0.2">
      <c r="A95" s="31">
        <v>42299</v>
      </c>
      <c r="B95" s="12">
        <v>5.3632400000000002</v>
      </c>
      <c r="C95" s="14">
        <v>11530400</v>
      </c>
      <c r="D95" t="s">
        <v>53</v>
      </c>
      <c r="E95" s="12">
        <f>(Таблица1[[#This Row],[Close]]-B94)/B94</f>
        <v>7.463744859346564E-4</v>
      </c>
    </row>
    <row r="96" spans="1:5" x14ac:dyDescent="0.2">
      <c r="A96" s="31">
        <v>42300</v>
      </c>
      <c r="B96" s="12">
        <v>5.3312400000000002</v>
      </c>
      <c r="C96" s="14">
        <v>7035400</v>
      </c>
      <c r="D96" t="s">
        <v>53</v>
      </c>
      <c r="E96" s="12">
        <f>(Таблица1[[#This Row],[Close]]-B95)/B95</f>
        <v>-5.9665426123015246E-3</v>
      </c>
    </row>
    <row r="97" spans="1:5" x14ac:dyDescent="0.2">
      <c r="A97" s="31">
        <v>42303</v>
      </c>
      <c r="B97" s="12">
        <v>5.3299099999999999</v>
      </c>
      <c r="C97" s="14">
        <v>8720600</v>
      </c>
      <c r="D97" t="s">
        <v>53</v>
      </c>
      <c r="E97" s="12">
        <f>(Таблица1[[#This Row],[Close]]-B96)/B96</f>
        <v>-2.4947291812041388E-4</v>
      </c>
    </row>
    <row r="98" spans="1:5" x14ac:dyDescent="0.2">
      <c r="A98" s="31">
        <v>42304</v>
      </c>
      <c r="B98" s="12">
        <v>5.3632400000000002</v>
      </c>
      <c r="C98" s="14">
        <v>9240200</v>
      </c>
      <c r="D98" t="s">
        <v>53</v>
      </c>
      <c r="E98" s="12">
        <f>(Таблица1[[#This Row],[Close]]-B97)/B97</f>
        <v>6.2533888939963912E-3</v>
      </c>
    </row>
    <row r="99" spans="1:5" x14ac:dyDescent="0.2">
      <c r="A99" s="31">
        <v>42305</v>
      </c>
      <c r="B99" s="12">
        <v>5.3072499999999998</v>
      </c>
      <c r="C99" s="14">
        <v>7950000</v>
      </c>
      <c r="D99" t="s">
        <v>53</v>
      </c>
      <c r="E99" s="12">
        <f>(Таблица1[[#This Row],[Close]]-B98)/B98</f>
        <v>-1.0439585026961394E-2</v>
      </c>
    </row>
    <row r="100" spans="1:5" x14ac:dyDescent="0.2">
      <c r="A100" s="31">
        <v>42306</v>
      </c>
      <c r="B100" s="12">
        <v>5.3272399999999998</v>
      </c>
      <c r="C100" s="14">
        <v>8676900</v>
      </c>
      <c r="D100" t="s">
        <v>53</v>
      </c>
      <c r="E100" s="12">
        <f>(Таблица1[[#This Row],[Close]]-B99)/B99</f>
        <v>3.7665457628715347E-3</v>
      </c>
    </row>
    <row r="101" spans="1:5" x14ac:dyDescent="0.2">
      <c r="A101" s="31">
        <v>42307</v>
      </c>
      <c r="B101" s="12">
        <v>5.2245900000000001</v>
      </c>
      <c r="C101" s="14">
        <v>13232400</v>
      </c>
      <c r="D101" t="s">
        <v>53</v>
      </c>
      <c r="E101" s="12">
        <f>(Таблица1[[#This Row],[Close]]-B100)/B100</f>
        <v>-1.9268889706489607E-2</v>
      </c>
    </row>
    <row r="102" spans="1:5" x14ac:dyDescent="0.2">
      <c r="A102" s="31">
        <v>42310</v>
      </c>
      <c r="B102" s="12">
        <v>5.3339100000000004</v>
      </c>
      <c r="C102" s="14">
        <v>11397500</v>
      </c>
      <c r="D102" t="s">
        <v>53</v>
      </c>
      <c r="E102" s="12">
        <f>(Таблица1[[#This Row],[Close]]-B101)/B101</f>
        <v>2.0924129931726758E-2</v>
      </c>
    </row>
    <row r="103" spans="1:5" x14ac:dyDescent="0.2">
      <c r="A103" s="31">
        <v>42311</v>
      </c>
      <c r="B103" s="12">
        <v>5.2885799999999996</v>
      </c>
      <c r="C103" s="14">
        <v>8277200</v>
      </c>
      <c r="D103" t="s">
        <v>53</v>
      </c>
      <c r="E103" s="12">
        <f>(Таблица1[[#This Row],[Close]]-B102)/B102</f>
        <v>-8.4984561044338502E-3</v>
      </c>
    </row>
    <row r="104" spans="1:5" x14ac:dyDescent="0.2">
      <c r="A104" s="31">
        <v>42312</v>
      </c>
      <c r="B104" s="12">
        <v>5.1006099999999996</v>
      </c>
      <c r="C104" s="14">
        <v>22734600</v>
      </c>
      <c r="D104" t="s">
        <v>53</v>
      </c>
      <c r="E104" s="12">
        <f>(Таблица1[[#This Row],[Close]]-B103)/B103</f>
        <v>-3.5542622027084775E-2</v>
      </c>
    </row>
    <row r="105" spans="1:5" x14ac:dyDescent="0.2">
      <c r="A105" s="31">
        <v>42313</v>
      </c>
      <c r="B105" s="12">
        <v>5.1019399999999999</v>
      </c>
      <c r="C105" s="14">
        <v>11552800</v>
      </c>
      <c r="D105" t="s">
        <v>53</v>
      </c>
      <c r="E105" s="12">
        <f>(Таблица1[[#This Row],[Close]]-B104)/B104</f>
        <v>2.6075312560659914E-4</v>
      </c>
    </row>
    <row r="106" spans="1:5" x14ac:dyDescent="0.2">
      <c r="A106" s="31">
        <v>42314</v>
      </c>
      <c r="B106" s="12">
        <v>4.9446300000000001</v>
      </c>
      <c r="C106" s="14">
        <v>10647400</v>
      </c>
      <c r="D106" t="s">
        <v>53</v>
      </c>
      <c r="E106" s="12">
        <f>(Таблица1[[#This Row],[Close]]-B105)/B105</f>
        <v>-3.0833369267376693E-2</v>
      </c>
    </row>
    <row r="107" spans="1:5" x14ac:dyDescent="0.2">
      <c r="A107" s="31">
        <v>42317</v>
      </c>
      <c r="B107" s="12">
        <v>4.8286499999999997</v>
      </c>
      <c r="C107" s="14">
        <v>12552000</v>
      </c>
      <c r="D107" t="s">
        <v>53</v>
      </c>
      <c r="E107" s="12">
        <f>(Таблица1[[#This Row],[Close]]-B106)/B106</f>
        <v>-2.3455748964027724E-2</v>
      </c>
    </row>
    <row r="108" spans="1:5" x14ac:dyDescent="0.2">
      <c r="A108" s="31">
        <v>42318</v>
      </c>
      <c r="B108" s="12">
        <v>4.86198</v>
      </c>
      <c r="C108" s="14">
        <v>13683200</v>
      </c>
      <c r="D108" t="s">
        <v>53</v>
      </c>
      <c r="E108" s="12">
        <f>(Таблица1[[#This Row],[Close]]-B107)/B107</f>
        <v>6.9025504022864163E-3</v>
      </c>
    </row>
    <row r="109" spans="1:5" x14ac:dyDescent="0.2">
      <c r="A109" s="31">
        <v>42319</v>
      </c>
      <c r="B109" s="12">
        <v>4.9112999999999998</v>
      </c>
      <c r="C109" s="14">
        <v>4955200</v>
      </c>
      <c r="D109" t="s">
        <v>53</v>
      </c>
      <c r="E109" s="12">
        <f>(Таблица1[[#This Row],[Close]]-B108)/B108</f>
        <v>1.0144015401132833E-2</v>
      </c>
    </row>
    <row r="110" spans="1:5" x14ac:dyDescent="0.2">
      <c r="A110" s="31">
        <v>42320</v>
      </c>
      <c r="B110" s="12">
        <v>4.8739699999999999</v>
      </c>
      <c r="C110" s="14">
        <v>6987100</v>
      </c>
      <c r="D110" t="s">
        <v>53</v>
      </c>
      <c r="E110" s="12">
        <f>(Таблица1[[#This Row],[Close]]-B109)/B109</f>
        <v>-7.6008388817624386E-3</v>
      </c>
    </row>
    <row r="111" spans="1:5" x14ac:dyDescent="0.2">
      <c r="A111" s="31">
        <v>42321</v>
      </c>
      <c r="B111" s="12">
        <v>4.84598</v>
      </c>
      <c r="C111" s="14">
        <v>11062900</v>
      </c>
      <c r="D111" t="s">
        <v>53</v>
      </c>
      <c r="E111" s="12">
        <f>(Таблица1[[#This Row],[Close]]-B110)/B110</f>
        <v>-5.7427518019191664E-3</v>
      </c>
    </row>
    <row r="112" spans="1:5" x14ac:dyDescent="0.2">
      <c r="A112" s="31">
        <v>42324</v>
      </c>
      <c r="B112" s="12">
        <v>4.86998</v>
      </c>
      <c r="C112" s="14">
        <v>8176800</v>
      </c>
      <c r="D112" t="s">
        <v>53</v>
      </c>
      <c r="E112" s="12">
        <f>(Таблица1[[#This Row],[Close]]-B111)/B111</f>
        <v>4.9525586155947862E-3</v>
      </c>
    </row>
    <row r="113" spans="1:5" x14ac:dyDescent="0.2">
      <c r="A113" s="31">
        <v>42325</v>
      </c>
      <c r="B113" s="12">
        <v>4.8952999999999998</v>
      </c>
      <c r="C113" s="14">
        <v>8131300</v>
      </c>
      <c r="D113" t="s">
        <v>53</v>
      </c>
      <c r="E113" s="12">
        <f>(Таблица1[[#This Row],[Close]]-B112)/B112</f>
        <v>5.1991999967145215E-3</v>
      </c>
    </row>
    <row r="114" spans="1:5" x14ac:dyDescent="0.2">
      <c r="A114" s="31">
        <v>42326</v>
      </c>
      <c r="B114" s="12">
        <v>4.9086400000000001</v>
      </c>
      <c r="C114" s="14">
        <v>6390300</v>
      </c>
      <c r="D114" t="s">
        <v>53</v>
      </c>
      <c r="E114" s="12">
        <f>(Таблица1[[#This Row],[Close]]-B113)/B113</f>
        <v>2.7250628153535745E-3</v>
      </c>
    </row>
    <row r="115" spans="1:5" x14ac:dyDescent="0.2">
      <c r="A115" s="31">
        <v>42327</v>
      </c>
      <c r="B115" s="12">
        <v>4.92997</v>
      </c>
      <c r="C115" s="14">
        <v>7312400</v>
      </c>
      <c r="D115" t="s">
        <v>53</v>
      </c>
      <c r="E115" s="12">
        <f>(Таблица1[[#This Row],[Close]]-B114)/B114</f>
        <v>4.3453991329573671E-3</v>
      </c>
    </row>
    <row r="116" spans="1:5" x14ac:dyDescent="0.2">
      <c r="A116" s="31">
        <v>42328</v>
      </c>
      <c r="B116" s="12">
        <v>5.0072900000000002</v>
      </c>
      <c r="C116" s="14">
        <v>9453900</v>
      </c>
      <c r="D116" t="s">
        <v>53</v>
      </c>
      <c r="E116" s="12">
        <f>(Таблица1[[#This Row],[Close]]-B115)/B115</f>
        <v>1.5683665417842357E-2</v>
      </c>
    </row>
    <row r="117" spans="1:5" x14ac:dyDescent="0.2">
      <c r="A117" s="31">
        <v>42331</v>
      </c>
      <c r="B117" s="12">
        <v>5.0206200000000001</v>
      </c>
      <c r="C117" s="14">
        <v>4443900</v>
      </c>
      <c r="D117" t="s">
        <v>53</v>
      </c>
      <c r="E117" s="12">
        <f>(Таблица1[[#This Row],[Close]]-B116)/B116</f>
        <v>2.6621186310359177E-3</v>
      </c>
    </row>
    <row r="118" spans="1:5" x14ac:dyDescent="0.2">
      <c r="A118" s="31">
        <v>42332</v>
      </c>
      <c r="B118" s="12">
        <v>4.9819599999999999</v>
      </c>
      <c r="C118" s="14">
        <v>7253800</v>
      </c>
      <c r="D118" t="s">
        <v>53</v>
      </c>
      <c r="E118" s="12">
        <f>(Таблица1[[#This Row],[Close]]-B117)/B117</f>
        <v>-7.7002441929483086E-3</v>
      </c>
    </row>
    <row r="119" spans="1:5" x14ac:dyDescent="0.2">
      <c r="A119" s="31">
        <v>42333</v>
      </c>
      <c r="B119" s="12">
        <v>5.0459500000000004</v>
      </c>
      <c r="C119" s="14">
        <v>5588200</v>
      </c>
      <c r="D119" t="s">
        <v>53</v>
      </c>
      <c r="E119" s="12">
        <f>(Таблица1[[#This Row],[Close]]-B118)/B118</f>
        <v>1.2844342387333587E-2</v>
      </c>
    </row>
    <row r="120" spans="1:5" x14ac:dyDescent="0.2">
      <c r="A120" s="31">
        <v>42335</v>
      </c>
      <c r="B120" s="12">
        <v>5.1219400000000004</v>
      </c>
      <c r="C120" s="14">
        <v>4301700</v>
      </c>
      <c r="D120" t="s">
        <v>53</v>
      </c>
      <c r="E120" s="12">
        <f>(Таблица1[[#This Row],[Close]]-B119)/B119</f>
        <v>1.5059602255274031E-2</v>
      </c>
    </row>
    <row r="121" spans="1:5" x14ac:dyDescent="0.2">
      <c r="A121" s="31">
        <v>42338</v>
      </c>
      <c r="B121" s="12">
        <v>5.0806100000000001</v>
      </c>
      <c r="C121" s="14">
        <v>11447700</v>
      </c>
      <c r="D121" t="s">
        <v>53</v>
      </c>
      <c r="E121" s="12">
        <f>(Таблица1[[#This Row],[Close]]-B120)/B120</f>
        <v>-8.0692081515988685E-3</v>
      </c>
    </row>
    <row r="122" spans="1:5" x14ac:dyDescent="0.2">
      <c r="A122" s="31">
        <v>42339</v>
      </c>
      <c r="B122" s="12">
        <v>5.1685999999999996</v>
      </c>
      <c r="C122" s="14">
        <v>6408900</v>
      </c>
      <c r="D122" t="s">
        <v>53</v>
      </c>
      <c r="E122" s="12">
        <f>(Таблица1[[#This Row],[Close]]-B121)/B121</f>
        <v>1.7318786523665381E-2</v>
      </c>
    </row>
    <row r="123" spans="1:5" x14ac:dyDescent="0.2">
      <c r="A123" s="31">
        <v>42340</v>
      </c>
      <c r="B123" s="12">
        <v>5.0806100000000001</v>
      </c>
      <c r="C123" s="14">
        <v>8121000</v>
      </c>
      <c r="D123" t="s">
        <v>53</v>
      </c>
      <c r="E123" s="12">
        <f>(Таблица1[[#This Row],[Close]]-B122)/B122</f>
        <v>-1.7023952327516072E-2</v>
      </c>
    </row>
    <row r="124" spans="1:5" x14ac:dyDescent="0.2">
      <c r="A124" s="31">
        <v>42341</v>
      </c>
      <c r="B124" s="12">
        <v>4.99796</v>
      </c>
      <c r="C124" s="14">
        <v>12212700</v>
      </c>
      <c r="D124" t="s">
        <v>53</v>
      </c>
      <c r="E124" s="12">
        <f>(Таблица1[[#This Row],[Close]]-B123)/B123</f>
        <v>-1.6267731630650671E-2</v>
      </c>
    </row>
    <row r="125" spans="1:5" x14ac:dyDescent="0.2">
      <c r="A125" s="31">
        <v>42342</v>
      </c>
      <c r="B125" s="12">
        <v>5.1632699999999998</v>
      </c>
      <c r="C125" s="14">
        <v>9461400</v>
      </c>
      <c r="D125" t="s">
        <v>53</v>
      </c>
      <c r="E125" s="12">
        <f>(Таблица1[[#This Row],[Close]]-B124)/B124</f>
        <v>3.3075494801879136E-2</v>
      </c>
    </row>
    <row r="126" spans="1:5" x14ac:dyDescent="0.2">
      <c r="A126" s="31">
        <v>42345</v>
      </c>
      <c r="B126" s="12">
        <v>5.1166099999999997</v>
      </c>
      <c r="C126" s="14">
        <v>7829200</v>
      </c>
      <c r="D126" t="s">
        <v>53</v>
      </c>
      <c r="E126" s="12">
        <f>(Таблица1[[#This Row],[Close]]-B125)/B125</f>
        <v>-9.0369087806758414E-3</v>
      </c>
    </row>
    <row r="127" spans="1:5" x14ac:dyDescent="0.2">
      <c r="A127" s="31">
        <v>42346</v>
      </c>
      <c r="B127" s="12">
        <v>5.1259399999999999</v>
      </c>
      <c r="C127" s="14">
        <v>8120100</v>
      </c>
      <c r="D127" t="s">
        <v>53</v>
      </c>
      <c r="E127" s="12">
        <f>(Таблица1[[#This Row],[Close]]-B126)/B126</f>
        <v>1.8234729635442769E-3</v>
      </c>
    </row>
    <row r="128" spans="1:5" x14ac:dyDescent="0.2">
      <c r="A128" s="31">
        <v>42347</v>
      </c>
      <c r="B128" s="12">
        <v>5.1019399999999999</v>
      </c>
      <c r="C128" s="14">
        <v>8342300</v>
      </c>
      <c r="D128" t="s">
        <v>53</v>
      </c>
      <c r="E128" s="12">
        <f>(Таблица1[[#This Row],[Close]]-B127)/B127</f>
        <v>-4.6820680694662871E-3</v>
      </c>
    </row>
    <row r="129" spans="1:5" x14ac:dyDescent="0.2">
      <c r="A129" s="31">
        <v>42348</v>
      </c>
      <c r="B129" s="12">
        <v>5.0152900000000002</v>
      </c>
      <c r="C129" s="14">
        <v>7390500</v>
      </c>
      <c r="D129" t="s">
        <v>53</v>
      </c>
      <c r="E129" s="12">
        <f>(Таблица1[[#This Row],[Close]]-B128)/B128</f>
        <v>-1.6983735598615365E-2</v>
      </c>
    </row>
    <row r="130" spans="1:5" x14ac:dyDescent="0.2">
      <c r="A130" s="31">
        <v>42349</v>
      </c>
      <c r="B130" s="12">
        <v>5.0152900000000002</v>
      </c>
      <c r="C130" s="14">
        <v>11101900</v>
      </c>
      <c r="D130" t="s">
        <v>53</v>
      </c>
      <c r="E130" s="12">
        <f>(Таблица1[[#This Row],[Close]]-B129)/B129</f>
        <v>0</v>
      </c>
    </row>
    <row r="131" spans="1:5" x14ac:dyDescent="0.2">
      <c r="A131" s="31">
        <v>42352</v>
      </c>
      <c r="B131" s="12">
        <v>5.0459500000000004</v>
      </c>
      <c r="C131" s="14">
        <v>7756700</v>
      </c>
      <c r="D131" t="s">
        <v>53</v>
      </c>
      <c r="E131" s="12">
        <f>(Таблица1[[#This Row],[Close]]-B130)/B130</f>
        <v>6.1133055117451093E-3</v>
      </c>
    </row>
    <row r="132" spans="1:5" x14ac:dyDescent="0.2">
      <c r="A132" s="31">
        <v>42353</v>
      </c>
      <c r="B132" s="12">
        <v>5.1312699999999998</v>
      </c>
      <c r="C132" s="14">
        <v>11680100</v>
      </c>
      <c r="D132" t="s">
        <v>53</v>
      </c>
      <c r="E132" s="12">
        <f>(Таблица1[[#This Row],[Close]]-B131)/B131</f>
        <v>1.6908609875246363E-2</v>
      </c>
    </row>
    <row r="133" spans="1:5" x14ac:dyDescent="0.2">
      <c r="A133" s="31">
        <v>42354</v>
      </c>
      <c r="B133" s="12">
        <v>5.3032500000000002</v>
      </c>
      <c r="C133" s="14">
        <v>10878900</v>
      </c>
      <c r="D133" t="s">
        <v>53</v>
      </c>
      <c r="E133" s="12">
        <f>(Таблица1[[#This Row],[Close]]-B132)/B132</f>
        <v>3.3516069121289752E-2</v>
      </c>
    </row>
    <row r="134" spans="1:5" x14ac:dyDescent="0.2">
      <c r="A134" s="31">
        <v>42355</v>
      </c>
      <c r="B134" s="12">
        <v>5.2699199999999999</v>
      </c>
      <c r="C134" s="14">
        <v>11043400</v>
      </c>
      <c r="D134" t="s">
        <v>53</v>
      </c>
      <c r="E134" s="12">
        <f>(Таблица1[[#This Row],[Close]]-B133)/B133</f>
        <v>-6.2848253429501344E-3</v>
      </c>
    </row>
    <row r="135" spans="1:5" x14ac:dyDescent="0.2">
      <c r="A135" s="31">
        <v>42356</v>
      </c>
      <c r="B135" s="12">
        <v>5.2512499999999998</v>
      </c>
      <c r="C135" s="14">
        <v>19893200</v>
      </c>
      <c r="D135" t="s">
        <v>53</v>
      </c>
      <c r="E135" s="12">
        <f>(Таблица1[[#This Row],[Close]]-B134)/B134</f>
        <v>-3.5427482770137284E-3</v>
      </c>
    </row>
    <row r="136" spans="1:5" x14ac:dyDescent="0.2">
      <c r="A136" s="31">
        <v>42359</v>
      </c>
      <c r="B136" s="12">
        <v>5.2685899999999997</v>
      </c>
      <c r="C136" s="14">
        <v>9025400</v>
      </c>
      <c r="D136" t="s">
        <v>53</v>
      </c>
      <c r="E136" s="12">
        <f>(Таблица1[[#This Row],[Close]]-B135)/B135</f>
        <v>3.302070935491533E-3</v>
      </c>
    </row>
    <row r="137" spans="1:5" x14ac:dyDescent="0.2">
      <c r="A137" s="31">
        <v>42360</v>
      </c>
      <c r="B137" s="12">
        <v>5.2685899999999997</v>
      </c>
      <c r="C137" s="14">
        <v>8234400</v>
      </c>
      <c r="D137" t="s">
        <v>53</v>
      </c>
      <c r="E137" s="12">
        <f>(Таблица1[[#This Row],[Close]]-B136)/B136</f>
        <v>0</v>
      </c>
    </row>
    <row r="138" spans="1:5" x14ac:dyDescent="0.2">
      <c r="A138" s="31">
        <v>42361</v>
      </c>
      <c r="B138" s="12">
        <v>5.2925800000000001</v>
      </c>
      <c r="C138" s="14">
        <v>6088200</v>
      </c>
      <c r="D138" t="s">
        <v>53</v>
      </c>
      <c r="E138" s="12">
        <f>(Таблица1[[#This Row],[Close]]-B137)/B137</f>
        <v>4.5534004354106893E-3</v>
      </c>
    </row>
    <row r="139" spans="1:5" x14ac:dyDescent="0.2">
      <c r="A139" s="31">
        <v>42362</v>
      </c>
      <c r="B139" s="12">
        <v>5.2819200000000004</v>
      </c>
      <c r="C139" s="14">
        <v>2069100</v>
      </c>
      <c r="D139" t="s">
        <v>53</v>
      </c>
      <c r="E139" s="12">
        <f>(Таблица1[[#This Row],[Close]]-B138)/B138</f>
        <v>-2.0141405514890035E-3</v>
      </c>
    </row>
    <row r="140" spans="1:5" x14ac:dyDescent="0.2">
      <c r="A140" s="31">
        <v>42366</v>
      </c>
      <c r="B140" s="12">
        <v>5.3085800000000001</v>
      </c>
      <c r="C140" s="14">
        <v>7679500</v>
      </c>
      <c r="D140" t="s">
        <v>53</v>
      </c>
      <c r="E140" s="12">
        <f>(Таблица1[[#This Row],[Close]]-B139)/B139</f>
        <v>5.0474070035138137E-3</v>
      </c>
    </row>
    <row r="141" spans="1:5" x14ac:dyDescent="0.2">
      <c r="A141" s="31">
        <v>42367</v>
      </c>
      <c r="B141" s="12">
        <v>5.3805699999999996</v>
      </c>
      <c r="C141" s="14">
        <v>6327100</v>
      </c>
      <c r="D141" t="s">
        <v>53</v>
      </c>
      <c r="E141" s="12">
        <f>(Таблица1[[#This Row],[Close]]-B140)/B140</f>
        <v>1.3561065294297072E-2</v>
      </c>
    </row>
    <row r="142" spans="1:5" x14ac:dyDescent="0.2">
      <c r="A142" s="31">
        <v>42368</v>
      </c>
      <c r="B142" s="12">
        <v>5.3805699999999996</v>
      </c>
      <c r="C142" s="14">
        <v>5320500</v>
      </c>
      <c r="D142" t="s">
        <v>53</v>
      </c>
      <c r="E142" s="12">
        <f>(Таблица1[[#This Row],[Close]]-B141)/B141</f>
        <v>0</v>
      </c>
    </row>
    <row r="143" spans="1:5" x14ac:dyDescent="0.2">
      <c r="A143" s="31">
        <v>42369</v>
      </c>
      <c r="B143" s="12">
        <v>5.3365799999999997</v>
      </c>
      <c r="C143" s="14">
        <v>6423800</v>
      </c>
      <c r="D143" t="s">
        <v>53</v>
      </c>
      <c r="E143" s="12">
        <f>(Таблица1[[#This Row],[Close]]-B142)/B142</f>
        <v>-8.1757137254974809E-3</v>
      </c>
    </row>
    <row r="144" spans="1:5" x14ac:dyDescent="0.2">
      <c r="A144" s="31">
        <v>42373</v>
      </c>
      <c r="B144" s="12">
        <v>5.28592</v>
      </c>
      <c r="C144" s="14">
        <v>8551400</v>
      </c>
      <c r="D144" t="s">
        <v>53</v>
      </c>
      <c r="E144" s="12">
        <f>(Таблица1[[#This Row],[Close]]-B143)/B143</f>
        <v>-9.492971153810063E-3</v>
      </c>
    </row>
    <row r="145" spans="1:5" x14ac:dyDescent="0.2">
      <c r="A145" s="31">
        <v>42374</v>
      </c>
      <c r="B145" s="12">
        <v>5.42056</v>
      </c>
      <c r="C145" s="14">
        <v>12695100</v>
      </c>
      <c r="D145" t="s">
        <v>53</v>
      </c>
      <c r="E145" s="12">
        <f>(Таблица1[[#This Row],[Close]]-B144)/B144</f>
        <v>2.5471441111481086E-2</v>
      </c>
    </row>
    <row r="146" spans="1:5" x14ac:dyDescent="0.2">
      <c r="A146" s="31">
        <v>42375</v>
      </c>
      <c r="B146" s="12">
        <v>5.3592399999999998</v>
      </c>
      <c r="C146" s="14">
        <v>7568000</v>
      </c>
      <c r="D146" t="s">
        <v>53</v>
      </c>
      <c r="E146" s="12">
        <f>(Таблица1[[#This Row],[Close]]-B145)/B145</f>
        <v>-1.1312484318963402E-2</v>
      </c>
    </row>
    <row r="147" spans="1:5" x14ac:dyDescent="0.2">
      <c r="A147" s="31">
        <v>42376</v>
      </c>
      <c r="B147" s="12">
        <v>5.3285799999999997</v>
      </c>
      <c r="C147" s="14">
        <v>11853000</v>
      </c>
      <c r="D147" t="s">
        <v>53</v>
      </c>
      <c r="E147" s="12">
        <f>(Таблица1[[#This Row],[Close]]-B146)/B146</f>
        <v>-5.7209604346885254E-3</v>
      </c>
    </row>
    <row r="148" spans="1:5" x14ac:dyDescent="0.2">
      <c r="A148" s="31">
        <v>42377</v>
      </c>
      <c r="B148" s="12">
        <v>5.2272600000000002</v>
      </c>
      <c r="C148" s="14">
        <v>6373600</v>
      </c>
      <c r="D148" t="s">
        <v>53</v>
      </c>
      <c r="E148" s="12">
        <f>(Таблица1[[#This Row],[Close]]-B147)/B147</f>
        <v>-1.9014446625554918E-2</v>
      </c>
    </row>
    <row r="149" spans="1:5" x14ac:dyDescent="0.2">
      <c r="A149" s="31">
        <v>42380</v>
      </c>
      <c r="B149" s="12">
        <v>5.2605899999999997</v>
      </c>
      <c r="C149" s="14">
        <v>8757700</v>
      </c>
      <c r="D149" t="s">
        <v>53</v>
      </c>
      <c r="E149" s="12">
        <f>(Таблица1[[#This Row],[Close]]-B148)/B148</f>
        <v>6.3761894376785184E-3</v>
      </c>
    </row>
    <row r="150" spans="1:5" x14ac:dyDescent="0.2">
      <c r="A150" s="31">
        <v>42381</v>
      </c>
      <c r="B150" s="12">
        <v>5.2232599999999998</v>
      </c>
      <c r="C150" s="14">
        <v>9651900</v>
      </c>
      <c r="D150" t="s">
        <v>53</v>
      </c>
      <c r="E150" s="12">
        <f>(Таблица1[[#This Row],[Close]]-B149)/B149</f>
        <v>-7.0961622175459149E-3</v>
      </c>
    </row>
    <row r="151" spans="1:5" x14ac:dyDescent="0.2">
      <c r="A151" s="31">
        <v>42382</v>
      </c>
      <c r="B151" s="12">
        <v>5.1246099999999997</v>
      </c>
      <c r="C151" s="14">
        <v>12700700</v>
      </c>
      <c r="D151" t="s">
        <v>53</v>
      </c>
      <c r="E151" s="12">
        <f>(Таблица1[[#This Row],[Close]]-B150)/B150</f>
        <v>-1.88866723080988E-2</v>
      </c>
    </row>
    <row r="152" spans="1:5" x14ac:dyDescent="0.2">
      <c r="A152" s="31">
        <v>42383</v>
      </c>
      <c r="B152" s="12">
        <v>5.0406199999999997</v>
      </c>
      <c r="C152" s="14">
        <v>13943400</v>
      </c>
      <c r="D152" t="s">
        <v>53</v>
      </c>
      <c r="E152" s="12">
        <f>(Таблица1[[#This Row],[Close]]-B151)/B151</f>
        <v>-1.638953988693774E-2</v>
      </c>
    </row>
    <row r="153" spans="1:5" x14ac:dyDescent="0.2">
      <c r="A153" s="31">
        <v>42384</v>
      </c>
      <c r="B153" s="12">
        <v>5.0406199999999997</v>
      </c>
      <c r="C153" s="14">
        <v>13354100</v>
      </c>
      <c r="D153" t="s">
        <v>53</v>
      </c>
      <c r="E153" s="12">
        <f>(Таблица1[[#This Row],[Close]]-B152)/B152</f>
        <v>0</v>
      </c>
    </row>
    <row r="154" spans="1:5" x14ac:dyDescent="0.2">
      <c r="A154" s="31">
        <v>42388</v>
      </c>
      <c r="B154" s="12">
        <v>5.0979400000000004</v>
      </c>
      <c r="C154" s="14">
        <v>13541900</v>
      </c>
      <c r="D154" t="s">
        <v>53</v>
      </c>
      <c r="E154" s="12">
        <f>(Таблица1[[#This Row],[Close]]-B153)/B153</f>
        <v>1.137161698362517E-2</v>
      </c>
    </row>
    <row r="155" spans="1:5" x14ac:dyDescent="0.2">
      <c r="A155" s="31">
        <v>42389</v>
      </c>
      <c r="B155" s="12">
        <v>4.9272999999999998</v>
      </c>
      <c r="C155" s="14">
        <v>17122300</v>
      </c>
      <c r="D155" t="s">
        <v>53</v>
      </c>
      <c r="E155" s="12">
        <f>(Таблица1[[#This Row],[Close]]-B154)/B154</f>
        <v>-3.3472343730997334E-2</v>
      </c>
    </row>
    <row r="156" spans="1:5" x14ac:dyDescent="0.2">
      <c r="A156" s="31">
        <v>42390</v>
      </c>
      <c r="B156" s="12">
        <v>4.9259700000000004</v>
      </c>
      <c r="C156" s="14">
        <v>12028700</v>
      </c>
      <c r="D156" t="s">
        <v>53</v>
      </c>
      <c r="E156" s="12">
        <f>(Таблица1[[#This Row],[Close]]-B155)/B155</f>
        <v>-2.6992470521368443E-4</v>
      </c>
    </row>
    <row r="157" spans="1:5" x14ac:dyDescent="0.2">
      <c r="A157" s="31">
        <v>42391</v>
      </c>
      <c r="B157" s="12">
        <v>5.0339499999999999</v>
      </c>
      <c r="C157" s="14">
        <v>6629200</v>
      </c>
      <c r="D157" t="s">
        <v>53</v>
      </c>
      <c r="E157" s="12">
        <f>(Таблица1[[#This Row],[Close]]-B156)/B156</f>
        <v>2.1920555748410873E-2</v>
      </c>
    </row>
    <row r="158" spans="1:5" x14ac:dyDescent="0.2">
      <c r="A158" s="31">
        <v>42394</v>
      </c>
      <c r="B158" s="12">
        <v>5.0219500000000004</v>
      </c>
      <c r="C158" s="14">
        <v>9082100</v>
      </c>
      <c r="D158" t="s">
        <v>53</v>
      </c>
      <c r="E158" s="12">
        <f>(Таблица1[[#This Row],[Close]]-B157)/B157</f>
        <v>-2.3838139035945068E-3</v>
      </c>
    </row>
    <row r="159" spans="1:5" x14ac:dyDescent="0.2">
      <c r="A159" s="31">
        <v>42395</v>
      </c>
      <c r="B159" s="12">
        <v>5.1632699999999998</v>
      </c>
      <c r="C159" s="14">
        <v>7877500</v>
      </c>
      <c r="D159" t="s">
        <v>53</v>
      </c>
      <c r="E159" s="12">
        <f>(Таблица1[[#This Row],[Close]]-B158)/B158</f>
        <v>2.8140463365823921E-2</v>
      </c>
    </row>
    <row r="160" spans="1:5" x14ac:dyDescent="0.2">
      <c r="A160" s="31">
        <v>42396</v>
      </c>
      <c r="B160" s="12">
        <v>5.0979400000000004</v>
      </c>
      <c r="C160" s="14">
        <v>10293300</v>
      </c>
      <c r="D160" t="s">
        <v>53</v>
      </c>
      <c r="E160" s="12">
        <f>(Таблица1[[#This Row],[Close]]-B159)/B159</f>
        <v>-1.2652834347225585E-2</v>
      </c>
    </row>
    <row r="161" spans="1:5" x14ac:dyDescent="0.2">
      <c r="A161" s="31">
        <v>42397</v>
      </c>
      <c r="B161" s="12">
        <v>5.0806100000000001</v>
      </c>
      <c r="C161" s="14">
        <v>14553200</v>
      </c>
      <c r="D161" t="s">
        <v>53</v>
      </c>
      <c r="E161" s="12">
        <f>(Таблица1[[#This Row],[Close]]-B160)/B160</f>
        <v>-3.3994123116396599E-3</v>
      </c>
    </row>
    <row r="162" spans="1:5" x14ac:dyDescent="0.2">
      <c r="A162" s="31">
        <v>42398</v>
      </c>
      <c r="B162" s="12">
        <v>5.2192600000000002</v>
      </c>
      <c r="C162" s="14">
        <v>15050500</v>
      </c>
      <c r="D162" t="s">
        <v>53</v>
      </c>
      <c r="E162" s="12">
        <f>(Таблица1[[#This Row],[Close]]-B161)/B161</f>
        <v>2.7290030134176833E-2</v>
      </c>
    </row>
    <row r="163" spans="1:5" x14ac:dyDescent="0.2">
      <c r="A163" s="31">
        <v>42401</v>
      </c>
      <c r="B163" s="12">
        <v>5.2805799999999996</v>
      </c>
      <c r="C163" s="14">
        <v>12448800</v>
      </c>
      <c r="D163" t="s">
        <v>53</v>
      </c>
      <c r="E163" s="12">
        <f>(Таблица1[[#This Row],[Close]]-B162)/B162</f>
        <v>1.1748791974341069E-2</v>
      </c>
    </row>
    <row r="164" spans="1:5" x14ac:dyDescent="0.2">
      <c r="A164" s="31">
        <v>42402</v>
      </c>
      <c r="B164" s="12">
        <v>5.21793</v>
      </c>
      <c r="C164" s="14">
        <v>11545300</v>
      </c>
      <c r="D164" t="s">
        <v>53</v>
      </c>
      <c r="E164" s="12">
        <f>(Таблица1[[#This Row],[Close]]-B163)/B163</f>
        <v>-1.1864227035666471E-2</v>
      </c>
    </row>
    <row r="165" spans="1:5" x14ac:dyDescent="0.2">
      <c r="A165" s="31">
        <v>42403</v>
      </c>
      <c r="B165" s="12">
        <v>5.2819200000000004</v>
      </c>
      <c r="C165" s="14">
        <v>11556500</v>
      </c>
      <c r="D165" t="s">
        <v>53</v>
      </c>
      <c r="E165" s="12">
        <f>(Таблица1[[#This Row],[Close]]-B164)/B164</f>
        <v>1.2263483795298218E-2</v>
      </c>
    </row>
    <row r="166" spans="1:5" x14ac:dyDescent="0.2">
      <c r="A166" s="31">
        <v>42404</v>
      </c>
      <c r="B166" s="12">
        <v>5.2899200000000004</v>
      </c>
      <c r="C166" s="14">
        <v>10786800</v>
      </c>
      <c r="D166" t="s">
        <v>53</v>
      </c>
      <c r="E166" s="12">
        <f>(Таблица1[[#This Row],[Close]]-B165)/B165</f>
        <v>1.5146007512419739E-3</v>
      </c>
    </row>
    <row r="167" spans="1:5" x14ac:dyDescent="0.2">
      <c r="A167" s="31">
        <v>42405</v>
      </c>
      <c r="B167" s="12">
        <v>4.9339700000000004</v>
      </c>
      <c r="C167" s="14">
        <v>25499900</v>
      </c>
      <c r="D167" t="s">
        <v>53</v>
      </c>
      <c r="E167" s="12">
        <f>(Таблица1[[#This Row],[Close]]-B166)/B166</f>
        <v>-6.7288352186800543E-2</v>
      </c>
    </row>
    <row r="168" spans="1:5" x14ac:dyDescent="0.2">
      <c r="A168" s="31">
        <v>42408</v>
      </c>
      <c r="B168" s="12">
        <v>4.7459899999999999</v>
      </c>
      <c r="C168" s="14">
        <v>21854400</v>
      </c>
      <c r="D168" t="s">
        <v>53</v>
      </c>
      <c r="E168" s="12">
        <f>(Таблица1[[#This Row],[Close]]-B167)/B167</f>
        <v>-3.8099137205941762E-2</v>
      </c>
    </row>
    <row r="169" spans="1:5" x14ac:dyDescent="0.2">
      <c r="A169" s="31">
        <v>42409</v>
      </c>
      <c r="B169" s="12">
        <v>4.726</v>
      </c>
      <c r="C169" s="14">
        <v>15877700</v>
      </c>
      <c r="D169" t="s">
        <v>53</v>
      </c>
      <c r="E169" s="12">
        <f>(Таблица1[[#This Row],[Close]]-B168)/B168</f>
        <v>-4.2119768478231E-3</v>
      </c>
    </row>
    <row r="170" spans="1:5" x14ac:dyDescent="0.2">
      <c r="A170" s="31">
        <v>42410</v>
      </c>
      <c r="B170" s="12">
        <v>4.8419800000000004</v>
      </c>
      <c r="C170" s="14">
        <v>12357700</v>
      </c>
      <c r="D170" t="s">
        <v>53</v>
      </c>
      <c r="E170" s="12">
        <f>(Таблица1[[#This Row],[Close]]-B169)/B169</f>
        <v>2.454083791790106E-2</v>
      </c>
    </row>
    <row r="171" spans="1:5" x14ac:dyDescent="0.2">
      <c r="A171" s="31">
        <v>42411</v>
      </c>
      <c r="B171" s="12">
        <v>4.7686599999999997</v>
      </c>
      <c r="C171" s="14">
        <v>10930900</v>
      </c>
      <c r="D171" t="s">
        <v>53</v>
      </c>
      <c r="E171" s="12">
        <f>(Таблица1[[#This Row],[Close]]-B170)/B170</f>
        <v>-1.5142565644633128E-2</v>
      </c>
    </row>
    <row r="172" spans="1:5" x14ac:dyDescent="0.2">
      <c r="A172" s="31">
        <v>42412</v>
      </c>
      <c r="B172" s="12">
        <v>4.8059799999999999</v>
      </c>
      <c r="C172" s="14">
        <v>12571500</v>
      </c>
      <c r="D172" t="s">
        <v>53</v>
      </c>
      <c r="E172" s="12">
        <f>(Таблица1[[#This Row],[Close]]-B171)/B171</f>
        <v>7.8260978975226263E-3</v>
      </c>
    </row>
    <row r="173" spans="1:5" x14ac:dyDescent="0.2">
      <c r="A173" s="31">
        <v>42416</v>
      </c>
      <c r="B173" s="12">
        <v>4.8819699999999999</v>
      </c>
      <c r="C173" s="14">
        <v>11420800</v>
      </c>
      <c r="D173" t="s">
        <v>53</v>
      </c>
      <c r="E173" s="12">
        <f>(Таблица1[[#This Row],[Close]]-B172)/B172</f>
        <v>1.5811551442161641E-2</v>
      </c>
    </row>
    <row r="174" spans="1:5" x14ac:dyDescent="0.2">
      <c r="A174" s="31">
        <v>42417</v>
      </c>
      <c r="B174" s="12">
        <v>4.8326500000000001</v>
      </c>
      <c r="C174" s="14">
        <v>15375800</v>
      </c>
      <c r="D174" t="s">
        <v>53</v>
      </c>
      <c r="E174" s="12">
        <f>(Таблица1[[#This Row],[Close]]-B173)/B173</f>
        <v>-1.0102479122157615E-2</v>
      </c>
    </row>
    <row r="175" spans="1:5" x14ac:dyDescent="0.2">
      <c r="A175" s="31">
        <v>42418</v>
      </c>
      <c r="B175" s="12">
        <v>4.84598</v>
      </c>
      <c r="C175" s="14">
        <v>11449600</v>
      </c>
      <c r="D175" t="s">
        <v>53</v>
      </c>
      <c r="E175" s="12">
        <f>(Таблица1[[#This Row],[Close]]-B174)/B174</f>
        <v>2.7583210040039814E-3</v>
      </c>
    </row>
    <row r="176" spans="1:5" x14ac:dyDescent="0.2">
      <c r="A176" s="31">
        <v>42419</v>
      </c>
      <c r="B176" s="12">
        <v>4.8233199999999998</v>
      </c>
      <c r="C176" s="14">
        <v>15983700</v>
      </c>
      <c r="D176" t="s">
        <v>53</v>
      </c>
      <c r="E176" s="12">
        <f>(Таблица1[[#This Row],[Close]]-B175)/B175</f>
        <v>-4.6760407595574319E-3</v>
      </c>
    </row>
    <row r="177" spans="1:5" x14ac:dyDescent="0.2">
      <c r="A177" s="31">
        <v>42422</v>
      </c>
      <c r="B177" s="12">
        <v>4.8606400000000001</v>
      </c>
      <c r="C177" s="14">
        <v>12741600</v>
      </c>
      <c r="D177" t="s">
        <v>53</v>
      </c>
      <c r="E177" s="12">
        <f>(Таблица1[[#This Row],[Close]]-B176)/B176</f>
        <v>7.7374090875165329E-3</v>
      </c>
    </row>
    <row r="178" spans="1:5" x14ac:dyDescent="0.2">
      <c r="A178" s="31">
        <v>42423</v>
      </c>
      <c r="B178" s="12">
        <v>4.8219799999999999</v>
      </c>
      <c r="C178" s="14">
        <v>12024000</v>
      </c>
      <c r="D178" t="s">
        <v>53</v>
      </c>
      <c r="E178" s="12">
        <f>(Таблица1[[#This Row],[Close]]-B177)/B177</f>
        <v>-7.9536851114256849E-3</v>
      </c>
    </row>
    <row r="179" spans="1:5" x14ac:dyDescent="0.2">
      <c r="A179" s="31">
        <v>42424</v>
      </c>
      <c r="B179" s="12">
        <v>4.8046499999999996</v>
      </c>
      <c r="C179" s="14">
        <v>13639500</v>
      </c>
      <c r="D179" t="s">
        <v>53</v>
      </c>
      <c r="E179" s="12">
        <f>(Таблица1[[#This Row],[Close]]-B178)/B178</f>
        <v>-3.5939593279110012E-3</v>
      </c>
    </row>
    <row r="180" spans="1:5" x14ac:dyDescent="0.2">
      <c r="A180" s="31">
        <v>42425</v>
      </c>
      <c r="B180" s="12">
        <v>4.8819699999999999</v>
      </c>
      <c r="C180" s="14">
        <v>10785900</v>
      </c>
      <c r="D180" t="s">
        <v>53</v>
      </c>
      <c r="E180" s="12">
        <f>(Таблица1[[#This Row],[Close]]-B179)/B179</f>
        <v>1.6092743488079316E-2</v>
      </c>
    </row>
    <row r="181" spans="1:5" x14ac:dyDescent="0.2">
      <c r="A181" s="31">
        <v>42426</v>
      </c>
      <c r="B181" s="12">
        <v>4.86198</v>
      </c>
      <c r="C181" s="14">
        <v>8275300</v>
      </c>
      <c r="D181" t="s">
        <v>53</v>
      </c>
      <c r="E181" s="12">
        <f>(Таблица1[[#This Row],[Close]]-B180)/B180</f>
        <v>-4.0946585087577253E-3</v>
      </c>
    </row>
    <row r="182" spans="1:5" x14ac:dyDescent="0.2">
      <c r="A182" s="31">
        <v>42429</v>
      </c>
      <c r="B182" s="12">
        <v>4.8806399999999996</v>
      </c>
      <c r="C182" s="14">
        <v>11941300</v>
      </c>
      <c r="D182" t="s">
        <v>53</v>
      </c>
      <c r="E182" s="12">
        <f>(Таблица1[[#This Row],[Close]]-B181)/B181</f>
        <v>3.837942566608599E-3</v>
      </c>
    </row>
    <row r="183" spans="1:5" x14ac:dyDescent="0.2">
      <c r="A183" s="31">
        <v>42430</v>
      </c>
      <c r="B183" s="12">
        <v>5.0486199999999997</v>
      </c>
      <c r="C183" s="14">
        <v>8560700</v>
      </c>
      <c r="D183" t="s">
        <v>53</v>
      </c>
      <c r="E183" s="12">
        <f>(Таблица1[[#This Row],[Close]]-B182)/B182</f>
        <v>3.4417617361657493E-2</v>
      </c>
    </row>
    <row r="184" spans="1:5" x14ac:dyDescent="0.2">
      <c r="A184" s="31">
        <v>42431</v>
      </c>
      <c r="B184" s="12">
        <v>5.1086099999999997</v>
      </c>
      <c r="C184" s="14">
        <v>7091200</v>
      </c>
      <c r="D184" t="s">
        <v>53</v>
      </c>
      <c r="E184" s="12">
        <f>(Таблица1[[#This Row],[Close]]-B183)/B183</f>
        <v>1.1882455007507E-2</v>
      </c>
    </row>
    <row r="185" spans="1:5" x14ac:dyDescent="0.2">
      <c r="A185" s="31">
        <v>42432</v>
      </c>
      <c r="B185" s="12">
        <v>5.1432700000000002</v>
      </c>
      <c r="C185" s="14">
        <v>5318600</v>
      </c>
      <c r="D185" t="s">
        <v>53</v>
      </c>
      <c r="E185" s="12">
        <f>(Таблица1[[#This Row],[Close]]-B184)/B184</f>
        <v>6.7846243890217848E-3</v>
      </c>
    </row>
    <row r="186" spans="1:5" x14ac:dyDescent="0.2">
      <c r="A186" s="31">
        <v>42433</v>
      </c>
      <c r="B186" s="12">
        <v>5.1379400000000004</v>
      </c>
      <c r="C186" s="14">
        <v>4988600</v>
      </c>
      <c r="D186" t="s">
        <v>53</v>
      </c>
      <c r="E186" s="12">
        <f>(Таблица1[[#This Row],[Close]]-B185)/B185</f>
        <v>-1.0363056965704376E-3</v>
      </c>
    </row>
    <row r="187" spans="1:5" x14ac:dyDescent="0.2">
      <c r="A187" s="31">
        <v>42436</v>
      </c>
      <c r="B187" s="12">
        <v>5.1445999999999996</v>
      </c>
      <c r="C187" s="14">
        <v>5669000</v>
      </c>
      <c r="D187" t="s">
        <v>53</v>
      </c>
      <c r="E187" s="12">
        <f>(Таблица1[[#This Row],[Close]]-B186)/B186</f>
        <v>1.2962393488439377E-3</v>
      </c>
    </row>
    <row r="188" spans="1:5" x14ac:dyDescent="0.2">
      <c r="A188" s="31">
        <v>42437</v>
      </c>
      <c r="B188" s="12">
        <v>5.1072699999999998</v>
      </c>
      <c r="C188" s="14">
        <v>6448900</v>
      </c>
      <c r="D188" t="s">
        <v>53</v>
      </c>
      <c r="E188" s="12">
        <f>(Таблица1[[#This Row],[Close]]-B187)/B187</f>
        <v>-7.2561520817944767E-3</v>
      </c>
    </row>
    <row r="189" spans="1:5" x14ac:dyDescent="0.2">
      <c r="A189" s="31">
        <v>42438</v>
      </c>
      <c r="B189" s="12">
        <v>5.1312699999999998</v>
      </c>
      <c r="C189" s="14">
        <v>4995100</v>
      </c>
      <c r="D189" t="s">
        <v>53</v>
      </c>
      <c r="E189" s="12">
        <f>(Таблица1[[#This Row],[Close]]-B188)/B188</f>
        <v>4.6991837126292568E-3</v>
      </c>
    </row>
    <row r="190" spans="1:5" x14ac:dyDescent="0.2">
      <c r="A190" s="31">
        <v>42439</v>
      </c>
      <c r="B190" s="12">
        <v>5.1285999999999996</v>
      </c>
      <c r="C190" s="14">
        <v>5050900</v>
      </c>
      <c r="D190" t="s">
        <v>53</v>
      </c>
      <c r="E190" s="12">
        <f>(Таблица1[[#This Row],[Close]]-B189)/B189</f>
        <v>-5.2033901938509811E-4</v>
      </c>
    </row>
    <row r="191" spans="1:5" x14ac:dyDescent="0.2">
      <c r="A191" s="31">
        <v>42440</v>
      </c>
      <c r="B191" s="12">
        <v>5.2352600000000002</v>
      </c>
      <c r="C191" s="14">
        <v>5885600</v>
      </c>
      <c r="D191" t="s">
        <v>53</v>
      </c>
      <c r="E191" s="12">
        <f>(Таблица1[[#This Row],[Close]]-B190)/B190</f>
        <v>2.0797098623406125E-2</v>
      </c>
    </row>
    <row r="192" spans="1:5" x14ac:dyDescent="0.2">
      <c r="A192" s="31">
        <v>42443</v>
      </c>
      <c r="B192" s="12">
        <v>5.21793</v>
      </c>
      <c r="C192" s="14">
        <v>4063800</v>
      </c>
      <c r="D192" t="s">
        <v>53</v>
      </c>
      <c r="E192" s="12">
        <f>(Таблица1[[#This Row],[Close]]-B191)/B191</f>
        <v>-3.3102462914927412E-3</v>
      </c>
    </row>
    <row r="193" spans="1:5" x14ac:dyDescent="0.2">
      <c r="A193" s="31">
        <v>42444</v>
      </c>
      <c r="B193" s="12">
        <v>5.2352600000000002</v>
      </c>
      <c r="C193" s="14">
        <v>3578600</v>
      </c>
      <c r="D193" t="s">
        <v>53</v>
      </c>
      <c r="E193" s="12">
        <f>(Таблица1[[#This Row],[Close]]-B192)/B192</f>
        <v>3.3212404152605131E-3</v>
      </c>
    </row>
    <row r="194" spans="1:5" x14ac:dyDescent="0.2">
      <c r="A194" s="31">
        <v>42445</v>
      </c>
      <c r="B194" s="12">
        <v>5.2872500000000002</v>
      </c>
      <c r="C194" s="14">
        <v>4065600</v>
      </c>
      <c r="D194" t="s">
        <v>53</v>
      </c>
      <c r="E194" s="12">
        <f>(Таблица1[[#This Row],[Close]]-B193)/B193</f>
        <v>9.9307388744780539E-3</v>
      </c>
    </row>
    <row r="195" spans="1:5" x14ac:dyDescent="0.2">
      <c r="A195" s="31">
        <v>42446</v>
      </c>
      <c r="B195" s="12">
        <v>5.4032299999999998</v>
      </c>
      <c r="C195" s="14">
        <v>5620700</v>
      </c>
      <c r="D195" t="s">
        <v>53</v>
      </c>
      <c r="E195" s="12">
        <f>(Таблица1[[#This Row],[Close]]-B194)/B194</f>
        <v>2.1935788926190275E-2</v>
      </c>
    </row>
    <row r="196" spans="1:5" x14ac:dyDescent="0.2">
      <c r="A196" s="31">
        <v>42447</v>
      </c>
      <c r="B196" s="12">
        <v>5.3672399999999998</v>
      </c>
      <c r="C196" s="14">
        <v>12145800</v>
      </c>
      <c r="D196" t="s">
        <v>53</v>
      </c>
      <c r="E196" s="12">
        <f>(Таблица1[[#This Row],[Close]]-B195)/B195</f>
        <v>-6.6608306512956081E-3</v>
      </c>
    </row>
    <row r="197" spans="1:5" x14ac:dyDescent="0.2">
      <c r="A197" s="31">
        <v>42450</v>
      </c>
      <c r="B197" s="12">
        <v>5.3672399999999998</v>
      </c>
      <c r="C197" s="14">
        <v>7507600</v>
      </c>
      <c r="D197" t="s">
        <v>53</v>
      </c>
      <c r="E197" s="12">
        <f>(Таблица1[[#This Row],[Close]]-B196)/B196</f>
        <v>0</v>
      </c>
    </row>
    <row r="198" spans="1:5" x14ac:dyDescent="0.2">
      <c r="A198" s="31">
        <v>42451</v>
      </c>
      <c r="B198" s="12">
        <v>5.3939000000000004</v>
      </c>
      <c r="C198" s="14">
        <v>9741200</v>
      </c>
      <c r="D198" t="s">
        <v>53</v>
      </c>
      <c r="E198" s="12">
        <f>(Таблица1[[#This Row],[Close]]-B197)/B197</f>
        <v>4.9671712090386443E-3</v>
      </c>
    </row>
    <row r="199" spans="1:5" x14ac:dyDescent="0.2">
      <c r="A199" s="31">
        <v>42452</v>
      </c>
      <c r="B199" s="12">
        <v>5.3792400000000002</v>
      </c>
      <c r="C199" s="14">
        <v>6714700</v>
      </c>
      <c r="D199" t="s">
        <v>53</v>
      </c>
      <c r="E199" s="12">
        <f>(Таблица1[[#This Row],[Close]]-B198)/B198</f>
        <v>-2.7178850182613908E-3</v>
      </c>
    </row>
    <row r="200" spans="1:5" x14ac:dyDescent="0.2">
      <c r="A200" s="31">
        <v>42453</v>
      </c>
      <c r="B200" s="12">
        <v>5.3818999999999999</v>
      </c>
      <c r="C200" s="14">
        <v>6373600</v>
      </c>
      <c r="D200" t="s">
        <v>53</v>
      </c>
      <c r="E200" s="12">
        <f>(Таблица1[[#This Row],[Close]]-B199)/B199</f>
        <v>4.9449364594248682E-4</v>
      </c>
    </row>
    <row r="201" spans="1:5" x14ac:dyDescent="0.2">
      <c r="A201" s="31">
        <v>42457</v>
      </c>
      <c r="B201" s="12">
        <v>5.4192299999999998</v>
      </c>
      <c r="C201" s="14">
        <v>4944900</v>
      </c>
      <c r="D201" t="s">
        <v>53</v>
      </c>
      <c r="E201" s="12">
        <f>(Таблица1[[#This Row],[Close]]-B200)/B200</f>
        <v>6.9362121183968234E-3</v>
      </c>
    </row>
    <row r="202" spans="1:5" x14ac:dyDescent="0.2">
      <c r="A202" s="31">
        <v>42458</v>
      </c>
      <c r="B202" s="12">
        <v>5.5232200000000002</v>
      </c>
      <c r="C202" s="14">
        <v>9008700</v>
      </c>
      <c r="D202" t="s">
        <v>53</v>
      </c>
      <c r="E202" s="12">
        <f>(Таблица1[[#This Row],[Close]]-B201)/B201</f>
        <v>1.9189072986383761E-2</v>
      </c>
    </row>
    <row r="203" spans="1:5" x14ac:dyDescent="0.2">
      <c r="A203" s="31">
        <v>42459</v>
      </c>
      <c r="B203" s="12">
        <v>5.5552099999999998</v>
      </c>
      <c r="C203" s="14">
        <v>7956500</v>
      </c>
      <c r="D203" t="s">
        <v>53</v>
      </c>
      <c r="E203" s="12">
        <f>(Таблица1[[#This Row],[Close]]-B202)/B202</f>
        <v>5.7919112401822702E-3</v>
      </c>
    </row>
    <row r="204" spans="1:5" x14ac:dyDescent="0.2">
      <c r="A204" s="31">
        <v>42460</v>
      </c>
      <c r="B204" s="12">
        <v>5.5752100000000002</v>
      </c>
      <c r="C204" s="14">
        <v>9520900</v>
      </c>
      <c r="D204" t="s">
        <v>53</v>
      </c>
      <c r="E204" s="12">
        <f>(Таблица1[[#This Row],[Close]]-B203)/B203</f>
        <v>3.6002239339287738E-3</v>
      </c>
    </row>
    <row r="205" spans="1:5" x14ac:dyDescent="0.2">
      <c r="A205" s="31">
        <v>42461</v>
      </c>
      <c r="B205" s="12">
        <v>5.6032000000000002</v>
      </c>
      <c r="C205" s="14">
        <v>6316900</v>
      </c>
      <c r="D205" t="s">
        <v>53</v>
      </c>
      <c r="E205" s="12">
        <f>(Таблица1[[#This Row],[Close]]-B204)/B204</f>
        <v>5.0204386919954509E-3</v>
      </c>
    </row>
    <row r="206" spans="1:5" x14ac:dyDescent="0.2">
      <c r="A206" s="31">
        <v>42464</v>
      </c>
      <c r="B206" s="12">
        <v>5.6165399999999996</v>
      </c>
      <c r="C206" s="14">
        <v>7932400</v>
      </c>
      <c r="D206" t="s">
        <v>53</v>
      </c>
      <c r="E206" s="12">
        <f>(Таблица1[[#This Row],[Close]]-B205)/B205</f>
        <v>2.3807824100513034E-3</v>
      </c>
    </row>
    <row r="207" spans="1:5" x14ac:dyDescent="0.2">
      <c r="A207" s="31">
        <v>42465</v>
      </c>
      <c r="B207" s="12">
        <v>5.56454</v>
      </c>
      <c r="C207" s="14">
        <v>7526200</v>
      </c>
      <c r="D207" t="s">
        <v>53</v>
      </c>
      <c r="E207" s="12">
        <f>(Таблица1[[#This Row],[Close]]-B206)/B206</f>
        <v>-9.2583690314677024E-3</v>
      </c>
    </row>
    <row r="208" spans="1:5" x14ac:dyDescent="0.2">
      <c r="A208" s="31">
        <v>42466</v>
      </c>
      <c r="B208" s="12">
        <v>5.6018699999999999</v>
      </c>
      <c r="C208" s="14">
        <v>7611700</v>
      </c>
      <c r="D208" t="s">
        <v>53</v>
      </c>
      <c r="E208" s="12">
        <f>(Таблица1[[#This Row],[Close]]-B207)/B207</f>
        <v>6.7085509314336609E-3</v>
      </c>
    </row>
    <row r="209" spans="1:5" x14ac:dyDescent="0.2">
      <c r="A209" s="31">
        <v>42467</v>
      </c>
      <c r="B209" s="12">
        <v>5.5818700000000003</v>
      </c>
      <c r="C209" s="14">
        <v>6761200</v>
      </c>
      <c r="D209" t="s">
        <v>53</v>
      </c>
      <c r="E209" s="12">
        <f>(Таблица1[[#This Row],[Close]]-B208)/B208</f>
        <v>-3.570236367498634E-3</v>
      </c>
    </row>
    <row r="210" spans="1:5" x14ac:dyDescent="0.2">
      <c r="A210" s="31">
        <v>42468</v>
      </c>
      <c r="B210" s="12">
        <v>5.62453</v>
      </c>
      <c r="C210" s="14">
        <v>7413700</v>
      </c>
      <c r="D210" t="s">
        <v>53</v>
      </c>
      <c r="E210" s="12">
        <f>(Таблица1[[#This Row],[Close]]-B209)/B209</f>
        <v>7.6426000605531296E-3</v>
      </c>
    </row>
    <row r="211" spans="1:5" x14ac:dyDescent="0.2">
      <c r="A211" s="31">
        <v>42471</v>
      </c>
      <c r="B211" s="12">
        <v>5.5098799999999999</v>
      </c>
      <c r="C211" s="14">
        <v>9329400</v>
      </c>
      <c r="D211" t="s">
        <v>53</v>
      </c>
      <c r="E211" s="12">
        <f>(Таблица1[[#This Row],[Close]]-B210)/B210</f>
        <v>-2.0383925412434487E-2</v>
      </c>
    </row>
    <row r="212" spans="1:5" x14ac:dyDescent="0.2">
      <c r="A212" s="31">
        <v>42472</v>
      </c>
      <c r="B212" s="12">
        <v>5.5458800000000004</v>
      </c>
      <c r="C212" s="14">
        <v>7427600</v>
      </c>
      <c r="D212" t="s">
        <v>53</v>
      </c>
      <c r="E212" s="12">
        <f>(Таблица1[[#This Row],[Close]]-B211)/B211</f>
        <v>6.5337176127248644E-3</v>
      </c>
    </row>
    <row r="213" spans="1:5" x14ac:dyDescent="0.2">
      <c r="A213" s="31">
        <v>42473</v>
      </c>
      <c r="B213" s="12">
        <v>5.4152300000000002</v>
      </c>
      <c r="C213" s="14">
        <v>10740400</v>
      </c>
      <c r="D213" t="s">
        <v>53</v>
      </c>
      <c r="E213" s="12">
        <f>(Таблица1[[#This Row],[Close]]-B212)/B212</f>
        <v>-2.3558028662719017E-2</v>
      </c>
    </row>
    <row r="214" spans="1:5" x14ac:dyDescent="0.2">
      <c r="A214" s="31">
        <v>42474</v>
      </c>
      <c r="B214" s="12">
        <v>5.2792500000000002</v>
      </c>
      <c r="C214" s="14">
        <v>13326200</v>
      </c>
      <c r="D214" t="s">
        <v>53</v>
      </c>
      <c r="E214" s="12">
        <f>(Таблица1[[#This Row],[Close]]-B213)/B213</f>
        <v>-2.5110660119699438E-2</v>
      </c>
    </row>
    <row r="215" spans="1:5" x14ac:dyDescent="0.2">
      <c r="A215" s="31">
        <v>42475</v>
      </c>
      <c r="B215" s="12">
        <v>5.3965699999999996</v>
      </c>
      <c r="C215" s="14">
        <v>9851800</v>
      </c>
      <c r="D215" t="s">
        <v>53</v>
      </c>
      <c r="E215" s="12">
        <f>(Таблица1[[#This Row],[Close]]-B214)/B214</f>
        <v>2.2222853625041325E-2</v>
      </c>
    </row>
    <row r="216" spans="1:5" x14ac:dyDescent="0.2">
      <c r="A216" s="31">
        <v>42478</v>
      </c>
      <c r="B216" s="12">
        <v>5.4485599999999996</v>
      </c>
      <c r="C216" s="14">
        <v>15571000</v>
      </c>
      <c r="D216" t="s">
        <v>53</v>
      </c>
      <c r="E216" s="12">
        <f>(Таблица1[[#This Row],[Close]]-B215)/B215</f>
        <v>9.6338970864827071E-3</v>
      </c>
    </row>
    <row r="217" spans="1:5" x14ac:dyDescent="0.2">
      <c r="A217" s="31">
        <v>42479</v>
      </c>
      <c r="B217" s="12">
        <v>5.4525600000000001</v>
      </c>
      <c r="C217" s="14">
        <v>5120600</v>
      </c>
      <c r="D217" t="s">
        <v>53</v>
      </c>
      <c r="E217" s="12">
        <f>(Таблица1[[#This Row],[Close]]-B216)/B216</f>
        <v>7.3413892845090227E-4</v>
      </c>
    </row>
    <row r="218" spans="1:5" x14ac:dyDescent="0.2">
      <c r="A218" s="31">
        <v>42480</v>
      </c>
      <c r="B218" s="12">
        <v>5.3379099999999999</v>
      </c>
      <c r="C218" s="14">
        <v>5089900</v>
      </c>
      <c r="D218" t="s">
        <v>53</v>
      </c>
      <c r="E218" s="12">
        <f>(Таблица1[[#This Row],[Close]]-B217)/B217</f>
        <v>-2.1026820429302959E-2</v>
      </c>
    </row>
    <row r="219" spans="1:5" x14ac:dyDescent="0.2">
      <c r="A219" s="31">
        <v>42481</v>
      </c>
      <c r="B219" s="12">
        <v>5.2752499999999998</v>
      </c>
      <c r="C219" s="14">
        <v>6285300</v>
      </c>
      <c r="D219" t="s">
        <v>53</v>
      </c>
      <c r="E219" s="12">
        <f>(Таблица1[[#This Row],[Close]]-B218)/B218</f>
        <v>-1.1738676748015639E-2</v>
      </c>
    </row>
    <row r="220" spans="1:5" x14ac:dyDescent="0.2">
      <c r="A220" s="31">
        <v>42482</v>
      </c>
      <c r="B220" s="12">
        <v>5.3512399999999998</v>
      </c>
      <c r="C220" s="14">
        <v>6547400</v>
      </c>
      <c r="D220" t="s">
        <v>53</v>
      </c>
      <c r="E220" s="12">
        <f>(Таблица1[[#This Row],[Close]]-B219)/B219</f>
        <v>1.4405004502156296E-2</v>
      </c>
    </row>
    <row r="221" spans="1:5" x14ac:dyDescent="0.2">
      <c r="A221" s="31">
        <v>42485</v>
      </c>
      <c r="B221" s="12">
        <v>5.4259000000000004</v>
      </c>
      <c r="C221" s="14">
        <v>5762900</v>
      </c>
      <c r="D221" t="s">
        <v>53</v>
      </c>
      <c r="E221" s="12">
        <f>(Таблица1[[#This Row],[Close]]-B220)/B220</f>
        <v>1.3951906474013615E-2</v>
      </c>
    </row>
    <row r="222" spans="1:5" x14ac:dyDescent="0.2">
      <c r="A222" s="31">
        <v>42486</v>
      </c>
      <c r="B222" s="12">
        <v>5.41256</v>
      </c>
      <c r="C222" s="14">
        <v>7766000</v>
      </c>
      <c r="D222" t="s">
        <v>53</v>
      </c>
      <c r="E222" s="12">
        <f>(Таблица1[[#This Row],[Close]]-B221)/B221</f>
        <v>-2.4585783003741959E-3</v>
      </c>
    </row>
    <row r="223" spans="1:5" x14ac:dyDescent="0.2">
      <c r="A223" s="31">
        <v>42487</v>
      </c>
      <c r="B223" s="12">
        <v>5.3632400000000002</v>
      </c>
      <c r="C223" s="14">
        <v>10207800</v>
      </c>
      <c r="D223" t="s">
        <v>53</v>
      </c>
      <c r="E223" s="12">
        <f>(Таблица1[[#This Row],[Close]]-B222)/B222</f>
        <v>-9.1121391725911237E-3</v>
      </c>
    </row>
    <row r="224" spans="1:5" x14ac:dyDescent="0.2">
      <c r="A224" s="31">
        <v>42488</v>
      </c>
      <c r="B224" s="12">
        <v>5.3405699999999996</v>
      </c>
      <c r="C224" s="14">
        <v>7250100</v>
      </c>
      <c r="D224" t="s">
        <v>53</v>
      </c>
      <c r="E224" s="12">
        <f>(Таблица1[[#This Row],[Close]]-B223)/B223</f>
        <v>-4.2269225319024753E-3</v>
      </c>
    </row>
    <row r="225" spans="1:5" x14ac:dyDescent="0.2">
      <c r="A225" s="31">
        <v>42489</v>
      </c>
      <c r="B225" s="12">
        <v>5.3405699999999996</v>
      </c>
      <c r="C225" s="14">
        <v>11677300</v>
      </c>
      <c r="D225" t="s">
        <v>53</v>
      </c>
      <c r="E225" s="12">
        <f>(Таблица1[[#This Row],[Close]]-B224)/B224</f>
        <v>0</v>
      </c>
    </row>
    <row r="226" spans="1:5" x14ac:dyDescent="0.2">
      <c r="A226" s="31">
        <v>42492</v>
      </c>
      <c r="B226" s="12">
        <v>5.4805599999999997</v>
      </c>
      <c r="C226" s="14">
        <v>9201100</v>
      </c>
      <c r="D226" t="s">
        <v>53</v>
      </c>
      <c r="E226" s="12">
        <f>(Таблица1[[#This Row],[Close]]-B225)/B225</f>
        <v>2.6212557835586851E-2</v>
      </c>
    </row>
    <row r="227" spans="1:5" x14ac:dyDescent="0.2">
      <c r="A227" s="31">
        <v>42493</v>
      </c>
      <c r="B227" s="12">
        <v>5.5392099999999997</v>
      </c>
      <c r="C227" s="14">
        <v>8555100</v>
      </c>
      <c r="D227" t="s">
        <v>53</v>
      </c>
      <c r="E227" s="12">
        <f>(Таблица1[[#This Row],[Close]]-B226)/B226</f>
        <v>1.0701461164552544E-2</v>
      </c>
    </row>
    <row r="228" spans="1:5" x14ac:dyDescent="0.2">
      <c r="A228" s="31">
        <v>42494</v>
      </c>
      <c r="B228" s="12">
        <v>5.6218700000000004</v>
      </c>
      <c r="C228" s="14">
        <v>7271500</v>
      </c>
      <c r="D228" t="s">
        <v>53</v>
      </c>
      <c r="E228" s="12">
        <f>(Таблица1[[#This Row],[Close]]-B227)/B227</f>
        <v>1.4922705584370448E-2</v>
      </c>
    </row>
    <row r="229" spans="1:5" x14ac:dyDescent="0.2">
      <c r="A229" s="31">
        <v>42495</v>
      </c>
      <c r="B229" s="12">
        <v>5.64053</v>
      </c>
      <c r="C229" s="14">
        <v>8202800</v>
      </c>
      <c r="D229" t="s">
        <v>53</v>
      </c>
      <c r="E229" s="12">
        <f>(Таблица1[[#This Row],[Close]]-B228)/B228</f>
        <v>3.3191802727561602E-3</v>
      </c>
    </row>
    <row r="230" spans="1:5" x14ac:dyDescent="0.2">
      <c r="A230" s="31">
        <v>42496</v>
      </c>
      <c r="B230" s="12">
        <v>5.70852</v>
      </c>
      <c r="C230" s="14">
        <v>6849500</v>
      </c>
      <c r="D230" t="s">
        <v>53</v>
      </c>
      <c r="E230" s="12">
        <f>(Таблица1[[#This Row],[Close]]-B229)/B229</f>
        <v>1.2053831820768615E-2</v>
      </c>
    </row>
    <row r="231" spans="1:5" x14ac:dyDescent="0.2">
      <c r="A231" s="31">
        <v>42499</v>
      </c>
      <c r="B231" s="12">
        <v>5.7365199999999996</v>
      </c>
      <c r="C231" s="14">
        <v>6144000</v>
      </c>
      <c r="D231" t="s">
        <v>53</v>
      </c>
      <c r="E231" s="12">
        <f>(Таблица1[[#This Row],[Close]]-B230)/B230</f>
        <v>4.9049490936354046E-3</v>
      </c>
    </row>
    <row r="232" spans="1:5" x14ac:dyDescent="0.2">
      <c r="A232" s="31">
        <v>42500</v>
      </c>
      <c r="B232" s="12">
        <v>5.7458499999999999</v>
      </c>
      <c r="C232" s="14">
        <v>7923100</v>
      </c>
      <c r="D232" t="s">
        <v>53</v>
      </c>
      <c r="E232" s="12">
        <f>(Таблица1[[#This Row],[Close]]-B231)/B231</f>
        <v>1.626421593579432E-3</v>
      </c>
    </row>
    <row r="233" spans="1:5" x14ac:dyDescent="0.2">
      <c r="A233" s="31">
        <v>42501</v>
      </c>
      <c r="B233" s="12">
        <v>5.6551999999999998</v>
      </c>
      <c r="C233" s="14">
        <v>7083700</v>
      </c>
      <c r="D233" t="s">
        <v>53</v>
      </c>
      <c r="E233" s="12">
        <f>(Таблица1[[#This Row],[Close]]-B232)/B232</f>
        <v>-1.5776603983744811E-2</v>
      </c>
    </row>
    <row r="234" spans="1:5" x14ac:dyDescent="0.2">
      <c r="A234" s="31">
        <v>42502</v>
      </c>
      <c r="B234" s="12">
        <v>5.6658600000000003</v>
      </c>
      <c r="C234" s="14">
        <v>8834900</v>
      </c>
      <c r="D234" t="s">
        <v>53</v>
      </c>
      <c r="E234" s="12">
        <f>(Таблица1[[#This Row],[Close]]-B233)/B233</f>
        <v>1.8849908049230015E-3</v>
      </c>
    </row>
    <row r="235" spans="1:5" x14ac:dyDescent="0.2">
      <c r="A235" s="31">
        <v>42503</v>
      </c>
      <c r="B235" s="12">
        <v>5.6338699999999999</v>
      </c>
      <c r="C235" s="14">
        <v>3873200</v>
      </c>
      <c r="D235" t="s">
        <v>53</v>
      </c>
      <c r="E235" s="12">
        <f>(Таблица1[[#This Row],[Close]]-B234)/B234</f>
        <v>-5.6460978562831426E-3</v>
      </c>
    </row>
    <row r="236" spans="1:5" x14ac:dyDescent="0.2">
      <c r="A236" s="31">
        <v>42506</v>
      </c>
      <c r="B236" s="12">
        <v>5.6885300000000001</v>
      </c>
      <c r="C236" s="14">
        <v>3802600</v>
      </c>
      <c r="D236" t="s">
        <v>53</v>
      </c>
      <c r="E236" s="12">
        <f>(Таблица1[[#This Row],[Close]]-B235)/B235</f>
        <v>9.7020343032409619E-3</v>
      </c>
    </row>
    <row r="237" spans="1:5" x14ac:dyDescent="0.2">
      <c r="A237" s="31">
        <v>42507</v>
      </c>
      <c r="B237" s="12">
        <v>5.6005399999999996</v>
      </c>
      <c r="C237" s="14">
        <v>5823300</v>
      </c>
      <c r="D237" t="s">
        <v>53</v>
      </c>
      <c r="E237" s="12">
        <f>(Таблица1[[#This Row],[Close]]-B236)/B236</f>
        <v>-1.5467967998762502E-2</v>
      </c>
    </row>
    <row r="238" spans="1:5" x14ac:dyDescent="0.2">
      <c r="A238" s="31">
        <v>42508</v>
      </c>
      <c r="B238" s="12">
        <v>5.5498799999999999</v>
      </c>
      <c r="C238" s="14">
        <v>7304900</v>
      </c>
      <c r="D238" t="s">
        <v>53</v>
      </c>
      <c r="E238" s="12">
        <f>(Таблица1[[#This Row],[Close]]-B237)/B237</f>
        <v>-9.0455563213546752E-3</v>
      </c>
    </row>
    <row r="239" spans="1:5" x14ac:dyDescent="0.2">
      <c r="A239" s="31">
        <v>42509</v>
      </c>
      <c r="B239" s="12">
        <v>5.4898899999999999</v>
      </c>
      <c r="C239" s="14">
        <v>5110400</v>
      </c>
      <c r="D239" t="s">
        <v>53</v>
      </c>
      <c r="E239" s="12">
        <f>(Таблица1[[#This Row],[Close]]-B238)/B238</f>
        <v>-1.0809242722365166E-2</v>
      </c>
    </row>
    <row r="240" spans="1:5" x14ac:dyDescent="0.2">
      <c r="A240" s="31">
        <v>42510</v>
      </c>
      <c r="B240" s="12">
        <v>5.5365500000000001</v>
      </c>
      <c r="C240" s="14">
        <v>6292700</v>
      </c>
      <c r="D240" t="s">
        <v>53</v>
      </c>
      <c r="E240" s="12">
        <f>(Таблица1[[#This Row],[Close]]-B239)/B239</f>
        <v>8.4992595480055423E-3</v>
      </c>
    </row>
    <row r="241" spans="1:5" x14ac:dyDescent="0.2">
      <c r="A241" s="31">
        <v>42513</v>
      </c>
      <c r="B241" s="12">
        <v>5.5445500000000001</v>
      </c>
      <c r="C241" s="14">
        <v>3507900</v>
      </c>
      <c r="D241" t="s">
        <v>53</v>
      </c>
      <c r="E241" s="12">
        <f>(Таблица1[[#This Row],[Close]]-B240)/B240</f>
        <v>1.4449431505179232E-3</v>
      </c>
    </row>
    <row r="242" spans="1:5" x14ac:dyDescent="0.2">
      <c r="A242" s="31">
        <v>42514</v>
      </c>
      <c r="B242" s="12">
        <v>5.6125400000000001</v>
      </c>
      <c r="C242" s="14">
        <v>8207500</v>
      </c>
      <c r="D242" t="s">
        <v>53</v>
      </c>
      <c r="E242" s="12">
        <f>(Таблица1[[#This Row],[Close]]-B241)/B241</f>
        <v>1.2262491996645353E-2</v>
      </c>
    </row>
    <row r="243" spans="1:5" x14ac:dyDescent="0.2">
      <c r="A243" s="31">
        <v>42515</v>
      </c>
      <c r="B243" s="12">
        <v>5.6458599999999999</v>
      </c>
      <c r="C243" s="14">
        <v>8229800</v>
      </c>
      <c r="D243" t="s">
        <v>53</v>
      </c>
      <c r="E243" s="12">
        <f>(Таблица1[[#This Row],[Close]]-B242)/B242</f>
        <v>5.936706019021654E-3</v>
      </c>
    </row>
    <row r="244" spans="1:5" x14ac:dyDescent="0.2">
      <c r="A244" s="31">
        <v>42516</v>
      </c>
      <c r="B244" s="12">
        <v>5.6845299999999996</v>
      </c>
      <c r="C244" s="14">
        <v>9320100</v>
      </c>
      <c r="D244" t="s">
        <v>53</v>
      </c>
      <c r="E244" s="12">
        <f>(Таблица1[[#This Row],[Close]]-B243)/B243</f>
        <v>6.8492665422096475E-3</v>
      </c>
    </row>
    <row r="245" spans="1:5" x14ac:dyDescent="0.2">
      <c r="A245" s="31">
        <v>42517</v>
      </c>
      <c r="B245" s="12">
        <v>5.7031900000000002</v>
      </c>
      <c r="C245" s="14">
        <v>6120800</v>
      </c>
      <c r="D245" t="s">
        <v>53</v>
      </c>
      <c r="E245" s="12">
        <f>(Таблица1[[#This Row],[Close]]-B244)/B244</f>
        <v>3.2825932838775706E-3</v>
      </c>
    </row>
    <row r="246" spans="1:5" x14ac:dyDescent="0.2">
      <c r="A246" s="31">
        <v>42521</v>
      </c>
      <c r="B246" s="12">
        <v>5.6858599999999999</v>
      </c>
      <c r="C246" s="14">
        <v>9108200</v>
      </c>
      <c r="D246" t="s">
        <v>53</v>
      </c>
      <c r="E246" s="12">
        <f>(Таблица1[[#This Row],[Close]]-B245)/B245</f>
        <v>-3.0386502992185583E-3</v>
      </c>
    </row>
    <row r="247" spans="1:5" x14ac:dyDescent="0.2">
      <c r="A247" s="31">
        <v>42522</v>
      </c>
      <c r="B247" s="12">
        <v>5.5832100000000002</v>
      </c>
      <c r="C247" s="14">
        <v>13461000</v>
      </c>
      <c r="D247" t="s">
        <v>53</v>
      </c>
      <c r="E247" s="12">
        <f>(Таблица1[[#This Row],[Close]]-B246)/B246</f>
        <v>-1.8053557421392662E-2</v>
      </c>
    </row>
    <row r="248" spans="1:5" x14ac:dyDescent="0.2">
      <c r="A248" s="31">
        <v>42523</v>
      </c>
      <c r="B248" s="12">
        <v>5.5498799999999999</v>
      </c>
      <c r="C248" s="14">
        <v>15858200</v>
      </c>
      <c r="D248" t="s">
        <v>53</v>
      </c>
      <c r="E248" s="12">
        <f>(Таблица1[[#This Row],[Close]]-B247)/B247</f>
        <v>-5.9696841064549432E-3</v>
      </c>
    </row>
    <row r="249" spans="1:5" x14ac:dyDescent="0.2">
      <c r="A249" s="31">
        <v>42524</v>
      </c>
      <c r="B249" s="12">
        <v>5.4512299999999998</v>
      </c>
      <c r="C249" s="14">
        <v>10408500</v>
      </c>
      <c r="D249" t="s">
        <v>53</v>
      </c>
      <c r="E249" s="12">
        <f>(Таблица1[[#This Row],[Close]]-B248)/B248</f>
        <v>-1.7775159102539177E-2</v>
      </c>
    </row>
    <row r="250" spans="1:5" x14ac:dyDescent="0.2">
      <c r="A250" s="31">
        <v>42527</v>
      </c>
      <c r="B250" s="12">
        <v>5.3072499999999998</v>
      </c>
      <c r="C250" s="14">
        <v>13977800</v>
      </c>
      <c r="D250" t="s">
        <v>53</v>
      </c>
      <c r="E250" s="12">
        <f>(Таблица1[[#This Row],[Close]]-B249)/B249</f>
        <v>-2.6412387662967808E-2</v>
      </c>
    </row>
    <row r="251" spans="1:5" x14ac:dyDescent="0.2">
      <c r="A251" s="31">
        <v>42528</v>
      </c>
      <c r="B251" s="12">
        <v>5.3419100000000004</v>
      </c>
      <c r="C251" s="14">
        <v>7871900</v>
      </c>
      <c r="D251" t="s">
        <v>53</v>
      </c>
      <c r="E251" s="12">
        <f>(Таблица1[[#This Row],[Close]]-B250)/B250</f>
        <v>6.530689151632311E-3</v>
      </c>
    </row>
    <row r="252" spans="1:5" x14ac:dyDescent="0.2">
      <c r="A252" s="31">
        <v>42529</v>
      </c>
      <c r="B252" s="12">
        <v>5.3832399999999998</v>
      </c>
      <c r="C252" s="14">
        <v>7339300</v>
      </c>
      <c r="D252" t="s">
        <v>53</v>
      </c>
      <c r="E252" s="12">
        <f>(Таблица1[[#This Row],[Close]]-B251)/B251</f>
        <v>7.7369330445476283E-3</v>
      </c>
    </row>
    <row r="253" spans="1:5" x14ac:dyDescent="0.2">
      <c r="A253" s="31">
        <v>42530</v>
      </c>
      <c r="B253" s="12">
        <v>5.4552300000000002</v>
      </c>
      <c r="C253" s="14">
        <v>10666000</v>
      </c>
      <c r="D253" t="s">
        <v>53</v>
      </c>
      <c r="E253" s="12">
        <f>(Таблица1[[#This Row],[Close]]-B252)/B252</f>
        <v>1.337298727160603E-2</v>
      </c>
    </row>
    <row r="254" spans="1:5" x14ac:dyDescent="0.2">
      <c r="A254" s="31">
        <v>42531</v>
      </c>
      <c r="B254" s="12">
        <v>5.4432299999999998</v>
      </c>
      <c r="C254" s="14">
        <v>7261300</v>
      </c>
      <c r="D254" t="s">
        <v>53</v>
      </c>
      <c r="E254" s="12">
        <f>(Таблица1[[#This Row],[Close]]-B253)/B253</f>
        <v>-2.1997239346462851E-3</v>
      </c>
    </row>
    <row r="255" spans="1:5" x14ac:dyDescent="0.2">
      <c r="A255" s="31">
        <v>42534</v>
      </c>
      <c r="B255" s="12">
        <v>5.4592200000000002</v>
      </c>
      <c r="C255" s="14">
        <v>7251000</v>
      </c>
      <c r="D255" t="s">
        <v>53</v>
      </c>
      <c r="E255" s="12">
        <f>(Таблица1[[#This Row],[Close]]-B254)/B254</f>
        <v>2.9375940388336325E-3</v>
      </c>
    </row>
    <row r="256" spans="1:5" x14ac:dyDescent="0.2">
      <c r="A256" s="31">
        <v>42535</v>
      </c>
      <c r="B256" s="12">
        <v>5.4578899999999999</v>
      </c>
      <c r="C256" s="14">
        <v>8852600</v>
      </c>
      <c r="D256" t="s">
        <v>53</v>
      </c>
      <c r="E256" s="12">
        <f>(Таблица1[[#This Row],[Close]]-B255)/B255</f>
        <v>-2.4362454709652209E-4</v>
      </c>
    </row>
    <row r="257" spans="1:5" x14ac:dyDescent="0.2">
      <c r="A257" s="31">
        <v>42536</v>
      </c>
      <c r="B257" s="12">
        <v>5.5138800000000003</v>
      </c>
      <c r="C257" s="14">
        <v>12014700</v>
      </c>
      <c r="D257" t="s">
        <v>53</v>
      </c>
      <c r="E257" s="12">
        <f>(Таблица1[[#This Row],[Close]]-B256)/B256</f>
        <v>1.0258543136633467E-2</v>
      </c>
    </row>
    <row r="258" spans="1:5" x14ac:dyDescent="0.2">
      <c r="A258" s="31">
        <v>42537</v>
      </c>
      <c r="B258" s="12">
        <v>5.5418799999999999</v>
      </c>
      <c r="C258" s="14">
        <v>9434400</v>
      </c>
      <c r="D258" t="s">
        <v>53</v>
      </c>
      <c r="E258" s="12">
        <f>(Таблица1[[#This Row],[Close]]-B257)/B257</f>
        <v>5.0780938286650382E-3</v>
      </c>
    </row>
    <row r="259" spans="1:5" x14ac:dyDescent="0.2">
      <c r="A259" s="31">
        <v>42538</v>
      </c>
      <c r="B259" s="12">
        <v>5.5432100000000002</v>
      </c>
      <c r="C259" s="14">
        <v>11205100</v>
      </c>
      <c r="D259" t="s">
        <v>53</v>
      </c>
      <c r="E259" s="12">
        <f>(Таблица1[[#This Row],[Close]]-B258)/B258</f>
        <v>2.3999076125796217E-4</v>
      </c>
    </row>
    <row r="260" spans="1:5" x14ac:dyDescent="0.2">
      <c r="A260" s="31">
        <v>42541</v>
      </c>
      <c r="B260" s="12">
        <v>5.5338799999999999</v>
      </c>
      <c r="C260" s="14">
        <v>8396200</v>
      </c>
      <c r="D260" t="s">
        <v>53</v>
      </c>
      <c r="E260" s="12">
        <f>(Таблица1[[#This Row],[Close]]-B259)/B259</f>
        <v>-1.6831402743176394E-3</v>
      </c>
    </row>
    <row r="261" spans="1:5" x14ac:dyDescent="0.2">
      <c r="A261" s="31">
        <v>42542</v>
      </c>
      <c r="B261" s="12">
        <v>5.56454</v>
      </c>
      <c r="C261" s="14">
        <v>8880400</v>
      </c>
      <c r="D261" t="s">
        <v>53</v>
      </c>
      <c r="E261" s="12">
        <f>(Таблица1[[#This Row],[Close]]-B260)/B260</f>
        <v>5.5404164889734028E-3</v>
      </c>
    </row>
    <row r="262" spans="1:5" x14ac:dyDescent="0.2">
      <c r="A262" s="31">
        <v>42543</v>
      </c>
      <c r="B262" s="12">
        <v>5.5792099999999998</v>
      </c>
      <c r="C262" s="14">
        <v>7833800</v>
      </c>
      <c r="D262" t="s">
        <v>53</v>
      </c>
      <c r="E262" s="12">
        <f>(Таблица1[[#This Row],[Close]]-B261)/B261</f>
        <v>2.6363365165853313E-3</v>
      </c>
    </row>
    <row r="263" spans="1:5" x14ac:dyDescent="0.2">
      <c r="A263" s="31">
        <v>42544</v>
      </c>
      <c r="B263" s="12">
        <v>5.6151999999999997</v>
      </c>
      <c r="C263" s="14">
        <v>4216200</v>
      </c>
      <c r="D263" t="s">
        <v>53</v>
      </c>
      <c r="E263" s="12">
        <f>(Таблица1[[#This Row],[Close]]-B262)/B262</f>
        <v>6.4507340645001653E-3</v>
      </c>
    </row>
    <row r="264" spans="1:5" x14ac:dyDescent="0.2">
      <c r="A264" s="31">
        <v>42545</v>
      </c>
      <c r="B264" s="12">
        <v>5.5685399999999996</v>
      </c>
      <c r="C264" s="14">
        <v>10152000</v>
      </c>
      <c r="D264" t="s">
        <v>53</v>
      </c>
      <c r="E264" s="12">
        <f>(Таблица1[[#This Row],[Close]]-B263)/B263</f>
        <v>-8.3095882604359867E-3</v>
      </c>
    </row>
    <row r="265" spans="1:5" x14ac:dyDescent="0.2">
      <c r="A265" s="31">
        <v>42548</v>
      </c>
      <c r="B265" s="12">
        <v>5.5592100000000002</v>
      </c>
      <c r="C265" s="14">
        <v>11554600</v>
      </c>
      <c r="D265" t="s">
        <v>53</v>
      </c>
      <c r="E265" s="12">
        <f>(Таблица1[[#This Row],[Close]]-B264)/B264</f>
        <v>-1.6754840586579956E-3</v>
      </c>
    </row>
    <row r="266" spans="1:5" x14ac:dyDescent="0.2">
      <c r="A266" s="31">
        <v>42549</v>
      </c>
      <c r="B266" s="12">
        <v>5.6791900000000002</v>
      </c>
      <c r="C266" s="14">
        <v>11998000</v>
      </c>
      <c r="D266" t="s">
        <v>53</v>
      </c>
      <c r="E266" s="12">
        <f>(Таблица1[[#This Row],[Close]]-B265)/B265</f>
        <v>2.1582203226717458E-2</v>
      </c>
    </row>
    <row r="267" spans="1:5" x14ac:dyDescent="0.2">
      <c r="A267" s="31">
        <v>42550</v>
      </c>
      <c r="B267" s="12">
        <v>5.7871800000000002</v>
      </c>
      <c r="C267" s="14">
        <v>8231700</v>
      </c>
      <c r="D267" t="s">
        <v>53</v>
      </c>
      <c r="E267" s="12">
        <f>(Таблица1[[#This Row],[Close]]-B266)/B266</f>
        <v>1.9015035594864765E-2</v>
      </c>
    </row>
    <row r="268" spans="1:5" x14ac:dyDescent="0.2">
      <c r="A268" s="31">
        <v>42551</v>
      </c>
      <c r="B268" s="12">
        <v>5.8871599999999997</v>
      </c>
      <c r="C268" s="14">
        <v>11012700</v>
      </c>
      <c r="D268" t="s">
        <v>53</v>
      </c>
      <c r="E268" s="12">
        <f>(Таблица1[[#This Row],[Close]]-B267)/B267</f>
        <v>1.727611721080034E-2</v>
      </c>
    </row>
    <row r="269" spans="1:5" x14ac:dyDescent="0.2">
      <c r="A269" s="31">
        <v>42552</v>
      </c>
      <c r="B269" s="12">
        <v>5.9338199999999999</v>
      </c>
      <c r="C269" s="14">
        <v>8776300</v>
      </c>
      <c r="D269" t="s">
        <v>53</v>
      </c>
      <c r="E269" s="12">
        <f>(Таблица1[[#This Row],[Close]]-B268)/B268</f>
        <v>7.9257230990834541E-3</v>
      </c>
    </row>
    <row r="270" spans="1:5" x14ac:dyDescent="0.2">
      <c r="A270" s="31">
        <v>42556</v>
      </c>
      <c r="B270" s="12">
        <v>6.0151500000000002</v>
      </c>
      <c r="C270" s="14">
        <v>8748500</v>
      </c>
      <c r="D270" t="s">
        <v>53</v>
      </c>
      <c r="E270" s="12">
        <f>(Таблица1[[#This Row],[Close]]-B269)/B269</f>
        <v>1.370617915609175E-2</v>
      </c>
    </row>
    <row r="271" spans="1:5" x14ac:dyDescent="0.2">
      <c r="A271" s="31">
        <v>42557</v>
      </c>
      <c r="B271" s="12">
        <v>6.0338099999999999</v>
      </c>
      <c r="C271" s="14">
        <v>12008200</v>
      </c>
      <c r="D271" t="s">
        <v>53</v>
      </c>
      <c r="E271" s="12">
        <f>(Таблица1[[#This Row],[Close]]-B270)/B270</f>
        <v>3.1021670282536055E-3</v>
      </c>
    </row>
    <row r="272" spans="1:5" x14ac:dyDescent="0.2">
      <c r="A272" s="31">
        <v>42558</v>
      </c>
      <c r="B272" s="12">
        <v>5.9844799999999996</v>
      </c>
      <c r="C272" s="14">
        <v>6803000</v>
      </c>
      <c r="D272" t="s">
        <v>53</v>
      </c>
      <c r="E272" s="12">
        <f>(Таблица1[[#This Row],[Close]]-B271)/B271</f>
        <v>-8.1755971765767096E-3</v>
      </c>
    </row>
    <row r="273" spans="1:5" x14ac:dyDescent="0.2">
      <c r="A273" s="31">
        <v>42559</v>
      </c>
      <c r="B273" s="12">
        <v>6.0711399999999998</v>
      </c>
      <c r="C273" s="14">
        <v>5828900</v>
      </c>
      <c r="D273" t="s">
        <v>53</v>
      </c>
      <c r="E273" s="12">
        <f>(Таблица1[[#This Row],[Close]]-B272)/B272</f>
        <v>1.4480790310937656E-2</v>
      </c>
    </row>
    <row r="274" spans="1:5" x14ac:dyDescent="0.2">
      <c r="A274" s="31">
        <v>42562</v>
      </c>
      <c r="B274" s="12">
        <v>6.0964700000000001</v>
      </c>
      <c r="C274" s="14">
        <v>5986900</v>
      </c>
      <c r="D274" t="s">
        <v>53</v>
      </c>
      <c r="E274" s="12">
        <f>(Таблица1[[#This Row],[Close]]-B273)/B273</f>
        <v>4.1721983021311146E-3</v>
      </c>
    </row>
    <row r="275" spans="1:5" x14ac:dyDescent="0.2">
      <c r="A275" s="31">
        <v>42563</v>
      </c>
      <c r="B275" s="12">
        <v>6.1031300000000002</v>
      </c>
      <c r="C275" s="14">
        <v>8368300</v>
      </c>
      <c r="D275" t="s">
        <v>53</v>
      </c>
      <c r="E275" s="12">
        <f>(Таблица1[[#This Row],[Close]]-B274)/B274</f>
        <v>1.0924354585522622E-3</v>
      </c>
    </row>
    <row r="276" spans="1:5" x14ac:dyDescent="0.2">
      <c r="A276" s="31">
        <v>42564</v>
      </c>
      <c r="B276" s="12">
        <v>6.1457899999999999</v>
      </c>
      <c r="C276" s="14">
        <v>8376700</v>
      </c>
      <c r="D276" t="s">
        <v>53</v>
      </c>
      <c r="E276" s="12">
        <f>(Таблица1[[#This Row],[Close]]-B275)/B275</f>
        <v>6.9898560246954757E-3</v>
      </c>
    </row>
    <row r="277" spans="1:5" x14ac:dyDescent="0.2">
      <c r="A277" s="31">
        <v>42565</v>
      </c>
      <c r="B277" s="12">
        <v>6.0964700000000001</v>
      </c>
      <c r="C277" s="14">
        <v>10004200</v>
      </c>
      <c r="D277" t="s">
        <v>53</v>
      </c>
      <c r="E277" s="12">
        <f>(Таблица1[[#This Row],[Close]]-B276)/B276</f>
        <v>-8.0250057356336304E-3</v>
      </c>
    </row>
    <row r="278" spans="1:5" x14ac:dyDescent="0.2">
      <c r="A278" s="31">
        <v>42566</v>
      </c>
      <c r="B278" s="12">
        <v>6.0671400000000002</v>
      </c>
      <c r="C278" s="14">
        <v>9717900</v>
      </c>
      <c r="D278" t="s">
        <v>53</v>
      </c>
      <c r="E278" s="12">
        <f>(Таблица1[[#This Row],[Close]]-B277)/B277</f>
        <v>-4.810980780681256E-3</v>
      </c>
    </row>
    <row r="279" spans="1:5" x14ac:dyDescent="0.2">
      <c r="A279" s="31">
        <v>42569</v>
      </c>
      <c r="B279" s="12">
        <v>6.0151500000000002</v>
      </c>
      <c r="C279" s="14">
        <v>7999300</v>
      </c>
      <c r="D279" t="s">
        <v>53</v>
      </c>
      <c r="E279" s="12">
        <f>(Таблица1[[#This Row],[Close]]-B278)/B278</f>
        <v>-8.5691116407401145E-3</v>
      </c>
    </row>
    <row r="280" spans="1:5" x14ac:dyDescent="0.2">
      <c r="A280" s="31">
        <v>42570</v>
      </c>
      <c r="B280" s="12">
        <v>6.0444800000000001</v>
      </c>
      <c r="C280" s="14">
        <v>6185800</v>
      </c>
      <c r="D280" t="s">
        <v>53</v>
      </c>
      <c r="E280" s="12">
        <f>(Таблица1[[#This Row],[Close]]-B279)/B279</f>
        <v>4.876021379350449E-3</v>
      </c>
    </row>
    <row r="281" spans="1:5" x14ac:dyDescent="0.2">
      <c r="A281" s="31">
        <v>42571</v>
      </c>
      <c r="B281" s="12">
        <v>6.0111499999999998</v>
      </c>
      <c r="C281" s="14">
        <v>6135600</v>
      </c>
      <c r="D281" t="s">
        <v>53</v>
      </c>
      <c r="E281" s="12">
        <f>(Таблица1[[#This Row],[Close]]-B280)/B280</f>
        <v>-5.514121975753134E-3</v>
      </c>
    </row>
    <row r="282" spans="1:5" x14ac:dyDescent="0.2">
      <c r="A282" s="31">
        <v>42572</v>
      </c>
      <c r="B282" s="12">
        <v>5.9724899999999996</v>
      </c>
      <c r="C282" s="14">
        <v>10671600</v>
      </c>
      <c r="D282" t="s">
        <v>53</v>
      </c>
      <c r="E282" s="12">
        <f>(Таблица1[[#This Row],[Close]]-B281)/B281</f>
        <v>-6.4313816823736124E-3</v>
      </c>
    </row>
    <row r="283" spans="1:5" x14ac:dyDescent="0.2">
      <c r="A283" s="31">
        <v>42573</v>
      </c>
      <c r="B283" s="12">
        <v>6.0151500000000002</v>
      </c>
      <c r="C283" s="14">
        <v>12657000</v>
      </c>
      <c r="D283" t="s">
        <v>53</v>
      </c>
      <c r="E283" s="12">
        <f>(Таблица1[[#This Row],[Close]]-B282)/B282</f>
        <v>7.1427495064873428E-3</v>
      </c>
    </row>
    <row r="284" spans="1:5" x14ac:dyDescent="0.2">
      <c r="A284" s="31">
        <v>42576</v>
      </c>
      <c r="B284" s="12">
        <v>5.9778200000000004</v>
      </c>
      <c r="C284" s="14">
        <v>6254600</v>
      </c>
      <c r="D284" t="s">
        <v>53</v>
      </c>
      <c r="E284" s="12">
        <f>(Таблица1[[#This Row],[Close]]-B283)/B283</f>
        <v>-6.2059965254399078E-3</v>
      </c>
    </row>
    <row r="285" spans="1:5" x14ac:dyDescent="0.2">
      <c r="A285" s="31">
        <v>42577</v>
      </c>
      <c r="B285" s="12">
        <v>5.9298200000000003</v>
      </c>
      <c r="C285" s="14">
        <v>5091800</v>
      </c>
      <c r="D285" t="s">
        <v>53</v>
      </c>
      <c r="E285" s="12">
        <f>(Таблица1[[#This Row],[Close]]-B284)/B284</f>
        <v>-8.0296830617181576E-3</v>
      </c>
    </row>
    <row r="286" spans="1:5" x14ac:dyDescent="0.2">
      <c r="A286" s="31">
        <v>42578</v>
      </c>
      <c r="B286" s="12">
        <v>5.8391700000000002</v>
      </c>
      <c r="C286" s="14">
        <v>10448500</v>
      </c>
      <c r="D286" t="s">
        <v>53</v>
      </c>
      <c r="E286" s="12">
        <f>(Таблица1[[#This Row],[Close]]-B285)/B285</f>
        <v>-1.5287141936854763E-2</v>
      </c>
    </row>
    <row r="287" spans="1:5" x14ac:dyDescent="0.2">
      <c r="A287" s="31">
        <v>42579</v>
      </c>
      <c r="B287" s="12">
        <v>5.9005000000000001</v>
      </c>
      <c r="C287" s="14">
        <v>7459200</v>
      </c>
      <c r="D287" t="s">
        <v>53</v>
      </c>
      <c r="E287" s="12">
        <f>(Таблица1[[#This Row],[Close]]-B286)/B286</f>
        <v>1.0503205078803987E-2</v>
      </c>
    </row>
    <row r="288" spans="1:5" x14ac:dyDescent="0.2">
      <c r="A288" s="31">
        <v>42580</v>
      </c>
      <c r="B288" s="12">
        <v>6.1284599999999996</v>
      </c>
      <c r="C288" s="14">
        <v>16714300</v>
      </c>
      <c r="D288" t="s">
        <v>53</v>
      </c>
      <c r="E288" s="12">
        <f>(Таблица1[[#This Row],[Close]]-B287)/B287</f>
        <v>3.8634014066604438E-2</v>
      </c>
    </row>
    <row r="289" spans="1:5" x14ac:dyDescent="0.2">
      <c r="A289" s="31">
        <v>42583</v>
      </c>
      <c r="B289" s="12">
        <v>6.14046</v>
      </c>
      <c r="C289" s="14">
        <v>11791600</v>
      </c>
      <c r="D289" t="s">
        <v>53</v>
      </c>
      <c r="E289" s="12">
        <f>(Таблица1[[#This Row],[Close]]-B288)/B288</f>
        <v>1.9580775594522041E-3</v>
      </c>
    </row>
    <row r="290" spans="1:5" x14ac:dyDescent="0.2">
      <c r="A290" s="31">
        <v>42584</v>
      </c>
      <c r="B290" s="12">
        <v>6.0218100000000003</v>
      </c>
      <c r="C290" s="14">
        <v>14907300</v>
      </c>
      <c r="D290" t="s">
        <v>53</v>
      </c>
      <c r="E290" s="12">
        <f>(Таблица1[[#This Row],[Close]]-B289)/B289</f>
        <v>-1.9322656608788218E-2</v>
      </c>
    </row>
    <row r="291" spans="1:5" x14ac:dyDescent="0.2">
      <c r="A291" s="31">
        <v>42585</v>
      </c>
      <c r="B291" s="12">
        <v>6.0058100000000003</v>
      </c>
      <c r="C291" s="14">
        <v>13892300</v>
      </c>
      <c r="D291" t="s">
        <v>53</v>
      </c>
      <c r="E291" s="12">
        <f>(Таблица1[[#This Row],[Close]]-B290)/B290</f>
        <v>-2.6570084409836933E-3</v>
      </c>
    </row>
    <row r="292" spans="1:5" x14ac:dyDescent="0.2">
      <c r="A292" s="31">
        <v>42586</v>
      </c>
      <c r="B292" s="12">
        <v>5.9831500000000002</v>
      </c>
      <c r="C292" s="14">
        <v>7415600</v>
      </c>
      <c r="D292" t="s">
        <v>53</v>
      </c>
      <c r="E292" s="12">
        <f>(Таблица1[[#This Row],[Close]]-B291)/B291</f>
        <v>-3.7730131322835925E-3</v>
      </c>
    </row>
    <row r="293" spans="1:5" x14ac:dyDescent="0.2">
      <c r="A293" s="31">
        <v>42587</v>
      </c>
      <c r="B293" s="12">
        <v>6.0471399999999997</v>
      </c>
      <c r="C293" s="14">
        <v>6826200</v>
      </c>
      <c r="D293" t="s">
        <v>53</v>
      </c>
      <c r="E293" s="12">
        <f>(Таблица1[[#This Row],[Close]]-B292)/B292</f>
        <v>1.0695035223920435E-2</v>
      </c>
    </row>
    <row r="294" spans="1:5" x14ac:dyDescent="0.2">
      <c r="A294" s="31">
        <v>42590</v>
      </c>
      <c r="B294" s="12">
        <v>6.11646</v>
      </c>
      <c r="C294" s="14">
        <v>9113700</v>
      </c>
      <c r="D294" t="s">
        <v>53</v>
      </c>
      <c r="E294" s="12">
        <f>(Таблица1[[#This Row],[Close]]-B293)/B293</f>
        <v>1.1463270240146628E-2</v>
      </c>
    </row>
    <row r="295" spans="1:5" x14ac:dyDescent="0.2">
      <c r="A295" s="31">
        <v>42591</v>
      </c>
      <c r="B295" s="12">
        <v>6.1298000000000004</v>
      </c>
      <c r="C295" s="14">
        <v>6957300</v>
      </c>
      <c r="D295" t="s">
        <v>53</v>
      </c>
      <c r="E295" s="12">
        <f>(Таблица1[[#This Row],[Close]]-B294)/B294</f>
        <v>2.1810001209850716E-3</v>
      </c>
    </row>
    <row r="296" spans="1:5" x14ac:dyDescent="0.2">
      <c r="A296" s="31">
        <v>42592</v>
      </c>
      <c r="B296" s="12">
        <v>6.0524699999999996</v>
      </c>
      <c r="C296" s="14">
        <v>8873000</v>
      </c>
      <c r="D296" t="s">
        <v>53</v>
      </c>
      <c r="E296" s="12">
        <f>(Таблица1[[#This Row],[Close]]-B295)/B295</f>
        <v>-1.2615419752683739E-2</v>
      </c>
    </row>
    <row r="297" spans="1:5" x14ac:dyDescent="0.2">
      <c r="A297" s="31">
        <v>42593</v>
      </c>
      <c r="B297" s="12">
        <v>5.9818199999999999</v>
      </c>
      <c r="C297" s="14">
        <v>6368900</v>
      </c>
      <c r="D297" t="s">
        <v>53</v>
      </c>
      <c r="E297" s="12">
        <f>(Таблица1[[#This Row],[Close]]-B296)/B296</f>
        <v>-1.1672920311872618E-2</v>
      </c>
    </row>
    <row r="298" spans="1:5" x14ac:dyDescent="0.2">
      <c r="A298" s="31">
        <v>42594</v>
      </c>
      <c r="B298" s="12">
        <v>6.0058100000000003</v>
      </c>
      <c r="C298" s="14">
        <v>4579600</v>
      </c>
      <c r="D298" t="s">
        <v>53</v>
      </c>
      <c r="E298" s="12">
        <f>(Таблица1[[#This Row],[Close]]-B297)/B297</f>
        <v>4.0104851031960839E-3</v>
      </c>
    </row>
    <row r="299" spans="1:5" x14ac:dyDescent="0.2">
      <c r="A299" s="31">
        <v>42597</v>
      </c>
      <c r="B299" s="12">
        <v>6.0711399999999998</v>
      </c>
      <c r="C299" s="14">
        <v>9531100</v>
      </c>
      <c r="D299" t="s">
        <v>53</v>
      </c>
      <c r="E299" s="12">
        <f>(Таблица1[[#This Row],[Close]]-B298)/B298</f>
        <v>1.0877799997002809E-2</v>
      </c>
    </row>
    <row r="300" spans="1:5" x14ac:dyDescent="0.2">
      <c r="A300" s="31">
        <v>42598</v>
      </c>
      <c r="B300" s="12">
        <v>5.9471600000000002</v>
      </c>
      <c r="C300" s="14">
        <v>8408300</v>
      </c>
      <c r="D300" t="s">
        <v>53</v>
      </c>
      <c r="E300" s="12">
        <f>(Таблица1[[#This Row],[Close]]-B299)/B299</f>
        <v>-2.0421205902021622E-2</v>
      </c>
    </row>
    <row r="301" spans="1:5" x14ac:dyDescent="0.2">
      <c r="A301" s="31">
        <v>42599</v>
      </c>
      <c r="B301" s="12">
        <v>5.8951599999999997</v>
      </c>
      <c r="C301" s="14">
        <v>11416100</v>
      </c>
      <c r="D301" t="s">
        <v>53</v>
      </c>
      <c r="E301" s="12">
        <f>(Таблица1[[#This Row],[Close]]-B300)/B300</f>
        <v>-8.7436692471701601E-3</v>
      </c>
    </row>
    <row r="302" spans="1:5" x14ac:dyDescent="0.2">
      <c r="A302" s="31">
        <v>42600</v>
      </c>
      <c r="B302" s="12">
        <v>5.8925000000000001</v>
      </c>
      <c r="C302" s="14">
        <v>7085600</v>
      </c>
      <c r="D302" t="s">
        <v>53</v>
      </c>
      <c r="E302" s="12">
        <f>(Таблица1[[#This Row],[Close]]-B301)/B301</f>
        <v>-4.512176090215809E-4</v>
      </c>
    </row>
    <row r="303" spans="1:5" x14ac:dyDescent="0.2">
      <c r="A303" s="31">
        <v>42601</v>
      </c>
      <c r="B303" s="12">
        <v>5.8311700000000002</v>
      </c>
      <c r="C303" s="14">
        <v>6486100</v>
      </c>
      <c r="D303" t="s">
        <v>53</v>
      </c>
      <c r="E303" s="12">
        <f>(Таблица1[[#This Row],[Close]]-B302)/B302</f>
        <v>-1.0408145948239267E-2</v>
      </c>
    </row>
    <row r="304" spans="1:5" x14ac:dyDescent="0.2">
      <c r="A304" s="31">
        <v>42604</v>
      </c>
      <c r="B304" s="12">
        <v>5.8724999999999996</v>
      </c>
      <c r="C304" s="14">
        <v>5997100</v>
      </c>
      <c r="D304" t="s">
        <v>53</v>
      </c>
      <c r="E304" s="12">
        <f>(Таблица1[[#This Row],[Close]]-B303)/B303</f>
        <v>7.0877714077962782E-3</v>
      </c>
    </row>
    <row r="305" spans="1:5" x14ac:dyDescent="0.2">
      <c r="A305" s="31">
        <v>42605</v>
      </c>
      <c r="B305" s="12">
        <v>5.8978299999999999</v>
      </c>
      <c r="C305" s="14">
        <v>8110800</v>
      </c>
      <c r="D305" t="s">
        <v>53</v>
      </c>
      <c r="E305" s="12">
        <f>(Таблица1[[#This Row],[Close]]-B304)/B304</f>
        <v>4.3133248190719963E-3</v>
      </c>
    </row>
    <row r="306" spans="1:5" x14ac:dyDescent="0.2">
      <c r="A306" s="31">
        <v>42606</v>
      </c>
      <c r="B306" s="12">
        <v>5.8658299999999999</v>
      </c>
      <c r="C306" s="14">
        <v>5192200</v>
      </c>
      <c r="D306" t="s">
        <v>53</v>
      </c>
      <c r="E306" s="12">
        <f>(Таблица1[[#This Row],[Close]]-B305)/B305</f>
        <v>-5.4257243765927516E-3</v>
      </c>
    </row>
    <row r="307" spans="1:5" x14ac:dyDescent="0.2">
      <c r="A307" s="31">
        <v>42607</v>
      </c>
      <c r="B307" s="12">
        <v>5.9818199999999999</v>
      </c>
      <c r="C307" s="14">
        <v>8157300</v>
      </c>
      <c r="D307" t="s">
        <v>53</v>
      </c>
      <c r="E307" s="12">
        <f>(Таблица1[[#This Row],[Close]]-B306)/B306</f>
        <v>1.977384274689175E-2</v>
      </c>
    </row>
    <row r="308" spans="1:5" x14ac:dyDescent="0.2">
      <c r="A308" s="31">
        <v>42608</v>
      </c>
      <c r="B308" s="12">
        <v>5.9111599999999997</v>
      </c>
      <c r="C308" s="14">
        <v>7710200</v>
      </c>
      <c r="D308" t="s">
        <v>53</v>
      </c>
      <c r="E308" s="12">
        <f>(Таблица1[[#This Row],[Close]]-B307)/B307</f>
        <v>-1.1812458415666163E-2</v>
      </c>
    </row>
    <row r="309" spans="1:5" x14ac:dyDescent="0.2">
      <c r="A309" s="31">
        <v>42611</v>
      </c>
      <c r="B309" s="12">
        <v>6.0191499999999998</v>
      </c>
      <c r="C309" s="14">
        <v>9224400</v>
      </c>
      <c r="D309" t="s">
        <v>53</v>
      </c>
      <c r="E309" s="12">
        <f>(Таблица1[[#This Row],[Close]]-B308)/B308</f>
        <v>1.8268833866787574E-2</v>
      </c>
    </row>
    <row r="310" spans="1:5" x14ac:dyDescent="0.2">
      <c r="A310" s="31">
        <v>42612</v>
      </c>
      <c r="B310" s="12">
        <v>5.9791499999999997</v>
      </c>
      <c r="C310" s="14">
        <v>12066800</v>
      </c>
      <c r="D310" t="s">
        <v>53</v>
      </c>
      <c r="E310" s="12">
        <f>(Таблица1[[#This Row],[Close]]-B309)/B309</f>
        <v>-6.6454565844014579E-3</v>
      </c>
    </row>
    <row r="311" spans="1:5" x14ac:dyDescent="0.2">
      <c r="A311" s="31">
        <v>42613</v>
      </c>
      <c r="B311" s="12">
        <v>6.0231399999999997</v>
      </c>
      <c r="C311" s="14">
        <v>14260400</v>
      </c>
      <c r="D311" t="s">
        <v>53</v>
      </c>
      <c r="E311" s="12">
        <f>(Таблица1[[#This Row],[Close]]-B310)/B310</f>
        <v>7.3572330515206969E-3</v>
      </c>
    </row>
    <row r="312" spans="1:5" x14ac:dyDescent="0.2">
      <c r="A312" s="31">
        <v>42614</v>
      </c>
      <c r="B312" s="12">
        <v>6.0498099999999999</v>
      </c>
      <c r="C312" s="14">
        <v>8360900</v>
      </c>
      <c r="D312" t="s">
        <v>53</v>
      </c>
      <c r="E312" s="12">
        <f>(Таблица1[[#This Row],[Close]]-B311)/B311</f>
        <v>4.427922977051869E-3</v>
      </c>
    </row>
    <row r="313" spans="1:5" x14ac:dyDescent="0.2">
      <c r="A313" s="31">
        <v>42615</v>
      </c>
      <c r="B313" s="12">
        <v>6.1084699999999996</v>
      </c>
      <c r="C313" s="14">
        <v>10843500</v>
      </c>
      <c r="D313" t="s">
        <v>53</v>
      </c>
      <c r="E313" s="12">
        <f>(Таблица1[[#This Row],[Close]]-B312)/B312</f>
        <v>9.6961722764846679E-3</v>
      </c>
    </row>
    <row r="314" spans="1:5" x14ac:dyDescent="0.2">
      <c r="A314" s="31">
        <v>42619</v>
      </c>
      <c r="B314" s="12">
        <v>6.23245</v>
      </c>
      <c r="C314" s="14">
        <v>20883100</v>
      </c>
      <c r="D314" t="s">
        <v>53</v>
      </c>
      <c r="E314" s="12">
        <f>(Таблица1[[#This Row],[Close]]-B313)/B313</f>
        <v>2.02964081021926E-2</v>
      </c>
    </row>
    <row r="315" spans="1:5" x14ac:dyDescent="0.2">
      <c r="A315" s="31">
        <v>42620</v>
      </c>
      <c r="B315" s="12">
        <v>6.2457799999999999</v>
      </c>
      <c r="C315" s="14">
        <v>9746700</v>
      </c>
      <c r="D315" t="s">
        <v>53</v>
      </c>
      <c r="E315" s="12">
        <f>(Таблица1[[#This Row],[Close]]-B314)/B314</f>
        <v>2.1388057665925665E-3</v>
      </c>
    </row>
    <row r="316" spans="1:5" x14ac:dyDescent="0.2">
      <c r="A316" s="31">
        <v>42621</v>
      </c>
      <c r="B316" s="12">
        <v>6.07247</v>
      </c>
      <c r="C316" s="14">
        <v>19231400</v>
      </c>
      <c r="D316" t="s">
        <v>53</v>
      </c>
      <c r="E316" s="12">
        <f>(Таблица1[[#This Row],[Close]]-B315)/B315</f>
        <v>-2.774833567624858E-2</v>
      </c>
    </row>
    <row r="317" spans="1:5" x14ac:dyDescent="0.2">
      <c r="A317" s="31">
        <v>42622</v>
      </c>
      <c r="B317" s="12">
        <v>5.8431699999999998</v>
      </c>
      <c r="C317" s="14">
        <v>9905700</v>
      </c>
      <c r="D317" t="s">
        <v>53</v>
      </c>
      <c r="E317" s="12">
        <f>(Таблица1[[#This Row],[Close]]-B316)/B316</f>
        <v>-3.7760581773150018E-2</v>
      </c>
    </row>
    <row r="318" spans="1:5" x14ac:dyDescent="0.2">
      <c r="A318" s="31">
        <v>42625</v>
      </c>
      <c r="B318" s="12">
        <v>5.93649</v>
      </c>
      <c r="C318" s="14">
        <v>10188200</v>
      </c>
      <c r="D318" t="s">
        <v>53</v>
      </c>
      <c r="E318" s="12">
        <f>(Таблица1[[#This Row],[Close]]-B317)/B317</f>
        <v>1.5970782982524946E-2</v>
      </c>
    </row>
    <row r="319" spans="1:5" x14ac:dyDescent="0.2">
      <c r="A319" s="31">
        <v>42626</v>
      </c>
      <c r="B319" s="12">
        <v>5.7725099999999996</v>
      </c>
      <c r="C319" s="14">
        <v>7654400</v>
      </c>
      <c r="D319" t="s">
        <v>53</v>
      </c>
      <c r="E319" s="12">
        <f>(Таблица1[[#This Row],[Close]]-B318)/B318</f>
        <v>-2.7622382923242598E-2</v>
      </c>
    </row>
    <row r="320" spans="1:5" x14ac:dyDescent="0.2">
      <c r="A320" s="31">
        <v>42627</v>
      </c>
      <c r="B320" s="12">
        <v>5.8231700000000002</v>
      </c>
      <c r="C320" s="14">
        <v>7075400</v>
      </c>
      <c r="D320" t="s">
        <v>53</v>
      </c>
      <c r="E320" s="12">
        <f>(Таблица1[[#This Row],[Close]]-B319)/B319</f>
        <v>8.7760783437361902E-3</v>
      </c>
    </row>
    <row r="321" spans="1:5" x14ac:dyDescent="0.2">
      <c r="A321" s="31">
        <v>42628</v>
      </c>
      <c r="B321" s="12">
        <v>5.8445</v>
      </c>
      <c r="C321" s="14">
        <v>5633700</v>
      </c>
      <c r="D321" t="s">
        <v>53</v>
      </c>
      <c r="E321" s="12">
        <f>(Таблица1[[#This Row],[Close]]-B320)/B320</f>
        <v>3.6629533398475139E-3</v>
      </c>
    </row>
    <row r="322" spans="1:5" x14ac:dyDescent="0.2">
      <c r="A322" s="31">
        <v>42629</v>
      </c>
      <c r="B322" s="12">
        <v>5.8365</v>
      </c>
      <c r="C322" s="14">
        <v>10491300</v>
      </c>
      <c r="D322" t="s">
        <v>53</v>
      </c>
      <c r="E322" s="12">
        <f>(Таблица1[[#This Row],[Close]]-B321)/B321</f>
        <v>-1.368808281290103E-3</v>
      </c>
    </row>
    <row r="323" spans="1:5" x14ac:dyDescent="0.2">
      <c r="A323" s="31">
        <v>42632</v>
      </c>
      <c r="B323" s="12">
        <v>5.8884999999999996</v>
      </c>
      <c r="C323" s="14">
        <v>13374600</v>
      </c>
      <c r="D323" t="s">
        <v>53</v>
      </c>
      <c r="E323" s="12">
        <f>(Таблица1[[#This Row],[Close]]-B322)/B322</f>
        <v>8.9094491561722954E-3</v>
      </c>
    </row>
    <row r="324" spans="1:5" x14ac:dyDescent="0.2">
      <c r="A324" s="31">
        <v>42633</v>
      </c>
      <c r="B324" s="12">
        <v>5.9511500000000002</v>
      </c>
      <c r="C324" s="14">
        <v>8927800</v>
      </c>
      <c r="D324" t="s">
        <v>53</v>
      </c>
      <c r="E324" s="12">
        <f>(Таблица1[[#This Row],[Close]]-B323)/B323</f>
        <v>1.0639381845971052E-2</v>
      </c>
    </row>
    <row r="325" spans="1:5" x14ac:dyDescent="0.2">
      <c r="A325" s="31">
        <v>42634</v>
      </c>
      <c r="B325" s="12">
        <v>6.0498099999999999</v>
      </c>
      <c r="C325" s="14">
        <v>7089300</v>
      </c>
      <c r="D325" t="s">
        <v>53</v>
      </c>
      <c r="E325" s="12">
        <f>(Таблица1[[#This Row],[Close]]-B324)/B324</f>
        <v>1.6578308394175872E-2</v>
      </c>
    </row>
    <row r="326" spans="1:5" x14ac:dyDescent="0.2">
      <c r="A326" s="31">
        <v>42635</v>
      </c>
      <c r="B326" s="12">
        <v>6.2097800000000003</v>
      </c>
      <c r="C326" s="14">
        <v>9806200</v>
      </c>
      <c r="D326" t="s">
        <v>53</v>
      </c>
      <c r="E326" s="12">
        <f>(Таблица1[[#This Row],[Close]]-B325)/B325</f>
        <v>2.6442152728763449E-2</v>
      </c>
    </row>
    <row r="327" spans="1:5" x14ac:dyDescent="0.2">
      <c r="A327" s="31">
        <v>42636</v>
      </c>
      <c r="B327" s="12">
        <v>6.2591099999999997</v>
      </c>
      <c r="C327" s="14">
        <v>13047400</v>
      </c>
      <c r="D327" t="s">
        <v>53</v>
      </c>
      <c r="E327" s="12">
        <f>(Таблица1[[#This Row],[Close]]-B326)/B326</f>
        <v>7.9439207186082963E-3</v>
      </c>
    </row>
    <row r="328" spans="1:5" x14ac:dyDescent="0.2">
      <c r="A328" s="31">
        <v>42639</v>
      </c>
      <c r="B328" s="12">
        <v>6.34443</v>
      </c>
      <c r="C328" s="14">
        <v>11629900</v>
      </c>
      <c r="D328" t="s">
        <v>53</v>
      </c>
      <c r="E328" s="12">
        <f>(Таблица1[[#This Row],[Close]]-B327)/B327</f>
        <v>1.3631330971975294E-2</v>
      </c>
    </row>
    <row r="329" spans="1:5" x14ac:dyDescent="0.2">
      <c r="A329" s="31">
        <v>42640</v>
      </c>
      <c r="B329" s="12">
        <v>6.2871100000000002</v>
      </c>
      <c r="C329" s="14">
        <v>7149700</v>
      </c>
      <c r="D329" t="s">
        <v>53</v>
      </c>
      <c r="E329" s="12">
        <f>(Таблица1[[#This Row],[Close]]-B328)/B328</f>
        <v>-9.0346965763669577E-3</v>
      </c>
    </row>
    <row r="330" spans="1:5" x14ac:dyDescent="0.2">
      <c r="A330" s="31">
        <v>42641</v>
      </c>
      <c r="B330" s="12">
        <v>6.3164400000000001</v>
      </c>
      <c r="C330" s="14">
        <v>9164900</v>
      </c>
      <c r="D330" t="s">
        <v>53</v>
      </c>
      <c r="E330" s="12">
        <f>(Таблица1[[#This Row],[Close]]-B329)/B329</f>
        <v>4.6651004992754787E-3</v>
      </c>
    </row>
    <row r="331" spans="1:5" x14ac:dyDescent="0.2">
      <c r="A331" s="31">
        <v>42642</v>
      </c>
      <c r="B331" s="12">
        <v>6.2124499999999996</v>
      </c>
      <c r="C331" s="14">
        <v>8568100</v>
      </c>
      <c r="D331" t="s">
        <v>53</v>
      </c>
      <c r="E331" s="12">
        <f>(Таблица1[[#This Row],[Close]]-B330)/B330</f>
        <v>-1.6463387604410153E-2</v>
      </c>
    </row>
    <row r="332" spans="1:5" x14ac:dyDescent="0.2">
      <c r="A332" s="31">
        <v>42643</v>
      </c>
      <c r="B332" s="12">
        <v>6.1204599999999996</v>
      </c>
      <c r="C332" s="14">
        <v>13341100</v>
      </c>
      <c r="D332" t="s">
        <v>53</v>
      </c>
      <c r="E332" s="12">
        <f>(Таблица1[[#This Row],[Close]]-B331)/B331</f>
        <v>-1.4807362634709336E-2</v>
      </c>
    </row>
    <row r="333" spans="1:5" x14ac:dyDescent="0.2">
      <c r="A333" s="31">
        <v>42646</v>
      </c>
      <c r="B333" s="12">
        <v>5.9618200000000003</v>
      </c>
      <c r="C333" s="14">
        <v>9208600</v>
      </c>
      <c r="D333" t="s">
        <v>53</v>
      </c>
      <c r="E333" s="12">
        <f>(Таблица1[[#This Row],[Close]]-B332)/B332</f>
        <v>-2.5919620420687208E-2</v>
      </c>
    </row>
    <row r="334" spans="1:5" x14ac:dyDescent="0.2">
      <c r="A334" s="31">
        <v>42647</v>
      </c>
      <c r="B334" s="12">
        <v>5.8618300000000003</v>
      </c>
      <c r="C334" s="14">
        <v>12163400</v>
      </c>
      <c r="D334" t="s">
        <v>53</v>
      </c>
      <c r="E334" s="12">
        <f>(Таблица1[[#This Row],[Close]]-B333)/B333</f>
        <v>-1.6771724070837431E-2</v>
      </c>
    </row>
    <row r="335" spans="1:5" x14ac:dyDescent="0.2">
      <c r="A335" s="31">
        <v>42648</v>
      </c>
      <c r="B335" s="12">
        <v>5.6298700000000004</v>
      </c>
      <c r="C335" s="14">
        <v>22202000</v>
      </c>
      <c r="D335" t="s">
        <v>53</v>
      </c>
      <c r="E335" s="12">
        <f>(Таблица1[[#This Row],[Close]]-B334)/B334</f>
        <v>-3.9571260169605729E-2</v>
      </c>
    </row>
    <row r="336" spans="1:5" x14ac:dyDescent="0.2">
      <c r="A336" s="31">
        <v>42649</v>
      </c>
      <c r="B336" s="12">
        <v>5.6005399999999996</v>
      </c>
      <c r="C336" s="14">
        <v>17856600</v>
      </c>
      <c r="D336" t="s">
        <v>53</v>
      </c>
      <c r="E336" s="12">
        <f>(Таблица1[[#This Row],[Close]]-B335)/B335</f>
        <v>-5.2097117695436559E-3</v>
      </c>
    </row>
    <row r="337" spans="1:5" x14ac:dyDescent="0.2">
      <c r="A337" s="31">
        <v>42650</v>
      </c>
      <c r="B337" s="12">
        <v>5.5938699999999999</v>
      </c>
      <c r="C337" s="14">
        <v>10075800</v>
      </c>
      <c r="D337" t="s">
        <v>53</v>
      </c>
      <c r="E337" s="12">
        <f>(Таблица1[[#This Row],[Close]]-B336)/B336</f>
        <v>-1.1909565863291276E-3</v>
      </c>
    </row>
    <row r="338" spans="1:5" x14ac:dyDescent="0.2">
      <c r="A338" s="31">
        <v>42653</v>
      </c>
      <c r="B338" s="12">
        <v>5.6471999999999998</v>
      </c>
      <c r="C338" s="14">
        <v>8051300</v>
      </c>
      <c r="D338" t="s">
        <v>53</v>
      </c>
      <c r="E338" s="12">
        <f>(Таблица1[[#This Row],[Close]]-B337)/B337</f>
        <v>9.5336502278386658E-3</v>
      </c>
    </row>
    <row r="339" spans="1:5" x14ac:dyDescent="0.2">
      <c r="A339" s="31">
        <v>42654</v>
      </c>
      <c r="B339" s="12">
        <v>5.6365299999999996</v>
      </c>
      <c r="C339" s="14">
        <v>17024700</v>
      </c>
      <c r="D339" t="s">
        <v>53</v>
      </c>
      <c r="E339" s="12">
        <f>(Таблица1[[#This Row],[Close]]-B338)/B338</f>
        <v>-1.8894319308684268E-3</v>
      </c>
    </row>
    <row r="340" spans="1:5" x14ac:dyDescent="0.2">
      <c r="A340" s="31">
        <v>42655</v>
      </c>
      <c r="B340" s="12">
        <v>5.6898600000000004</v>
      </c>
      <c r="C340" s="14">
        <v>13958300</v>
      </c>
      <c r="D340" t="s">
        <v>53</v>
      </c>
      <c r="E340" s="12">
        <f>(Таблица1[[#This Row],[Close]]-B339)/B339</f>
        <v>9.461494926843424E-3</v>
      </c>
    </row>
    <row r="341" spans="1:5" x14ac:dyDescent="0.2">
      <c r="A341" s="31">
        <v>42656</v>
      </c>
      <c r="B341" s="12">
        <v>5.7471800000000002</v>
      </c>
      <c r="C341" s="14">
        <v>10040500</v>
      </c>
      <c r="D341" t="s">
        <v>53</v>
      </c>
      <c r="E341" s="12">
        <f>(Таблица1[[#This Row],[Close]]-B340)/B340</f>
        <v>1.0074061576207466E-2</v>
      </c>
    </row>
    <row r="342" spans="1:5" x14ac:dyDescent="0.2">
      <c r="A342" s="31">
        <v>42657</v>
      </c>
      <c r="B342" s="12">
        <v>5.7045199999999996</v>
      </c>
      <c r="C342" s="14">
        <v>9552500</v>
      </c>
      <c r="D342" t="s">
        <v>53</v>
      </c>
      <c r="E342" s="12">
        <f>(Таблица1[[#This Row],[Close]]-B341)/B341</f>
        <v>-7.4227708197760617E-3</v>
      </c>
    </row>
    <row r="343" spans="1:5" x14ac:dyDescent="0.2">
      <c r="A343" s="31">
        <v>42660</v>
      </c>
      <c r="B343" s="12">
        <v>5.7445199999999996</v>
      </c>
      <c r="C343" s="14">
        <v>5566800</v>
      </c>
      <c r="D343" t="s">
        <v>53</v>
      </c>
      <c r="E343" s="12">
        <f>(Таблица1[[#This Row],[Close]]-B342)/B342</f>
        <v>7.0119834797669287E-3</v>
      </c>
    </row>
    <row r="344" spans="1:5" x14ac:dyDescent="0.2">
      <c r="A344" s="31">
        <v>42661</v>
      </c>
      <c r="B344" s="12">
        <v>5.7231899999999998</v>
      </c>
      <c r="C344" s="14">
        <v>5612300</v>
      </c>
      <c r="D344" t="s">
        <v>53</v>
      </c>
      <c r="E344" s="12">
        <f>(Таблица1[[#This Row],[Close]]-B343)/B343</f>
        <v>-3.7131039669110475E-3</v>
      </c>
    </row>
    <row r="345" spans="1:5" x14ac:dyDescent="0.2">
      <c r="A345" s="31">
        <v>42662</v>
      </c>
      <c r="B345" s="12">
        <v>5.77651</v>
      </c>
      <c r="C345" s="14">
        <v>5598400</v>
      </c>
      <c r="D345" t="s">
        <v>53</v>
      </c>
      <c r="E345" s="12">
        <f>(Таблица1[[#This Row],[Close]]-B344)/B344</f>
        <v>9.3164825910026158E-3</v>
      </c>
    </row>
    <row r="346" spans="1:5" x14ac:dyDescent="0.2">
      <c r="A346" s="31">
        <v>42663</v>
      </c>
      <c r="B346" s="12">
        <v>5.7778499999999999</v>
      </c>
      <c r="C346" s="14">
        <v>11156800</v>
      </c>
      <c r="D346" t="s">
        <v>53</v>
      </c>
      <c r="E346" s="12">
        <f>(Таблица1[[#This Row],[Close]]-B345)/B345</f>
        <v>2.3197397736693899E-4</v>
      </c>
    </row>
    <row r="347" spans="1:5" x14ac:dyDescent="0.2">
      <c r="A347" s="31">
        <v>42664</v>
      </c>
      <c r="B347" s="12">
        <v>5.7831799999999998</v>
      </c>
      <c r="C347" s="14">
        <v>7360700</v>
      </c>
      <c r="D347" t="s">
        <v>53</v>
      </c>
      <c r="E347" s="12">
        <f>(Таблица1[[#This Row],[Close]]-B346)/B346</f>
        <v>9.2248846889411023E-4</v>
      </c>
    </row>
    <row r="348" spans="1:5" x14ac:dyDescent="0.2">
      <c r="A348" s="31">
        <v>42667</v>
      </c>
      <c r="B348" s="12">
        <v>5.7325200000000001</v>
      </c>
      <c r="C348" s="14">
        <v>7463000</v>
      </c>
      <c r="D348" t="s">
        <v>53</v>
      </c>
      <c r="E348" s="12">
        <f>(Таблица1[[#This Row],[Close]]-B347)/B347</f>
        <v>-8.75988642926551E-3</v>
      </c>
    </row>
    <row r="349" spans="1:5" x14ac:dyDescent="0.2">
      <c r="A349" s="31">
        <v>42668</v>
      </c>
      <c r="B349" s="12">
        <v>5.7218499999999999</v>
      </c>
      <c r="C349" s="14">
        <v>10629800</v>
      </c>
      <c r="D349" t="s">
        <v>53</v>
      </c>
      <c r="E349" s="12">
        <f>(Таблица1[[#This Row],[Close]]-B348)/B348</f>
        <v>-1.8613105580094233E-3</v>
      </c>
    </row>
    <row r="350" spans="1:5" x14ac:dyDescent="0.2">
      <c r="A350" s="31">
        <v>42669</v>
      </c>
      <c r="B350" s="12">
        <v>5.7498500000000003</v>
      </c>
      <c r="C350" s="14">
        <v>8992900</v>
      </c>
      <c r="D350" t="s">
        <v>53</v>
      </c>
      <c r="E350" s="12">
        <f>(Таблица1[[#This Row],[Close]]-B349)/B349</f>
        <v>4.8935221999878483E-3</v>
      </c>
    </row>
    <row r="351" spans="1:5" x14ac:dyDescent="0.2">
      <c r="A351" s="31">
        <v>42670</v>
      </c>
      <c r="B351" s="12">
        <v>5.6138700000000004</v>
      </c>
      <c r="C351" s="14">
        <v>8908300</v>
      </c>
      <c r="D351" t="s">
        <v>53</v>
      </c>
      <c r="E351" s="12">
        <f>(Таблица1[[#This Row],[Close]]-B350)/B350</f>
        <v>-2.3649312590763236E-2</v>
      </c>
    </row>
    <row r="352" spans="1:5" x14ac:dyDescent="0.2">
      <c r="A352" s="31">
        <v>42671</v>
      </c>
      <c r="B352" s="12">
        <v>5.7125199999999996</v>
      </c>
      <c r="C352" s="14">
        <v>14737200</v>
      </c>
      <c r="D352" t="s">
        <v>53</v>
      </c>
      <c r="E352" s="12">
        <f>(Таблица1[[#This Row],[Close]]-B351)/B351</f>
        <v>1.7572547992739274E-2</v>
      </c>
    </row>
    <row r="353" spans="1:5" x14ac:dyDescent="0.2">
      <c r="A353" s="31">
        <v>42674</v>
      </c>
      <c r="B353" s="12">
        <v>5.8751699999999998</v>
      </c>
      <c r="C353" s="14">
        <v>14170200</v>
      </c>
      <c r="D353" t="s">
        <v>53</v>
      </c>
      <c r="E353" s="12">
        <f>(Таблица1[[#This Row],[Close]]-B352)/B352</f>
        <v>2.8472548017337392E-2</v>
      </c>
    </row>
    <row r="354" spans="1:5" x14ac:dyDescent="0.2">
      <c r="A354" s="31">
        <v>42675</v>
      </c>
      <c r="B354" s="12">
        <v>5.8165100000000001</v>
      </c>
      <c r="C354" s="14">
        <v>12143900</v>
      </c>
      <c r="D354" t="s">
        <v>53</v>
      </c>
      <c r="E354" s="12">
        <f>(Таблица1[[#This Row],[Close]]-B353)/B353</f>
        <v>-9.9843919409991055E-3</v>
      </c>
    </row>
    <row r="355" spans="1:5" x14ac:dyDescent="0.2">
      <c r="A355" s="31">
        <v>42676</v>
      </c>
      <c r="B355" s="12">
        <v>5.8564999999999996</v>
      </c>
      <c r="C355" s="14">
        <v>13407100</v>
      </c>
      <c r="D355" t="s">
        <v>53</v>
      </c>
      <c r="E355" s="12">
        <f>(Таблица1[[#This Row],[Close]]-B354)/B354</f>
        <v>6.8752568120745133E-3</v>
      </c>
    </row>
    <row r="356" spans="1:5" x14ac:dyDescent="0.2">
      <c r="A356" s="31">
        <v>42677</v>
      </c>
      <c r="B356" s="12">
        <v>5.8325100000000001</v>
      </c>
      <c r="C356" s="14">
        <v>8900000</v>
      </c>
      <c r="D356" t="s">
        <v>53</v>
      </c>
      <c r="E356" s="12">
        <f>(Таблица1[[#This Row],[Close]]-B355)/B355</f>
        <v>-4.0963032527959551E-3</v>
      </c>
    </row>
    <row r="357" spans="1:5" x14ac:dyDescent="0.2">
      <c r="A357" s="31">
        <v>42678</v>
      </c>
      <c r="B357" s="12">
        <v>5.9098300000000004</v>
      </c>
      <c r="C357" s="14">
        <v>8411000</v>
      </c>
      <c r="D357" t="s">
        <v>53</v>
      </c>
      <c r="E357" s="12">
        <f>(Таблица1[[#This Row],[Close]]-B356)/B356</f>
        <v>1.3256728235356695E-2</v>
      </c>
    </row>
    <row r="358" spans="1:5" x14ac:dyDescent="0.2">
      <c r="A358" s="31">
        <v>42681</v>
      </c>
      <c r="B358" s="12">
        <v>5.8925000000000001</v>
      </c>
      <c r="C358" s="14">
        <v>9868500</v>
      </c>
      <c r="D358" t="s">
        <v>53</v>
      </c>
      <c r="E358" s="12">
        <f>(Таблица1[[#This Row],[Close]]-B357)/B357</f>
        <v>-2.9324024548929985E-3</v>
      </c>
    </row>
    <row r="359" spans="1:5" x14ac:dyDescent="0.2">
      <c r="A359" s="31">
        <v>42682</v>
      </c>
      <c r="B359" s="12">
        <v>5.98048</v>
      </c>
      <c r="C359" s="14">
        <v>7568900</v>
      </c>
      <c r="D359" t="s">
        <v>53</v>
      </c>
      <c r="E359" s="12">
        <f>(Таблица1[[#This Row],[Close]]-B358)/B358</f>
        <v>1.4930844293593542E-2</v>
      </c>
    </row>
    <row r="360" spans="1:5" x14ac:dyDescent="0.2">
      <c r="A360" s="31">
        <v>42683</v>
      </c>
      <c r="B360" s="12">
        <v>5.8031800000000002</v>
      </c>
      <c r="C360" s="14">
        <v>10515400</v>
      </c>
      <c r="D360" t="s">
        <v>53</v>
      </c>
      <c r="E360" s="12">
        <f>(Таблица1[[#This Row],[Close]]-B359)/B359</f>
        <v>-2.9646449783294952E-2</v>
      </c>
    </row>
    <row r="361" spans="1:5" x14ac:dyDescent="0.2">
      <c r="A361" s="31">
        <v>42684</v>
      </c>
      <c r="B361" s="12">
        <v>5.6365299999999996</v>
      </c>
      <c r="C361" s="14">
        <v>13843000</v>
      </c>
      <c r="D361" t="s">
        <v>53</v>
      </c>
      <c r="E361" s="12">
        <f>(Таблица1[[#This Row],[Close]]-B360)/B360</f>
        <v>-2.8717013775206114E-2</v>
      </c>
    </row>
    <row r="362" spans="1:5" x14ac:dyDescent="0.2">
      <c r="A362" s="31">
        <v>42685</v>
      </c>
      <c r="B362" s="12">
        <v>5.5952099999999998</v>
      </c>
      <c r="C362" s="14">
        <v>18109400</v>
      </c>
      <c r="D362" t="s">
        <v>53</v>
      </c>
      <c r="E362" s="12">
        <f>(Таблица1[[#This Row],[Close]]-B361)/B361</f>
        <v>-7.3307513665322108E-3</v>
      </c>
    </row>
    <row r="363" spans="1:5" x14ac:dyDescent="0.2">
      <c r="A363" s="31">
        <v>42688</v>
      </c>
      <c r="B363" s="12">
        <v>5.7058600000000004</v>
      </c>
      <c r="C363" s="14">
        <v>26776100</v>
      </c>
      <c r="D363" t="s">
        <v>53</v>
      </c>
      <c r="E363" s="12">
        <f>(Таблица1[[#This Row],[Close]]-B362)/B362</f>
        <v>1.9775843980833711E-2</v>
      </c>
    </row>
    <row r="364" spans="1:5" x14ac:dyDescent="0.2">
      <c r="A364" s="31">
        <v>42689</v>
      </c>
      <c r="B364" s="12">
        <v>5.4698900000000004</v>
      </c>
      <c r="C364" s="14">
        <v>28472400</v>
      </c>
      <c r="D364" t="s">
        <v>53</v>
      </c>
      <c r="E364" s="12">
        <f>(Таблица1[[#This Row],[Close]]-B363)/B363</f>
        <v>-4.1355729022443589E-2</v>
      </c>
    </row>
    <row r="365" spans="1:5" x14ac:dyDescent="0.2">
      <c r="A365" s="31">
        <v>42690</v>
      </c>
      <c r="B365" s="12">
        <v>5.4339000000000004</v>
      </c>
      <c r="C365" s="14">
        <v>10195700</v>
      </c>
      <c r="D365" t="s">
        <v>53</v>
      </c>
      <c r="E365" s="12">
        <f>(Таблица1[[#This Row],[Close]]-B364)/B364</f>
        <v>-6.5796569949304216E-3</v>
      </c>
    </row>
    <row r="366" spans="1:5" x14ac:dyDescent="0.2">
      <c r="A366" s="31">
        <v>42691</v>
      </c>
      <c r="B366" s="12">
        <v>5.3859000000000004</v>
      </c>
      <c r="C366" s="14">
        <v>10099000</v>
      </c>
      <c r="D366" t="s">
        <v>53</v>
      </c>
      <c r="E366" s="12">
        <f>(Таблица1[[#This Row],[Close]]-B365)/B365</f>
        <v>-8.8334345497708897E-3</v>
      </c>
    </row>
    <row r="367" spans="1:5" x14ac:dyDescent="0.2">
      <c r="A367" s="31">
        <v>42692</v>
      </c>
      <c r="B367" s="12">
        <v>5.3925700000000001</v>
      </c>
      <c r="C367" s="14">
        <v>14588500</v>
      </c>
      <c r="D367" t="s">
        <v>53</v>
      </c>
      <c r="E367" s="12">
        <f>(Таблица1[[#This Row],[Close]]-B366)/B366</f>
        <v>1.2384188343637519E-3</v>
      </c>
    </row>
    <row r="368" spans="1:5" x14ac:dyDescent="0.2">
      <c r="A368" s="31">
        <v>42695</v>
      </c>
      <c r="B368" s="12">
        <v>5.3165800000000001</v>
      </c>
      <c r="C368" s="14">
        <v>11659600</v>
      </c>
      <c r="D368" t="s">
        <v>53</v>
      </c>
      <c r="E368" s="12">
        <f>(Таблица1[[#This Row],[Close]]-B367)/B367</f>
        <v>-1.409161123545916E-2</v>
      </c>
    </row>
    <row r="369" spans="1:5" x14ac:dyDescent="0.2">
      <c r="A369" s="31">
        <v>42696</v>
      </c>
      <c r="B369" s="12">
        <v>5.42056</v>
      </c>
      <c r="C369" s="14">
        <v>11309200</v>
      </c>
      <c r="D369" t="s">
        <v>53</v>
      </c>
      <c r="E369" s="12">
        <f>(Таблица1[[#This Row],[Close]]-B368)/B368</f>
        <v>1.9557685579827625E-2</v>
      </c>
    </row>
    <row r="370" spans="1:5" x14ac:dyDescent="0.2">
      <c r="A370" s="31">
        <v>42697</v>
      </c>
      <c r="B370" s="12">
        <v>5.4179000000000004</v>
      </c>
      <c r="C370" s="14">
        <v>9072800</v>
      </c>
      <c r="D370" t="s">
        <v>53</v>
      </c>
      <c r="E370" s="12">
        <f>(Таблица1[[#This Row],[Close]]-B369)/B369</f>
        <v>-4.9072420561706959E-4</v>
      </c>
    </row>
    <row r="371" spans="1:5" x14ac:dyDescent="0.2">
      <c r="A371" s="31">
        <v>42699</v>
      </c>
      <c r="B371" s="12">
        <v>5.4738899999999999</v>
      </c>
      <c r="C371" s="14">
        <v>3856500</v>
      </c>
      <c r="D371" t="s">
        <v>53</v>
      </c>
      <c r="E371" s="12">
        <f>(Таблица1[[#This Row],[Close]]-B370)/B370</f>
        <v>1.0334262352571944E-2</v>
      </c>
    </row>
    <row r="372" spans="1:5" x14ac:dyDescent="0.2">
      <c r="A372" s="31">
        <v>42702</v>
      </c>
      <c r="B372" s="12">
        <v>5.5592100000000002</v>
      </c>
      <c r="C372" s="14">
        <v>10714300</v>
      </c>
      <c r="D372" t="s">
        <v>53</v>
      </c>
      <c r="E372" s="12">
        <f>(Таблица1[[#This Row],[Close]]-B371)/B371</f>
        <v>1.5586721691521073E-2</v>
      </c>
    </row>
    <row r="373" spans="1:5" x14ac:dyDescent="0.2">
      <c r="A373" s="31">
        <v>42703</v>
      </c>
      <c r="B373" s="12">
        <v>5.6058700000000004</v>
      </c>
      <c r="C373" s="14">
        <v>12416300</v>
      </c>
      <c r="D373" t="s">
        <v>53</v>
      </c>
      <c r="E373" s="12">
        <f>(Таблица1[[#This Row],[Close]]-B372)/B372</f>
        <v>8.3932789011388568E-3</v>
      </c>
    </row>
    <row r="374" spans="1:5" x14ac:dyDescent="0.2">
      <c r="A374" s="31">
        <v>42704</v>
      </c>
      <c r="B374" s="12">
        <v>5.6125400000000001</v>
      </c>
      <c r="C374" s="14">
        <v>14992800</v>
      </c>
      <c r="D374" t="s">
        <v>53</v>
      </c>
      <c r="E374" s="12">
        <f>(Таблица1[[#This Row],[Close]]-B373)/B373</f>
        <v>1.1898242378078213E-3</v>
      </c>
    </row>
    <row r="375" spans="1:5" x14ac:dyDescent="0.2">
      <c r="A375" s="31">
        <v>42705</v>
      </c>
      <c r="B375" s="12">
        <v>5.5138800000000003</v>
      </c>
      <c r="C375" s="14">
        <v>11160500</v>
      </c>
      <c r="D375" t="s">
        <v>53</v>
      </c>
      <c r="E375" s="12">
        <f>(Таблица1[[#This Row],[Close]]-B374)/B374</f>
        <v>-1.7578493872649415E-2</v>
      </c>
    </row>
    <row r="376" spans="1:5" x14ac:dyDescent="0.2">
      <c r="A376" s="31">
        <v>42706</v>
      </c>
      <c r="B376" s="12">
        <v>5.5685399999999996</v>
      </c>
      <c r="C376" s="14">
        <v>9931700</v>
      </c>
      <c r="D376" t="s">
        <v>53</v>
      </c>
      <c r="E376" s="12">
        <f>(Таблица1[[#This Row],[Close]]-B375)/B375</f>
        <v>9.9131645955296919E-3</v>
      </c>
    </row>
    <row r="377" spans="1:5" x14ac:dyDescent="0.2">
      <c r="A377" s="31">
        <v>42709</v>
      </c>
      <c r="B377" s="12">
        <v>5.5858699999999999</v>
      </c>
      <c r="C377" s="14">
        <v>7941600</v>
      </c>
      <c r="D377" t="s">
        <v>53</v>
      </c>
      <c r="E377" s="12">
        <f>(Таблица1[[#This Row],[Close]]-B376)/B376</f>
        <v>3.1121263383221257E-3</v>
      </c>
    </row>
    <row r="378" spans="1:5" x14ac:dyDescent="0.2">
      <c r="A378" s="31">
        <v>42710</v>
      </c>
      <c r="B378" s="12">
        <v>5.5685399999999996</v>
      </c>
      <c r="C378" s="14">
        <v>10570300</v>
      </c>
      <c r="D378" t="s">
        <v>53</v>
      </c>
      <c r="E378" s="12">
        <f>(Таблица1[[#This Row],[Close]]-B377)/B377</f>
        <v>-3.102471056433517E-3</v>
      </c>
    </row>
    <row r="379" spans="1:5" x14ac:dyDescent="0.2">
      <c r="A379" s="31">
        <v>42711</v>
      </c>
      <c r="B379" s="12">
        <v>5.6458599999999999</v>
      </c>
      <c r="C379" s="14">
        <v>7832900</v>
      </c>
      <c r="D379" t="s">
        <v>53</v>
      </c>
      <c r="E379" s="12">
        <f>(Таблица1[[#This Row],[Close]]-B378)/B378</f>
        <v>1.3885147632952314E-2</v>
      </c>
    </row>
    <row r="380" spans="1:5" x14ac:dyDescent="0.2">
      <c r="A380" s="31">
        <v>42712</v>
      </c>
      <c r="B380" s="12">
        <v>5.6791900000000002</v>
      </c>
      <c r="C380" s="14">
        <v>5727600</v>
      </c>
      <c r="D380" t="s">
        <v>53</v>
      </c>
      <c r="E380" s="12">
        <f>(Таблица1[[#This Row],[Close]]-B379)/B379</f>
        <v>5.9034407512762099E-3</v>
      </c>
    </row>
    <row r="381" spans="1:5" x14ac:dyDescent="0.2">
      <c r="A381" s="31">
        <v>42713</v>
      </c>
      <c r="B381" s="12">
        <v>5.64053</v>
      </c>
      <c r="C381" s="14">
        <v>6760300</v>
      </c>
      <c r="D381" t="s">
        <v>53</v>
      </c>
      <c r="E381" s="12">
        <f>(Таблица1[[#This Row],[Close]]-B380)/B380</f>
        <v>-6.8073087887533497E-3</v>
      </c>
    </row>
    <row r="382" spans="1:5" x14ac:dyDescent="0.2">
      <c r="A382" s="31">
        <v>42716</v>
      </c>
      <c r="B382" s="12">
        <v>5.6538599999999999</v>
      </c>
      <c r="C382" s="14">
        <v>11522100</v>
      </c>
      <c r="D382" t="s">
        <v>53</v>
      </c>
      <c r="E382" s="12">
        <f>(Таблица1[[#This Row],[Close]]-B381)/B381</f>
        <v>2.3632530985563133E-3</v>
      </c>
    </row>
    <row r="383" spans="1:5" x14ac:dyDescent="0.2">
      <c r="A383" s="31">
        <v>42717</v>
      </c>
      <c r="B383" s="12">
        <v>5.6991899999999998</v>
      </c>
      <c r="C383" s="14">
        <v>8767000</v>
      </c>
      <c r="D383" t="s">
        <v>53</v>
      </c>
      <c r="E383" s="12">
        <f>(Таблица1[[#This Row],[Close]]-B382)/B382</f>
        <v>8.0175313856374001E-3</v>
      </c>
    </row>
    <row r="384" spans="1:5" x14ac:dyDescent="0.2">
      <c r="A384" s="31">
        <v>42718</v>
      </c>
      <c r="B384" s="12">
        <v>5.6831899999999997</v>
      </c>
      <c r="C384" s="14">
        <v>12215500</v>
      </c>
      <c r="D384" t="s">
        <v>53</v>
      </c>
      <c r="E384" s="12">
        <f>(Таблица1[[#This Row],[Close]]-B383)/B383</f>
        <v>-2.807416492519115E-3</v>
      </c>
    </row>
    <row r="385" spans="1:5" x14ac:dyDescent="0.2">
      <c r="A385" s="31">
        <v>42719</v>
      </c>
      <c r="B385" s="12">
        <v>5.7565200000000001</v>
      </c>
      <c r="C385" s="14">
        <v>14376600</v>
      </c>
      <c r="D385" t="s">
        <v>53</v>
      </c>
      <c r="E385" s="12">
        <f>(Таблица1[[#This Row],[Close]]-B384)/B384</f>
        <v>1.2902964708200912E-2</v>
      </c>
    </row>
    <row r="386" spans="1:5" x14ac:dyDescent="0.2">
      <c r="A386" s="31">
        <v>42720</v>
      </c>
      <c r="B386" s="12">
        <v>5.8884999999999996</v>
      </c>
      <c r="C386" s="14">
        <v>22695600</v>
      </c>
      <c r="D386" t="s">
        <v>53</v>
      </c>
      <c r="E386" s="12">
        <f>(Таблица1[[#This Row],[Close]]-B385)/B385</f>
        <v>2.2927046201524453E-2</v>
      </c>
    </row>
    <row r="387" spans="1:5" x14ac:dyDescent="0.2">
      <c r="A387" s="31">
        <v>42723</v>
      </c>
      <c r="B387" s="12">
        <v>5.9418199999999999</v>
      </c>
      <c r="C387" s="14">
        <v>11226500</v>
      </c>
      <c r="D387" t="s">
        <v>53</v>
      </c>
      <c r="E387" s="12">
        <f>(Таблица1[[#This Row],[Close]]-B386)/B386</f>
        <v>9.0549375902182656E-3</v>
      </c>
    </row>
    <row r="388" spans="1:5" x14ac:dyDescent="0.2">
      <c r="A388" s="31">
        <v>42724</v>
      </c>
      <c r="B388" s="12">
        <v>5.9778200000000004</v>
      </c>
      <c r="C388" s="14">
        <v>8964100</v>
      </c>
      <c r="D388" t="s">
        <v>53</v>
      </c>
      <c r="E388" s="12">
        <f>(Таблица1[[#This Row],[Close]]-B387)/B387</f>
        <v>6.0587496760252709E-3</v>
      </c>
    </row>
    <row r="389" spans="1:5" x14ac:dyDescent="0.2">
      <c r="A389" s="31">
        <v>42725</v>
      </c>
      <c r="B389" s="12">
        <v>5.8618300000000003</v>
      </c>
      <c r="C389" s="14">
        <v>12467400</v>
      </c>
      <c r="D389" t="s">
        <v>53</v>
      </c>
      <c r="E389" s="12">
        <f>(Таблица1[[#This Row],[Close]]-B388)/B388</f>
        <v>-1.9403394548514346E-2</v>
      </c>
    </row>
    <row r="390" spans="1:5" x14ac:dyDescent="0.2">
      <c r="A390" s="31">
        <v>42726</v>
      </c>
      <c r="B390" s="12">
        <v>5.9391600000000002</v>
      </c>
      <c r="C390" s="14">
        <v>8381300</v>
      </c>
      <c r="D390" t="s">
        <v>53</v>
      </c>
      <c r="E390" s="12">
        <f>(Таблица1[[#This Row],[Close]]-B389)/B389</f>
        <v>1.3192126008430796E-2</v>
      </c>
    </row>
    <row r="391" spans="1:5" x14ac:dyDescent="0.2">
      <c r="A391" s="31">
        <v>42727</v>
      </c>
      <c r="B391" s="12">
        <v>5.9644899999999996</v>
      </c>
      <c r="C391" s="14">
        <v>5973900</v>
      </c>
      <c r="D391" t="s">
        <v>53</v>
      </c>
      <c r="E391" s="12">
        <f>(Таблица1[[#This Row],[Close]]-B390)/B390</f>
        <v>4.264912883303263E-3</v>
      </c>
    </row>
    <row r="392" spans="1:5" x14ac:dyDescent="0.2">
      <c r="A392" s="31">
        <v>42731</v>
      </c>
      <c r="B392" s="12">
        <v>5.9071600000000002</v>
      </c>
      <c r="C392" s="14">
        <v>9846200</v>
      </c>
      <c r="D392" t="s">
        <v>53</v>
      </c>
      <c r="E392" s="12">
        <f>(Таблица1[[#This Row],[Close]]-B391)/B391</f>
        <v>-9.6118863473657334E-3</v>
      </c>
    </row>
    <row r="393" spans="1:5" x14ac:dyDescent="0.2">
      <c r="A393" s="31">
        <v>42732</v>
      </c>
      <c r="B393" s="12">
        <v>5.8964999999999996</v>
      </c>
      <c r="C393" s="14">
        <v>6133800</v>
      </c>
      <c r="D393" t="s">
        <v>53</v>
      </c>
      <c r="E393" s="12">
        <f>(Таблица1[[#This Row],[Close]]-B392)/B392</f>
        <v>-1.8045896843831143E-3</v>
      </c>
    </row>
    <row r="394" spans="1:5" x14ac:dyDescent="0.2">
      <c r="A394" s="31">
        <v>42733</v>
      </c>
      <c r="B394" s="12">
        <v>5.9591500000000002</v>
      </c>
      <c r="C394" s="14">
        <v>4899400</v>
      </c>
      <c r="D394" t="s">
        <v>53</v>
      </c>
      <c r="E394" s="12">
        <f>(Таблица1[[#This Row],[Close]]-B393)/B393</f>
        <v>1.0624947002459178E-2</v>
      </c>
    </row>
    <row r="395" spans="1:5" x14ac:dyDescent="0.2">
      <c r="A395" s="31">
        <v>42734</v>
      </c>
      <c r="B395" s="12">
        <v>6.0591400000000002</v>
      </c>
      <c r="C395" s="14">
        <v>10385300</v>
      </c>
      <c r="D395" t="s">
        <v>53</v>
      </c>
      <c r="E395" s="12">
        <f>(Таблица1[[#This Row],[Close]]-B394)/B394</f>
        <v>1.6779238649807442E-2</v>
      </c>
    </row>
    <row r="396" spans="1:5" x14ac:dyDescent="0.2">
      <c r="A396" s="31">
        <v>42738</v>
      </c>
      <c r="B396" s="12">
        <v>5.9911500000000002</v>
      </c>
      <c r="C396" s="14">
        <v>5776800</v>
      </c>
      <c r="D396" t="s">
        <v>53</v>
      </c>
      <c r="E396" s="12">
        <f>(Таблица1[[#This Row],[Close]]-B395)/B395</f>
        <v>-1.1221064375472425E-2</v>
      </c>
    </row>
    <row r="397" spans="1:5" x14ac:dyDescent="0.2">
      <c r="A397" s="31">
        <v>42739</v>
      </c>
      <c r="B397" s="12">
        <v>6.0471399999999997</v>
      </c>
      <c r="C397" s="14">
        <v>8171200</v>
      </c>
      <c r="D397" t="s">
        <v>53</v>
      </c>
      <c r="E397" s="12">
        <f>(Таблица1[[#This Row],[Close]]-B396)/B396</f>
        <v>9.345451207197205E-3</v>
      </c>
    </row>
    <row r="398" spans="1:5" x14ac:dyDescent="0.2">
      <c r="A398" s="31">
        <v>42740</v>
      </c>
      <c r="B398" s="12">
        <v>6.0591400000000002</v>
      </c>
      <c r="C398" s="14">
        <v>6251800</v>
      </c>
      <c r="D398" t="s">
        <v>53</v>
      </c>
      <c r="E398" s="12">
        <f>(Таблица1[[#This Row],[Close]]-B397)/B397</f>
        <v>1.9844091587098126E-3</v>
      </c>
    </row>
    <row r="399" spans="1:5" x14ac:dyDescent="0.2">
      <c r="A399" s="31">
        <v>42741</v>
      </c>
      <c r="B399" s="12">
        <v>6.0591400000000002</v>
      </c>
      <c r="C399" s="14">
        <v>9745800</v>
      </c>
      <c r="D399" t="s">
        <v>53</v>
      </c>
      <c r="E399" s="12">
        <f>(Таблица1[[#This Row],[Close]]-B398)/B398</f>
        <v>0</v>
      </c>
    </row>
    <row r="400" spans="1:5" x14ac:dyDescent="0.2">
      <c r="A400" s="31">
        <v>42744</v>
      </c>
      <c r="B400" s="12">
        <v>5.9938200000000004</v>
      </c>
      <c r="C400" s="14">
        <v>5233100</v>
      </c>
      <c r="D400" t="s">
        <v>53</v>
      </c>
      <c r="E400" s="12">
        <f>(Таблица1[[#This Row],[Close]]-B399)/B399</f>
        <v>-1.0780407780642107E-2</v>
      </c>
    </row>
    <row r="401" spans="1:5" x14ac:dyDescent="0.2">
      <c r="A401" s="31">
        <v>42745</v>
      </c>
      <c r="B401" s="12">
        <v>5.8991600000000002</v>
      </c>
      <c r="C401" s="14">
        <v>9315400</v>
      </c>
      <c r="D401" t="s">
        <v>53</v>
      </c>
      <c r="E401" s="12">
        <f>(Таблица1[[#This Row],[Close]]-B400)/B400</f>
        <v>-1.5792933388056395E-2</v>
      </c>
    </row>
    <row r="402" spans="1:5" x14ac:dyDescent="0.2">
      <c r="A402" s="31">
        <v>42746</v>
      </c>
      <c r="B402" s="12">
        <v>5.8618300000000003</v>
      </c>
      <c r="C402" s="14">
        <v>8986400</v>
      </c>
      <c r="D402" t="s">
        <v>53</v>
      </c>
      <c r="E402" s="12">
        <f>(Таблица1[[#This Row],[Close]]-B401)/B401</f>
        <v>-6.3280195824490029E-3</v>
      </c>
    </row>
    <row r="403" spans="1:5" x14ac:dyDescent="0.2">
      <c r="A403" s="31">
        <v>42747</v>
      </c>
      <c r="B403" s="12">
        <v>5.8951599999999997</v>
      </c>
      <c r="C403" s="14">
        <v>6414500</v>
      </c>
      <c r="D403" t="s">
        <v>53</v>
      </c>
      <c r="E403" s="12">
        <f>(Таблица1[[#This Row],[Close]]-B402)/B402</f>
        <v>5.6859376679295401E-3</v>
      </c>
    </row>
    <row r="404" spans="1:5" x14ac:dyDescent="0.2">
      <c r="A404" s="31">
        <v>42748</v>
      </c>
      <c r="B404" s="12">
        <v>5.8898299999999999</v>
      </c>
      <c r="C404" s="14">
        <v>3367600</v>
      </c>
      <c r="D404" t="s">
        <v>53</v>
      </c>
      <c r="E404" s="12">
        <f>(Таблица1[[#This Row],[Close]]-B403)/B403</f>
        <v>-9.0413152484408147E-4</v>
      </c>
    </row>
    <row r="405" spans="1:5" x14ac:dyDescent="0.2">
      <c r="A405" s="31">
        <v>42752</v>
      </c>
      <c r="B405" s="12">
        <v>5.9351599999999998</v>
      </c>
      <c r="C405" s="14">
        <v>9153700</v>
      </c>
      <c r="D405" t="s">
        <v>53</v>
      </c>
      <c r="E405" s="12">
        <f>(Таблица1[[#This Row],[Close]]-B404)/B404</f>
        <v>7.6963172111928308E-3</v>
      </c>
    </row>
    <row r="406" spans="1:5" x14ac:dyDescent="0.2">
      <c r="A406" s="31">
        <v>42753</v>
      </c>
      <c r="B406" s="12">
        <v>5.9271599999999998</v>
      </c>
      <c r="C406" s="14">
        <v>5083400</v>
      </c>
      <c r="D406" t="s">
        <v>53</v>
      </c>
      <c r="E406" s="12">
        <f>(Таблица1[[#This Row],[Close]]-B405)/B405</f>
        <v>-1.3478996353931498E-3</v>
      </c>
    </row>
    <row r="407" spans="1:5" x14ac:dyDescent="0.2">
      <c r="A407" s="31">
        <v>42754</v>
      </c>
      <c r="B407" s="12">
        <v>5.8711700000000002</v>
      </c>
      <c r="C407" s="14">
        <v>4749700</v>
      </c>
      <c r="D407" t="s">
        <v>53</v>
      </c>
      <c r="E407" s="12">
        <f>(Таблица1[[#This Row],[Close]]-B406)/B406</f>
        <v>-9.4463452985914919E-3</v>
      </c>
    </row>
    <row r="408" spans="1:5" x14ac:dyDescent="0.2">
      <c r="A408" s="31">
        <v>42755</v>
      </c>
      <c r="B408" s="12">
        <v>5.9671500000000002</v>
      </c>
      <c r="C408" s="14">
        <v>8315300</v>
      </c>
      <c r="D408" t="s">
        <v>53</v>
      </c>
      <c r="E408" s="12">
        <f>(Таблица1[[#This Row],[Close]]-B407)/B407</f>
        <v>1.6347678571732714E-2</v>
      </c>
    </row>
    <row r="409" spans="1:5" x14ac:dyDescent="0.2">
      <c r="A409" s="31">
        <v>42758</v>
      </c>
      <c r="B409" s="12">
        <v>6.0204800000000001</v>
      </c>
      <c r="C409" s="14">
        <v>7378400</v>
      </c>
      <c r="D409" t="s">
        <v>53</v>
      </c>
      <c r="E409" s="12">
        <f>(Таблица1[[#This Row],[Close]]-B408)/B408</f>
        <v>8.9372648584332345E-3</v>
      </c>
    </row>
    <row r="410" spans="1:5" x14ac:dyDescent="0.2">
      <c r="A410" s="31">
        <v>42759</v>
      </c>
      <c r="B410" s="12">
        <v>6.0391399999999997</v>
      </c>
      <c r="C410" s="14">
        <v>10051600</v>
      </c>
      <c r="D410" t="s">
        <v>53</v>
      </c>
      <c r="E410" s="12">
        <f>(Таблица1[[#This Row],[Close]]-B409)/B409</f>
        <v>3.099420644201073E-3</v>
      </c>
    </row>
    <row r="411" spans="1:5" x14ac:dyDescent="0.2">
      <c r="A411" s="31">
        <v>42760</v>
      </c>
      <c r="B411" s="12">
        <v>5.9324899999999996</v>
      </c>
      <c r="C411" s="14">
        <v>6803000</v>
      </c>
      <c r="D411" t="s">
        <v>53</v>
      </c>
      <c r="E411" s="12">
        <f>(Таблица1[[#This Row],[Close]]-B410)/B410</f>
        <v>-1.7659799242938586E-2</v>
      </c>
    </row>
    <row r="412" spans="1:5" x14ac:dyDescent="0.2">
      <c r="A412" s="31">
        <v>42761</v>
      </c>
      <c r="B412" s="12">
        <v>5.9271599999999998</v>
      </c>
      <c r="C412" s="14">
        <v>4325000</v>
      </c>
      <c r="D412" t="s">
        <v>53</v>
      </c>
      <c r="E412" s="12">
        <f>(Таблица1[[#This Row],[Close]]-B411)/B411</f>
        <v>-8.9844230668738344E-4</v>
      </c>
    </row>
    <row r="413" spans="1:5" x14ac:dyDescent="0.2">
      <c r="A413" s="31">
        <v>42762</v>
      </c>
      <c r="B413" s="12">
        <v>5.9058299999999999</v>
      </c>
      <c r="C413" s="14">
        <v>5805700</v>
      </c>
      <c r="D413" t="s">
        <v>53</v>
      </c>
      <c r="E413" s="12">
        <f>(Таблица1[[#This Row],[Close]]-B412)/B412</f>
        <v>-3.5986880732087291E-3</v>
      </c>
    </row>
    <row r="414" spans="1:5" x14ac:dyDescent="0.2">
      <c r="A414" s="31">
        <v>42765</v>
      </c>
      <c r="B414" s="12">
        <v>5.8498400000000004</v>
      </c>
      <c r="C414" s="14">
        <v>7998300</v>
      </c>
      <c r="D414" t="s">
        <v>53</v>
      </c>
      <c r="E414" s="12">
        <f>(Таблица1[[#This Row],[Close]]-B413)/B413</f>
        <v>-9.4804625260123537E-3</v>
      </c>
    </row>
    <row r="415" spans="1:5" x14ac:dyDescent="0.2">
      <c r="A415" s="31">
        <v>42766</v>
      </c>
      <c r="B415" s="12">
        <v>5.8751699999999998</v>
      </c>
      <c r="C415" s="14">
        <v>5540700</v>
      </c>
      <c r="D415" t="s">
        <v>53</v>
      </c>
      <c r="E415" s="12">
        <f>(Таблица1[[#This Row],[Close]]-B414)/B414</f>
        <v>4.3300329581662756E-3</v>
      </c>
    </row>
    <row r="416" spans="1:5" x14ac:dyDescent="0.2">
      <c r="A416" s="31">
        <v>42767</v>
      </c>
      <c r="B416" s="12">
        <v>5.7631800000000002</v>
      </c>
      <c r="C416" s="14">
        <v>5899500</v>
      </c>
      <c r="D416" t="s">
        <v>53</v>
      </c>
      <c r="E416" s="12">
        <f>(Таблица1[[#This Row],[Close]]-B415)/B415</f>
        <v>-1.9061576090564119E-2</v>
      </c>
    </row>
    <row r="417" spans="1:5" x14ac:dyDescent="0.2">
      <c r="A417" s="31">
        <v>42768</v>
      </c>
      <c r="B417" s="12">
        <v>5.90449</v>
      </c>
      <c r="C417" s="14">
        <v>10994100</v>
      </c>
      <c r="D417" t="s">
        <v>53</v>
      </c>
      <c r="E417" s="12">
        <f>(Таблица1[[#This Row],[Close]]-B416)/B416</f>
        <v>2.4519449331792485E-2</v>
      </c>
    </row>
    <row r="418" spans="1:5" x14ac:dyDescent="0.2">
      <c r="A418" s="31">
        <v>42769</v>
      </c>
      <c r="B418" s="12">
        <v>5.9244899999999996</v>
      </c>
      <c r="C418" s="14">
        <v>10854700</v>
      </c>
      <c r="D418" t="s">
        <v>53</v>
      </c>
      <c r="E418" s="12">
        <f>(Таблица1[[#This Row],[Close]]-B417)/B417</f>
        <v>3.3872527517193819E-3</v>
      </c>
    </row>
    <row r="419" spans="1:5" x14ac:dyDescent="0.2">
      <c r="A419" s="31">
        <v>42772</v>
      </c>
      <c r="B419" s="12">
        <v>5.9005000000000001</v>
      </c>
      <c r="C419" s="14">
        <v>7264000</v>
      </c>
      <c r="D419" t="s">
        <v>53</v>
      </c>
      <c r="E419" s="12">
        <f>(Таблица1[[#This Row],[Close]]-B418)/B418</f>
        <v>-4.0492936944782612E-3</v>
      </c>
    </row>
    <row r="420" spans="1:5" x14ac:dyDescent="0.2">
      <c r="A420" s="31">
        <v>42773</v>
      </c>
      <c r="B420" s="12">
        <v>5.9578199999999999</v>
      </c>
      <c r="C420" s="14">
        <v>6279700</v>
      </c>
      <c r="D420" t="s">
        <v>53</v>
      </c>
      <c r="E420" s="12">
        <f>(Таблица1[[#This Row],[Close]]-B419)/B419</f>
        <v>9.7144309804253568E-3</v>
      </c>
    </row>
    <row r="421" spans="1:5" x14ac:dyDescent="0.2">
      <c r="A421" s="31">
        <v>42774</v>
      </c>
      <c r="B421" s="12">
        <v>6.0391399999999997</v>
      </c>
      <c r="C421" s="14">
        <v>11762800</v>
      </c>
      <c r="D421" t="s">
        <v>53</v>
      </c>
      <c r="E421" s="12">
        <f>(Таблица1[[#This Row],[Close]]-B420)/B420</f>
        <v>1.3649287826755396E-2</v>
      </c>
    </row>
    <row r="422" spans="1:5" x14ac:dyDescent="0.2">
      <c r="A422" s="31">
        <v>42775</v>
      </c>
      <c r="B422" s="12">
        <v>6.0151500000000002</v>
      </c>
      <c r="C422" s="14">
        <v>8097800</v>
      </c>
      <c r="D422" t="s">
        <v>53</v>
      </c>
      <c r="E422" s="12">
        <f>(Таблица1[[#This Row],[Close]]-B421)/B421</f>
        <v>-3.9724199140936476E-3</v>
      </c>
    </row>
    <row r="423" spans="1:5" x14ac:dyDescent="0.2">
      <c r="A423" s="31">
        <v>42776</v>
      </c>
      <c r="B423" s="12">
        <v>6.0951300000000002</v>
      </c>
      <c r="C423" s="14">
        <v>5349300</v>
      </c>
      <c r="D423" t="s">
        <v>53</v>
      </c>
      <c r="E423" s="12">
        <f>(Таблица1[[#This Row],[Close]]-B422)/B422</f>
        <v>1.329642652302934E-2</v>
      </c>
    </row>
    <row r="424" spans="1:5" x14ac:dyDescent="0.2">
      <c r="A424" s="31">
        <v>42779</v>
      </c>
      <c r="B424" s="12">
        <v>6.0684699999999996</v>
      </c>
      <c r="C424" s="14">
        <v>5617900</v>
      </c>
      <c r="D424" t="s">
        <v>53</v>
      </c>
      <c r="E424" s="12">
        <f>(Таблица1[[#This Row],[Close]]-B423)/B423</f>
        <v>-4.3739838198693995E-3</v>
      </c>
    </row>
    <row r="425" spans="1:5" x14ac:dyDescent="0.2">
      <c r="A425" s="31">
        <v>42780</v>
      </c>
      <c r="B425" s="12">
        <v>6.0471399999999997</v>
      </c>
      <c r="C425" s="14">
        <v>4954200</v>
      </c>
      <c r="D425" t="s">
        <v>53</v>
      </c>
      <c r="E425" s="12">
        <f>(Таблица1[[#This Row],[Close]]-B424)/B424</f>
        <v>-3.5148892554465708E-3</v>
      </c>
    </row>
    <row r="426" spans="1:5" x14ac:dyDescent="0.2">
      <c r="A426" s="31">
        <v>42781</v>
      </c>
      <c r="B426" s="12">
        <v>5.9618200000000003</v>
      </c>
      <c r="C426" s="14">
        <v>5834500</v>
      </c>
      <c r="D426" t="s">
        <v>53</v>
      </c>
      <c r="E426" s="12">
        <f>(Таблица1[[#This Row],[Close]]-B425)/B425</f>
        <v>-1.4109149118426131E-2</v>
      </c>
    </row>
    <row r="427" spans="1:5" x14ac:dyDescent="0.2">
      <c r="A427" s="31">
        <v>42782</v>
      </c>
      <c r="B427" s="12">
        <v>6.0218100000000003</v>
      </c>
      <c r="C427" s="14">
        <v>3039500</v>
      </c>
      <c r="D427" t="s">
        <v>53</v>
      </c>
      <c r="E427" s="12">
        <f>(Таблица1[[#This Row],[Close]]-B426)/B426</f>
        <v>1.0062363506446015E-2</v>
      </c>
    </row>
    <row r="428" spans="1:5" x14ac:dyDescent="0.2">
      <c r="A428" s="31">
        <v>42783</v>
      </c>
      <c r="B428" s="12">
        <v>6.0004799999999996</v>
      </c>
      <c r="C428" s="14">
        <v>5568600</v>
      </c>
      <c r="D428" t="s">
        <v>53</v>
      </c>
      <c r="E428" s="12">
        <f>(Таблица1[[#This Row],[Close]]-B427)/B427</f>
        <v>-3.5421243778865053E-3</v>
      </c>
    </row>
    <row r="429" spans="1:5" x14ac:dyDescent="0.2">
      <c r="A429" s="31">
        <v>42787</v>
      </c>
      <c r="B429" s="12">
        <v>6.1031300000000002</v>
      </c>
      <c r="C429" s="14">
        <v>6121700</v>
      </c>
      <c r="D429" t="s">
        <v>53</v>
      </c>
      <c r="E429" s="12">
        <f>(Таблица1[[#This Row],[Close]]-B428)/B428</f>
        <v>1.7106964776151336E-2</v>
      </c>
    </row>
    <row r="430" spans="1:5" x14ac:dyDescent="0.2">
      <c r="A430" s="31">
        <v>42788</v>
      </c>
      <c r="B430" s="12">
        <v>6.05647</v>
      </c>
      <c r="C430" s="14">
        <v>6364300</v>
      </c>
      <c r="D430" t="s">
        <v>53</v>
      </c>
      <c r="E430" s="12">
        <f>(Таблица1[[#This Row],[Close]]-B429)/B429</f>
        <v>-7.645257433480877E-3</v>
      </c>
    </row>
    <row r="431" spans="1:5" x14ac:dyDescent="0.2">
      <c r="A431" s="31">
        <v>42789</v>
      </c>
      <c r="B431" s="12">
        <v>6.1271300000000002</v>
      </c>
      <c r="C431" s="14">
        <v>7807800</v>
      </c>
      <c r="D431" t="s">
        <v>53</v>
      </c>
      <c r="E431" s="12">
        <f>(Таблица1[[#This Row],[Close]]-B430)/B430</f>
        <v>1.1666862050006055E-2</v>
      </c>
    </row>
    <row r="432" spans="1:5" x14ac:dyDescent="0.2">
      <c r="A432" s="31">
        <v>42790</v>
      </c>
      <c r="B432" s="12">
        <v>6.1444599999999996</v>
      </c>
      <c r="C432" s="14">
        <v>3659400</v>
      </c>
      <c r="D432" t="s">
        <v>53</v>
      </c>
      <c r="E432" s="12">
        <f>(Таблица1[[#This Row],[Close]]-B431)/B431</f>
        <v>2.8284041631235833E-3</v>
      </c>
    </row>
    <row r="433" spans="1:5" x14ac:dyDescent="0.2">
      <c r="A433" s="31">
        <v>42793</v>
      </c>
      <c r="B433" s="12">
        <v>6.1937899999999999</v>
      </c>
      <c r="C433" s="14">
        <v>3985700</v>
      </c>
      <c r="D433" t="s">
        <v>53</v>
      </c>
      <c r="E433" s="12">
        <f>(Таблица1[[#This Row],[Close]]-B432)/B432</f>
        <v>8.0283702717570491E-3</v>
      </c>
    </row>
    <row r="434" spans="1:5" x14ac:dyDescent="0.2">
      <c r="A434" s="31">
        <v>42794</v>
      </c>
      <c r="B434" s="12">
        <v>6.2031200000000002</v>
      </c>
      <c r="C434" s="14">
        <v>12072300</v>
      </c>
      <c r="D434" t="s">
        <v>53</v>
      </c>
      <c r="E434" s="12">
        <f>(Таблица1[[#This Row],[Close]]-B433)/B433</f>
        <v>1.5063474867569424E-3</v>
      </c>
    </row>
    <row r="435" spans="1:5" x14ac:dyDescent="0.2">
      <c r="A435" s="31">
        <v>42795</v>
      </c>
      <c r="B435" s="12">
        <v>6.1351300000000002</v>
      </c>
      <c r="C435" s="14">
        <v>10048800</v>
      </c>
      <c r="D435" t="s">
        <v>53</v>
      </c>
      <c r="E435" s="12">
        <f>(Таблица1[[#This Row],[Close]]-B434)/B434</f>
        <v>-1.0960613368756367E-2</v>
      </c>
    </row>
    <row r="436" spans="1:5" x14ac:dyDescent="0.2">
      <c r="A436" s="31">
        <v>42796</v>
      </c>
      <c r="B436" s="12">
        <v>6.0711399999999998</v>
      </c>
      <c r="C436" s="14">
        <v>8436100</v>
      </c>
      <c r="D436" t="s">
        <v>53</v>
      </c>
      <c r="E436" s="12">
        <f>(Таблица1[[#This Row],[Close]]-B435)/B435</f>
        <v>-1.0430096835763942E-2</v>
      </c>
    </row>
    <row r="437" spans="1:5" x14ac:dyDescent="0.2">
      <c r="A437" s="31">
        <v>42797</v>
      </c>
      <c r="B437" s="12">
        <v>6.0511400000000002</v>
      </c>
      <c r="C437" s="14">
        <v>6202600</v>
      </c>
      <c r="D437" t="s">
        <v>53</v>
      </c>
      <c r="E437" s="12">
        <f>(Таблица1[[#This Row],[Close]]-B436)/B436</f>
        <v>-3.2942742219747153E-3</v>
      </c>
    </row>
    <row r="438" spans="1:5" x14ac:dyDescent="0.2">
      <c r="A438" s="31">
        <v>42800</v>
      </c>
      <c r="B438" s="12">
        <v>6.0324799999999996</v>
      </c>
      <c r="C438" s="14">
        <v>7411800</v>
      </c>
      <c r="D438" t="s">
        <v>53</v>
      </c>
      <c r="E438" s="12">
        <f>(Таблица1[[#This Row],[Close]]-B437)/B437</f>
        <v>-3.0837164567338658E-3</v>
      </c>
    </row>
    <row r="439" spans="1:5" x14ac:dyDescent="0.2">
      <c r="A439" s="31">
        <v>42801</v>
      </c>
      <c r="B439" s="12">
        <v>6.05647</v>
      </c>
      <c r="C439" s="14">
        <v>5874400</v>
      </c>
      <c r="D439" t="s">
        <v>53</v>
      </c>
      <c r="E439" s="12">
        <f>(Таблица1[[#This Row],[Close]]-B438)/B438</f>
        <v>3.9768055592393848E-3</v>
      </c>
    </row>
    <row r="440" spans="1:5" x14ac:dyDescent="0.2">
      <c r="A440" s="31">
        <v>42802</v>
      </c>
      <c r="B440" s="12">
        <v>5.9578199999999999</v>
      </c>
      <c r="C440" s="14">
        <v>4488600</v>
      </c>
      <c r="D440" t="s">
        <v>53</v>
      </c>
      <c r="E440" s="12">
        <f>(Таблица1[[#This Row],[Close]]-B439)/B439</f>
        <v>-1.6288365995373564E-2</v>
      </c>
    </row>
    <row r="441" spans="1:5" x14ac:dyDescent="0.2">
      <c r="A441" s="31">
        <v>42803</v>
      </c>
      <c r="B441" s="12">
        <v>5.8338400000000004</v>
      </c>
      <c r="C441" s="14">
        <v>7631200</v>
      </c>
      <c r="D441" t="s">
        <v>53</v>
      </c>
      <c r="E441" s="12">
        <f>(Таблица1[[#This Row],[Close]]-B440)/B440</f>
        <v>-2.0809624997062605E-2</v>
      </c>
    </row>
    <row r="442" spans="1:5" x14ac:dyDescent="0.2">
      <c r="A442" s="31">
        <v>42804</v>
      </c>
      <c r="B442" s="12">
        <v>5.7898399999999999</v>
      </c>
      <c r="C442" s="14">
        <v>7064200</v>
      </c>
      <c r="D442" t="s">
        <v>53</v>
      </c>
      <c r="E442" s="12">
        <f>(Таблица1[[#This Row],[Close]]-B441)/B441</f>
        <v>-7.5422020487364207E-3</v>
      </c>
    </row>
    <row r="443" spans="1:5" x14ac:dyDescent="0.2">
      <c r="A443" s="31">
        <v>42807</v>
      </c>
      <c r="B443" s="12">
        <v>5.7471800000000002</v>
      </c>
      <c r="C443" s="14">
        <v>17070300</v>
      </c>
      <c r="D443" t="s">
        <v>53</v>
      </c>
      <c r="E443" s="12">
        <f>(Таблица1[[#This Row],[Close]]-B442)/B442</f>
        <v>-7.3680792560761087E-3</v>
      </c>
    </row>
    <row r="444" spans="1:5" x14ac:dyDescent="0.2">
      <c r="A444" s="31">
        <v>42808</v>
      </c>
      <c r="B444" s="12">
        <v>5.7471800000000002</v>
      </c>
      <c r="C444" s="14">
        <v>15571900</v>
      </c>
      <c r="D444" t="s">
        <v>53</v>
      </c>
      <c r="E444" s="12">
        <f>(Таблица1[[#This Row],[Close]]-B443)/B443</f>
        <v>0</v>
      </c>
    </row>
    <row r="445" spans="1:5" x14ac:dyDescent="0.2">
      <c r="A445" s="31">
        <v>42809</v>
      </c>
      <c r="B445" s="12">
        <v>5.9111599999999997</v>
      </c>
      <c r="C445" s="14">
        <v>22586900</v>
      </c>
      <c r="D445" t="s">
        <v>53</v>
      </c>
      <c r="E445" s="12">
        <f>(Таблица1[[#This Row],[Close]]-B444)/B444</f>
        <v>2.8532254079391906E-2</v>
      </c>
    </row>
    <row r="446" spans="1:5" x14ac:dyDescent="0.2">
      <c r="A446" s="31">
        <v>42810</v>
      </c>
      <c r="B446" s="12">
        <v>5.8831600000000002</v>
      </c>
      <c r="C446" s="14">
        <v>6441400</v>
      </c>
      <c r="D446" t="s">
        <v>53</v>
      </c>
      <c r="E446" s="12">
        <f>(Таблица1[[#This Row],[Close]]-B445)/B445</f>
        <v>-4.7368029286975113E-3</v>
      </c>
    </row>
    <row r="447" spans="1:5" x14ac:dyDescent="0.2">
      <c r="A447" s="31">
        <v>42811</v>
      </c>
      <c r="B447" s="12">
        <v>5.8938300000000003</v>
      </c>
      <c r="C447" s="14">
        <v>12237800</v>
      </c>
      <c r="D447" t="s">
        <v>53</v>
      </c>
      <c r="E447" s="12">
        <f>(Таблица1[[#This Row],[Close]]-B446)/B446</f>
        <v>1.8136511670599099E-3</v>
      </c>
    </row>
    <row r="448" spans="1:5" x14ac:dyDescent="0.2">
      <c r="A448" s="31">
        <v>42814</v>
      </c>
      <c r="B448" s="12">
        <v>5.8778300000000003</v>
      </c>
      <c r="C448" s="14">
        <v>8202800</v>
      </c>
      <c r="D448" t="s">
        <v>53</v>
      </c>
      <c r="E448" s="12">
        <f>(Таблица1[[#This Row],[Close]]-B447)/B447</f>
        <v>-2.7147033423088234E-3</v>
      </c>
    </row>
    <row r="449" spans="1:5" x14ac:dyDescent="0.2">
      <c r="A449" s="31">
        <v>42815</v>
      </c>
      <c r="B449" s="12">
        <v>5.9271599999999998</v>
      </c>
      <c r="C449" s="14">
        <v>12738800</v>
      </c>
      <c r="D449" t="s">
        <v>53</v>
      </c>
      <c r="E449" s="12">
        <f>(Таблица1[[#This Row],[Close]]-B448)/B448</f>
        <v>8.3925530340277672E-3</v>
      </c>
    </row>
    <row r="450" spans="1:5" x14ac:dyDescent="0.2">
      <c r="A450" s="31">
        <v>42816</v>
      </c>
      <c r="B450" s="12">
        <v>5.9338199999999999</v>
      </c>
      <c r="C450" s="14">
        <v>5213600</v>
      </c>
      <c r="D450" t="s">
        <v>53</v>
      </c>
      <c r="E450" s="12">
        <f>(Таблица1[[#This Row],[Close]]-B449)/B449</f>
        <v>1.1236410017614019E-3</v>
      </c>
    </row>
    <row r="451" spans="1:5" x14ac:dyDescent="0.2">
      <c r="A451" s="31">
        <v>42817</v>
      </c>
      <c r="B451" s="12">
        <v>5.9604900000000001</v>
      </c>
      <c r="C451" s="14">
        <v>5328800</v>
      </c>
      <c r="D451" t="s">
        <v>53</v>
      </c>
      <c r="E451" s="12">
        <f>(Таблица1[[#This Row],[Close]]-B450)/B450</f>
        <v>4.4945751640596094E-3</v>
      </c>
    </row>
    <row r="452" spans="1:5" x14ac:dyDescent="0.2">
      <c r="A452" s="31">
        <v>42818</v>
      </c>
      <c r="B452" s="12">
        <v>5.9644899999999996</v>
      </c>
      <c r="C452" s="14">
        <v>4160400</v>
      </c>
      <c r="D452" t="s">
        <v>53</v>
      </c>
      <c r="E452" s="12">
        <f>(Таблица1[[#This Row],[Close]]-B451)/B451</f>
        <v>6.7108576643859139E-4</v>
      </c>
    </row>
    <row r="453" spans="1:5" x14ac:dyDescent="0.2">
      <c r="A453" s="31">
        <v>42821</v>
      </c>
      <c r="B453" s="12">
        <v>5.8951599999999997</v>
      </c>
      <c r="C453" s="14">
        <v>6005500</v>
      </c>
      <c r="D453" t="s">
        <v>53</v>
      </c>
      <c r="E453" s="12">
        <f>(Таблица1[[#This Row],[Close]]-B452)/B452</f>
        <v>-1.1623793484438719E-2</v>
      </c>
    </row>
    <row r="454" spans="1:5" x14ac:dyDescent="0.2">
      <c r="A454" s="31">
        <v>42822</v>
      </c>
      <c r="B454" s="12">
        <v>5.91249</v>
      </c>
      <c r="C454" s="14">
        <v>6469300</v>
      </c>
      <c r="D454" t="s">
        <v>53</v>
      </c>
      <c r="E454" s="12">
        <f>(Таблица1[[#This Row],[Close]]-B453)/B453</f>
        <v>2.9396996858440296E-3</v>
      </c>
    </row>
    <row r="455" spans="1:5" x14ac:dyDescent="0.2">
      <c r="A455" s="31">
        <v>42823</v>
      </c>
      <c r="B455" s="12">
        <v>5.9191599999999998</v>
      </c>
      <c r="C455" s="14">
        <v>4844600</v>
      </c>
      <c r="D455" t="s">
        <v>53</v>
      </c>
      <c r="E455" s="12">
        <f>(Таблица1[[#This Row],[Close]]-B454)/B454</f>
        <v>1.1281203012605064E-3</v>
      </c>
    </row>
    <row r="456" spans="1:5" x14ac:dyDescent="0.2">
      <c r="A456" s="31">
        <v>42824</v>
      </c>
      <c r="B456" s="12">
        <v>5.9084899999999996</v>
      </c>
      <c r="C456" s="14">
        <v>4878000</v>
      </c>
      <c r="D456" t="s">
        <v>53</v>
      </c>
      <c r="E456" s="12">
        <f>(Таблица1[[#This Row],[Close]]-B455)/B455</f>
        <v>-1.8026206421181688E-3</v>
      </c>
    </row>
    <row r="457" spans="1:5" x14ac:dyDescent="0.2">
      <c r="A457" s="31">
        <v>42825</v>
      </c>
      <c r="B457" s="12">
        <v>5.91249</v>
      </c>
      <c r="C457" s="14">
        <v>10806400</v>
      </c>
      <c r="D457" t="s">
        <v>53</v>
      </c>
      <c r="E457" s="12">
        <f>(Таблица1[[#This Row],[Close]]-B456)/B456</f>
        <v>6.7699192179396901E-4</v>
      </c>
    </row>
    <row r="458" spans="1:5" x14ac:dyDescent="0.2">
      <c r="A458" s="31">
        <v>42828</v>
      </c>
      <c r="B458" s="12">
        <v>5.9084899999999996</v>
      </c>
      <c r="C458" s="14">
        <v>11323200</v>
      </c>
      <c r="D458" t="s">
        <v>53</v>
      </c>
      <c r="E458" s="12">
        <f>(Таблица1[[#This Row],[Close]]-B457)/B457</f>
        <v>-6.7653391379950709E-4</v>
      </c>
    </row>
    <row r="459" spans="1:5" x14ac:dyDescent="0.2">
      <c r="A459" s="31">
        <v>42829</v>
      </c>
      <c r="B459" s="12">
        <v>5.9244899999999996</v>
      </c>
      <c r="C459" s="14">
        <v>8579300</v>
      </c>
      <c r="D459" t="s">
        <v>53</v>
      </c>
      <c r="E459" s="12">
        <f>(Таблица1[[#This Row],[Close]]-B458)/B458</f>
        <v>2.7079676871755755E-3</v>
      </c>
    </row>
    <row r="460" spans="1:5" x14ac:dyDescent="0.2">
      <c r="A460" s="31">
        <v>42830</v>
      </c>
      <c r="B460" s="12">
        <v>5.9511500000000002</v>
      </c>
      <c r="C460" s="14">
        <v>8965000</v>
      </c>
      <c r="D460" t="s">
        <v>53</v>
      </c>
      <c r="E460" s="12">
        <f>(Таблица1[[#This Row],[Close]]-B459)/B459</f>
        <v>4.4999653978655667E-3</v>
      </c>
    </row>
    <row r="461" spans="1:5" x14ac:dyDescent="0.2">
      <c r="A461" s="31">
        <v>42831</v>
      </c>
      <c r="B461" s="12">
        <v>5.98048</v>
      </c>
      <c r="C461" s="14">
        <v>9088700</v>
      </c>
      <c r="D461" t="s">
        <v>53</v>
      </c>
      <c r="E461" s="12">
        <f>(Таблица1[[#This Row],[Close]]-B460)/B460</f>
        <v>4.928459205363645E-3</v>
      </c>
    </row>
    <row r="462" spans="1:5" x14ac:dyDescent="0.2">
      <c r="A462" s="31">
        <v>42832</v>
      </c>
      <c r="B462" s="12">
        <v>5.98848</v>
      </c>
      <c r="C462" s="14">
        <v>4787900</v>
      </c>
      <c r="D462" t="s">
        <v>53</v>
      </c>
      <c r="E462" s="12">
        <f>(Таблица1[[#This Row],[Close]]-B461)/B461</f>
        <v>1.3376852694098145E-3</v>
      </c>
    </row>
    <row r="463" spans="1:5" x14ac:dyDescent="0.2">
      <c r="A463" s="31">
        <v>42835</v>
      </c>
      <c r="B463" s="12">
        <v>5.9978199999999999</v>
      </c>
      <c r="C463" s="14">
        <v>5302800</v>
      </c>
      <c r="D463" t="s">
        <v>53</v>
      </c>
      <c r="E463" s="12">
        <f>(Таблица1[[#This Row],[Close]]-B462)/B462</f>
        <v>1.559661216201758E-3</v>
      </c>
    </row>
    <row r="464" spans="1:5" x14ac:dyDescent="0.2">
      <c r="A464" s="31">
        <v>42836</v>
      </c>
      <c r="B464" s="12">
        <v>5.9738199999999999</v>
      </c>
      <c r="C464" s="14">
        <v>6903400</v>
      </c>
      <c r="D464" t="s">
        <v>53</v>
      </c>
      <c r="E464" s="12">
        <f>(Таблица1[[#This Row],[Close]]-B463)/B463</f>
        <v>-4.0014538615697074E-3</v>
      </c>
    </row>
    <row r="465" spans="1:5" x14ac:dyDescent="0.2">
      <c r="A465" s="31">
        <v>42837</v>
      </c>
      <c r="B465" s="12">
        <v>5.8978299999999999</v>
      </c>
      <c r="C465" s="14">
        <v>20656300</v>
      </c>
      <c r="D465" t="s">
        <v>53</v>
      </c>
      <c r="E465" s="12">
        <f>(Таблица1[[#This Row],[Close]]-B464)/B464</f>
        <v>-1.2720503798239653E-2</v>
      </c>
    </row>
    <row r="466" spans="1:5" x14ac:dyDescent="0.2">
      <c r="A466" s="31">
        <v>42838</v>
      </c>
      <c r="B466" s="12">
        <v>5.8644999999999996</v>
      </c>
      <c r="C466" s="14">
        <v>10911400</v>
      </c>
      <c r="D466" t="s">
        <v>53</v>
      </c>
      <c r="E466" s="12">
        <f>(Таблица1[[#This Row],[Close]]-B465)/B465</f>
        <v>-5.651231045994934E-3</v>
      </c>
    </row>
    <row r="467" spans="1:5" x14ac:dyDescent="0.2">
      <c r="A467" s="31">
        <v>42842</v>
      </c>
      <c r="B467" s="12">
        <v>5.9444900000000001</v>
      </c>
      <c r="C467" s="14">
        <v>15286600</v>
      </c>
      <c r="D467" t="s">
        <v>53</v>
      </c>
      <c r="E467" s="12">
        <f>(Таблица1[[#This Row],[Close]]-B466)/B466</f>
        <v>1.3639696478813275E-2</v>
      </c>
    </row>
    <row r="468" spans="1:5" x14ac:dyDescent="0.2">
      <c r="A468" s="31">
        <v>42843</v>
      </c>
      <c r="B468" s="12">
        <v>5.9618200000000003</v>
      </c>
      <c r="C468" s="14">
        <v>11576900</v>
      </c>
      <c r="D468" t="s">
        <v>53</v>
      </c>
      <c r="E468" s="12">
        <f>(Таблица1[[#This Row],[Close]]-B467)/B467</f>
        <v>2.9153047612158972E-3</v>
      </c>
    </row>
    <row r="469" spans="1:5" x14ac:dyDescent="0.2">
      <c r="A469" s="31">
        <v>42844</v>
      </c>
      <c r="B469" s="12">
        <v>5.9058299999999999</v>
      </c>
      <c r="C469" s="14">
        <v>7378400</v>
      </c>
      <c r="D469" t="s">
        <v>53</v>
      </c>
      <c r="E469" s="12">
        <f>(Таблица1[[#This Row],[Close]]-B468)/B468</f>
        <v>-9.3914274500069492E-3</v>
      </c>
    </row>
    <row r="470" spans="1:5" x14ac:dyDescent="0.2">
      <c r="A470" s="31">
        <v>42845</v>
      </c>
      <c r="B470" s="12">
        <v>5.8724999999999996</v>
      </c>
      <c r="C470" s="14">
        <v>16011600</v>
      </c>
      <c r="D470" t="s">
        <v>53</v>
      </c>
      <c r="E470" s="12">
        <f>(Таблица1[[#This Row],[Close]]-B469)/B469</f>
        <v>-5.6435759241292597E-3</v>
      </c>
    </row>
    <row r="471" spans="1:5" x14ac:dyDescent="0.2">
      <c r="A471" s="31">
        <v>42846</v>
      </c>
      <c r="B471" s="12">
        <v>5.8858300000000003</v>
      </c>
      <c r="C471" s="14">
        <v>12385600</v>
      </c>
      <c r="D471" t="s">
        <v>53</v>
      </c>
      <c r="E471" s="12">
        <f>(Таблица1[[#This Row],[Close]]-B470)/B470</f>
        <v>2.2699020859941643E-3</v>
      </c>
    </row>
    <row r="472" spans="1:5" x14ac:dyDescent="0.2">
      <c r="A472" s="31">
        <v>42849</v>
      </c>
      <c r="B472" s="12">
        <v>5.8404999999999996</v>
      </c>
      <c r="C472" s="14">
        <v>18531400</v>
      </c>
      <c r="D472" t="s">
        <v>53</v>
      </c>
      <c r="E472" s="12">
        <f>(Таблица1[[#This Row],[Close]]-B471)/B471</f>
        <v>-7.7015476152047808E-3</v>
      </c>
    </row>
    <row r="473" spans="1:5" x14ac:dyDescent="0.2">
      <c r="A473" s="31">
        <v>42850</v>
      </c>
      <c r="B473" s="12">
        <v>5.9524900000000001</v>
      </c>
      <c r="C473" s="14">
        <v>13526100</v>
      </c>
      <c r="D473" t="s">
        <v>53</v>
      </c>
      <c r="E473" s="12">
        <f>(Таблица1[[#This Row],[Close]]-B472)/B472</f>
        <v>1.9174728191079612E-2</v>
      </c>
    </row>
    <row r="474" spans="1:5" x14ac:dyDescent="0.2">
      <c r="A474" s="31">
        <v>42851</v>
      </c>
      <c r="B474" s="12">
        <v>5.9778200000000004</v>
      </c>
      <c r="C474" s="14">
        <v>12941400</v>
      </c>
      <c r="D474" t="s">
        <v>53</v>
      </c>
      <c r="E474" s="12">
        <f>(Таблица1[[#This Row],[Close]]-B473)/B473</f>
        <v>4.2553620417674449E-3</v>
      </c>
    </row>
    <row r="475" spans="1:5" x14ac:dyDescent="0.2">
      <c r="A475" s="31">
        <v>42852</v>
      </c>
      <c r="B475" s="12">
        <v>5.9258300000000004</v>
      </c>
      <c r="C475" s="14">
        <v>21676900</v>
      </c>
      <c r="D475" t="s">
        <v>53</v>
      </c>
      <c r="E475" s="12">
        <f>(Таблица1[[#This Row],[Close]]-B474)/B474</f>
        <v>-8.6971504662234685E-3</v>
      </c>
    </row>
    <row r="476" spans="1:5" x14ac:dyDescent="0.2">
      <c r="A476" s="31">
        <v>42853</v>
      </c>
      <c r="B476" s="12">
        <v>5.8311700000000002</v>
      </c>
      <c r="C476" s="14">
        <v>17133500</v>
      </c>
      <c r="D476" t="s">
        <v>53</v>
      </c>
      <c r="E476" s="12">
        <f>(Таблица1[[#This Row],[Close]]-B475)/B475</f>
        <v>-1.5974133581287377E-2</v>
      </c>
    </row>
    <row r="477" spans="1:5" x14ac:dyDescent="0.2">
      <c r="A477" s="31">
        <v>42856</v>
      </c>
      <c r="B477" s="12">
        <v>5.7791800000000002</v>
      </c>
      <c r="C477" s="14">
        <v>14544800</v>
      </c>
      <c r="D477" t="s">
        <v>53</v>
      </c>
      <c r="E477" s="12">
        <f>(Таблица1[[#This Row],[Close]]-B476)/B476</f>
        <v>-8.91587794559239E-3</v>
      </c>
    </row>
    <row r="478" spans="1:5" x14ac:dyDescent="0.2">
      <c r="A478" s="31">
        <v>42857</v>
      </c>
      <c r="B478" s="12">
        <v>5.7498500000000003</v>
      </c>
      <c r="C478" s="14">
        <v>11418000</v>
      </c>
      <c r="D478" t="s">
        <v>53</v>
      </c>
      <c r="E478" s="12">
        <f>(Таблица1[[#This Row],[Close]]-B477)/B477</f>
        <v>-5.0751144626053962E-3</v>
      </c>
    </row>
    <row r="479" spans="1:5" x14ac:dyDescent="0.2">
      <c r="A479" s="31">
        <v>42858</v>
      </c>
      <c r="B479" s="12">
        <v>5.7098599999999999</v>
      </c>
      <c r="C479" s="14">
        <v>9154600</v>
      </c>
      <c r="D479" t="s">
        <v>53</v>
      </c>
      <c r="E479" s="12">
        <f>(Таблица1[[#This Row],[Close]]-B478)/B478</f>
        <v>-6.9549640425403117E-3</v>
      </c>
    </row>
    <row r="480" spans="1:5" x14ac:dyDescent="0.2">
      <c r="A480" s="31">
        <v>42859</v>
      </c>
      <c r="B480" s="12">
        <v>5.7551800000000002</v>
      </c>
      <c r="C480" s="14">
        <v>7358900</v>
      </c>
      <c r="D480" t="s">
        <v>53</v>
      </c>
      <c r="E480" s="12">
        <f>(Таблица1[[#This Row],[Close]]-B479)/B479</f>
        <v>7.9371473205998491E-3</v>
      </c>
    </row>
    <row r="481" spans="1:5" x14ac:dyDescent="0.2">
      <c r="A481" s="31">
        <v>42860</v>
      </c>
      <c r="B481" s="12">
        <v>5.8605</v>
      </c>
      <c r="C481" s="14">
        <v>8967800</v>
      </c>
      <c r="D481" t="s">
        <v>53</v>
      </c>
      <c r="E481" s="12">
        <f>(Таблица1[[#This Row],[Close]]-B480)/B480</f>
        <v>1.830003579384135E-2</v>
      </c>
    </row>
    <row r="482" spans="1:5" x14ac:dyDescent="0.2">
      <c r="A482" s="31">
        <v>42863</v>
      </c>
      <c r="B482" s="12">
        <v>5.7445199999999996</v>
      </c>
      <c r="C482" s="14">
        <v>11118700</v>
      </c>
      <c r="D482" t="s">
        <v>53</v>
      </c>
      <c r="E482" s="12">
        <f>(Таблица1[[#This Row],[Close]]-B481)/B481</f>
        <v>-1.9790120296903066E-2</v>
      </c>
    </row>
    <row r="483" spans="1:5" x14ac:dyDescent="0.2">
      <c r="A483" s="31">
        <v>42864</v>
      </c>
      <c r="B483" s="12">
        <v>5.7191900000000002</v>
      </c>
      <c r="C483" s="14">
        <v>10401100</v>
      </c>
      <c r="D483" t="s">
        <v>53</v>
      </c>
      <c r="E483" s="12">
        <f>(Таблица1[[#This Row],[Close]]-B482)/B482</f>
        <v>-4.4094197600494751E-3</v>
      </c>
    </row>
    <row r="484" spans="1:5" x14ac:dyDescent="0.2">
      <c r="A484" s="31">
        <v>42865</v>
      </c>
      <c r="B484" s="12">
        <v>5.7791800000000002</v>
      </c>
      <c r="C484" s="14">
        <v>6686800</v>
      </c>
      <c r="D484" t="s">
        <v>53</v>
      </c>
      <c r="E484" s="12">
        <f>(Таблица1[[#This Row],[Close]]-B483)/B483</f>
        <v>1.0489247603244514E-2</v>
      </c>
    </row>
    <row r="485" spans="1:5" x14ac:dyDescent="0.2">
      <c r="A485" s="31">
        <v>42866</v>
      </c>
      <c r="B485" s="12">
        <v>5.7591799999999997</v>
      </c>
      <c r="C485" s="14">
        <v>5594700</v>
      </c>
      <c r="D485" t="s">
        <v>53</v>
      </c>
      <c r="E485" s="12">
        <f>(Таблица1[[#This Row],[Close]]-B484)/B484</f>
        <v>-3.4606985766147554E-3</v>
      </c>
    </row>
    <row r="486" spans="1:5" x14ac:dyDescent="0.2">
      <c r="A486" s="31">
        <v>42867</v>
      </c>
      <c r="B486" s="12">
        <v>5.7618499999999999</v>
      </c>
      <c r="C486" s="14">
        <v>4719100</v>
      </c>
      <c r="D486" t="s">
        <v>53</v>
      </c>
      <c r="E486" s="12">
        <f>(Таблица1[[#This Row],[Close]]-B485)/B485</f>
        <v>4.6360766636920054E-4</v>
      </c>
    </row>
    <row r="487" spans="1:5" x14ac:dyDescent="0.2">
      <c r="A487" s="31">
        <v>42870</v>
      </c>
      <c r="B487" s="12">
        <v>5.7418500000000003</v>
      </c>
      <c r="C487" s="14">
        <v>6162600</v>
      </c>
      <c r="D487" t="s">
        <v>53</v>
      </c>
      <c r="E487" s="12">
        <f>(Таблица1[[#This Row],[Close]]-B486)/B486</f>
        <v>-3.4711073700286494E-3</v>
      </c>
    </row>
    <row r="488" spans="1:5" x14ac:dyDescent="0.2">
      <c r="A488" s="31">
        <v>42871</v>
      </c>
      <c r="B488" s="12">
        <v>5.6845299999999996</v>
      </c>
      <c r="C488" s="14">
        <v>8751200</v>
      </c>
      <c r="D488" t="s">
        <v>53</v>
      </c>
      <c r="E488" s="12">
        <f>(Таблица1[[#This Row],[Close]]-B487)/B487</f>
        <v>-9.9828452502243523E-3</v>
      </c>
    </row>
    <row r="489" spans="1:5" x14ac:dyDescent="0.2">
      <c r="A489" s="31">
        <v>42872</v>
      </c>
      <c r="B489" s="12">
        <v>5.7151899999999998</v>
      </c>
      <c r="C489" s="14">
        <v>11545300</v>
      </c>
      <c r="D489" t="s">
        <v>53</v>
      </c>
      <c r="E489" s="12">
        <f>(Таблица1[[#This Row],[Close]]-B488)/B488</f>
        <v>5.3935857493935526E-3</v>
      </c>
    </row>
    <row r="490" spans="1:5" x14ac:dyDescent="0.2">
      <c r="A490" s="31">
        <v>42873</v>
      </c>
      <c r="B490" s="12">
        <v>5.7045199999999996</v>
      </c>
      <c r="C490" s="14">
        <v>10181700</v>
      </c>
      <c r="D490" t="s">
        <v>53</v>
      </c>
      <c r="E490" s="12">
        <f>(Таблица1[[#This Row],[Close]]-B489)/B489</f>
        <v>-1.866954554441791E-3</v>
      </c>
    </row>
    <row r="491" spans="1:5" x14ac:dyDescent="0.2">
      <c r="A491" s="31">
        <v>42874</v>
      </c>
      <c r="B491" s="12">
        <v>5.7378499999999999</v>
      </c>
      <c r="C491" s="14">
        <v>8762400</v>
      </c>
      <c r="D491" t="s">
        <v>53</v>
      </c>
      <c r="E491" s="12">
        <f>(Таблица1[[#This Row],[Close]]-B490)/B490</f>
        <v>5.8427352345158416E-3</v>
      </c>
    </row>
    <row r="492" spans="1:5" x14ac:dyDescent="0.2">
      <c r="A492" s="31">
        <v>42877</v>
      </c>
      <c r="B492" s="12">
        <v>5.7525199999999996</v>
      </c>
      <c r="C492" s="14">
        <v>7895200</v>
      </c>
      <c r="D492" t="s">
        <v>53</v>
      </c>
      <c r="E492" s="12">
        <f>(Таблица1[[#This Row],[Close]]-B491)/B491</f>
        <v>2.5567067804142213E-3</v>
      </c>
    </row>
    <row r="493" spans="1:5" x14ac:dyDescent="0.2">
      <c r="A493" s="31">
        <v>42878</v>
      </c>
      <c r="B493" s="12">
        <v>5.7698499999999999</v>
      </c>
      <c r="C493" s="14">
        <v>5634600</v>
      </c>
      <c r="D493" t="s">
        <v>53</v>
      </c>
      <c r="E493" s="12">
        <f>(Таблица1[[#This Row],[Close]]-B492)/B492</f>
        <v>3.0125927419635727E-3</v>
      </c>
    </row>
    <row r="494" spans="1:5" x14ac:dyDescent="0.2">
      <c r="A494" s="31">
        <v>42879</v>
      </c>
      <c r="B494" s="12">
        <v>5.76851</v>
      </c>
      <c r="C494" s="14">
        <v>6735200</v>
      </c>
      <c r="D494" t="s">
        <v>53</v>
      </c>
      <c r="E494" s="12">
        <f>(Таблица1[[#This Row],[Close]]-B493)/B493</f>
        <v>-2.3224173938662129E-4</v>
      </c>
    </row>
    <row r="495" spans="1:5" x14ac:dyDescent="0.2">
      <c r="A495" s="31">
        <v>42880</v>
      </c>
      <c r="B495" s="12">
        <v>5.7578500000000004</v>
      </c>
      <c r="C495" s="14">
        <v>3864900</v>
      </c>
      <c r="D495" t="s">
        <v>53</v>
      </c>
      <c r="E495" s="12">
        <f>(Таблица1[[#This Row],[Close]]-B494)/B494</f>
        <v>-1.84796420566137E-3</v>
      </c>
    </row>
    <row r="496" spans="1:5" x14ac:dyDescent="0.2">
      <c r="A496" s="31">
        <v>42881</v>
      </c>
      <c r="B496" s="12">
        <v>5.7565200000000001</v>
      </c>
      <c r="C496" s="14">
        <v>5039700</v>
      </c>
      <c r="D496" t="s">
        <v>53</v>
      </c>
      <c r="E496" s="12">
        <f>(Таблица1[[#This Row],[Close]]-B495)/B495</f>
        <v>-2.3098899762937126E-4</v>
      </c>
    </row>
    <row r="497" spans="1:5" x14ac:dyDescent="0.2">
      <c r="A497" s="31">
        <v>42885</v>
      </c>
      <c r="B497" s="12">
        <v>5.7218499999999999</v>
      </c>
      <c r="C497" s="14">
        <v>15270800</v>
      </c>
      <c r="D497" t="s">
        <v>53</v>
      </c>
      <c r="E497" s="12">
        <f>(Таблица1[[#This Row],[Close]]-B496)/B496</f>
        <v>-6.0227359585305357E-3</v>
      </c>
    </row>
    <row r="498" spans="1:5" x14ac:dyDescent="0.2">
      <c r="A498" s="31">
        <v>42886</v>
      </c>
      <c r="B498" s="12">
        <v>5.7218499999999999</v>
      </c>
      <c r="C498" s="14">
        <v>10504300</v>
      </c>
      <c r="D498" t="s">
        <v>53</v>
      </c>
      <c r="E498" s="12">
        <f>(Таблица1[[#This Row],[Close]]-B497)/B497</f>
        <v>0</v>
      </c>
    </row>
    <row r="499" spans="1:5" x14ac:dyDescent="0.2">
      <c r="A499" s="31">
        <v>42887</v>
      </c>
      <c r="B499" s="12">
        <v>5.7391800000000002</v>
      </c>
      <c r="C499" s="14">
        <v>8491000</v>
      </c>
      <c r="D499" t="s">
        <v>53</v>
      </c>
      <c r="E499" s="12">
        <f>(Таблица1[[#This Row],[Close]]-B498)/B498</f>
        <v>3.0287407044924789E-3</v>
      </c>
    </row>
    <row r="500" spans="1:5" x14ac:dyDescent="0.2">
      <c r="A500" s="31">
        <v>42888</v>
      </c>
      <c r="B500" s="12">
        <v>5.8245100000000001</v>
      </c>
      <c r="C500" s="14">
        <v>7115300</v>
      </c>
      <c r="D500" t="s">
        <v>53</v>
      </c>
      <c r="E500" s="12">
        <f>(Таблица1[[#This Row],[Close]]-B499)/B499</f>
        <v>1.4867977655344474E-2</v>
      </c>
    </row>
    <row r="501" spans="1:5" x14ac:dyDescent="0.2">
      <c r="A501" s="31">
        <v>42891</v>
      </c>
      <c r="B501" s="12">
        <v>5.8711700000000002</v>
      </c>
      <c r="C501" s="14">
        <v>6418200</v>
      </c>
      <c r="D501" t="s">
        <v>53</v>
      </c>
      <c r="E501" s="12">
        <f>(Таблица1[[#This Row],[Close]]-B500)/B500</f>
        <v>8.010974313719119E-3</v>
      </c>
    </row>
    <row r="502" spans="1:5" x14ac:dyDescent="0.2">
      <c r="A502" s="31">
        <v>42892</v>
      </c>
      <c r="B502" s="12">
        <v>5.8765000000000001</v>
      </c>
      <c r="C502" s="14">
        <v>10578600</v>
      </c>
      <c r="D502" t="s">
        <v>53</v>
      </c>
      <c r="E502" s="12">
        <f>(Таблица1[[#This Row],[Close]]-B501)/B501</f>
        <v>9.0782586775716508E-4</v>
      </c>
    </row>
    <row r="503" spans="1:5" x14ac:dyDescent="0.2">
      <c r="A503" s="31">
        <v>42893</v>
      </c>
      <c r="B503" s="12">
        <v>5.8951599999999997</v>
      </c>
      <c r="C503" s="14">
        <v>7958400</v>
      </c>
      <c r="D503" t="s">
        <v>53</v>
      </c>
      <c r="E503" s="12">
        <f>(Таблица1[[#This Row],[Close]]-B502)/B502</f>
        <v>3.1753594826852169E-3</v>
      </c>
    </row>
    <row r="504" spans="1:5" x14ac:dyDescent="0.2">
      <c r="A504" s="31">
        <v>42894</v>
      </c>
      <c r="B504" s="12">
        <v>5.8778300000000003</v>
      </c>
      <c r="C504" s="14">
        <v>7010300</v>
      </c>
      <c r="D504" t="s">
        <v>53</v>
      </c>
      <c r="E504" s="12">
        <f>(Таблица1[[#This Row],[Close]]-B503)/B503</f>
        <v>-2.9396996858438791E-3</v>
      </c>
    </row>
    <row r="505" spans="1:5" x14ac:dyDescent="0.2">
      <c r="A505" s="31">
        <v>42895</v>
      </c>
      <c r="B505" s="12">
        <v>5.9138299999999999</v>
      </c>
      <c r="C505" s="14">
        <v>6904300</v>
      </c>
      <c r="D505" t="s">
        <v>53</v>
      </c>
      <c r="E505" s="12">
        <f>(Таблица1[[#This Row],[Close]]-B504)/B504</f>
        <v>6.1247092889722202E-3</v>
      </c>
    </row>
    <row r="506" spans="1:5" x14ac:dyDescent="0.2">
      <c r="A506" s="31">
        <v>42898</v>
      </c>
      <c r="B506" s="12">
        <v>5.8858300000000003</v>
      </c>
      <c r="C506" s="14">
        <v>7621900</v>
      </c>
      <c r="D506" t="s">
        <v>53</v>
      </c>
      <c r="E506" s="12">
        <f>(Таблица1[[#This Row],[Close]]-B505)/B505</f>
        <v>-4.7346643376626621E-3</v>
      </c>
    </row>
    <row r="507" spans="1:5" x14ac:dyDescent="0.2">
      <c r="A507" s="31">
        <v>42899</v>
      </c>
      <c r="B507" s="12">
        <v>5.9084899999999996</v>
      </c>
      <c r="C507" s="14">
        <v>4625200</v>
      </c>
      <c r="D507" t="s">
        <v>53</v>
      </c>
      <c r="E507" s="12">
        <f>(Таблица1[[#This Row],[Close]]-B506)/B506</f>
        <v>3.8499243097403824E-3</v>
      </c>
    </row>
    <row r="508" spans="1:5" x14ac:dyDescent="0.2">
      <c r="A508" s="31">
        <v>42900</v>
      </c>
      <c r="B508" s="12">
        <v>5.9311600000000002</v>
      </c>
      <c r="C508" s="14">
        <v>3470800</v>
      </c>
      <c r="D508" t="s">
        <v>53</v>
      </c>
      <c r="E508" s="12">
        <f>(Таблица1[[#This Row],[Close]]-B507)/B507</f>
        <v>3.8368517167669974E-3</v>
      </c>
    </row>
    <row r="509" spans="1:5" x14ac:dyDescent="0.2">
      <c r="A509" s="31">
        <v>42901</v>
      </c>
      <c r="B509" s="12">
        <v>5.9244899999999996</v>
      </c>
      <c r="C509" s="14">
        <v>7647000</v>
      </c>
      <c r="D509" t="s">
        <v>53</v>
      </c>
      <c r="E509" s="12">
        <f>(Таблица1[[#This Row],[Close]]-B508)/B508</f>
        <v>-1.1245692242328009E-3</v>
      </c>
    </row>
    <row r="510" spans="1:5" x14ac:dyDescent="0.2">
      <c r="A510" s="31">
        <v>42902</v>
      </c>
      <c r="B510" s="12">
        <v>5.9338199999999999</v>
      </c>
      <c r="C510" s="14">
        <v>11138200</v>
      </c>
      <c r="D510" t="s">
        <v>53</v>
      </c>
      <c r="E510" s="12">
        <f>(Таблица1[[#This Row],[Close]]-B509)/B509</f>
        <v>1.5748190983528173E-3</v>
      </c>
    </row>
    <row r="511" spans="1:5" x14ac:dyDescent="0.2">
      <c r="A511" s="31">
        <v>42905</v>
      </c>
      <c r="B511" s="12">
        <v>5.9618200000000003</v>
      </c>
      <c r="C511" s="14">
        <v>5600200</v>
      </c>
      <c r="D511" t="s">
        <v>53</v>
      </c>
      <c r="E511" s="12">
        <f>(Таблица1[[#This Row],[Close]]-B510)/B510</f>
        <v>4.7187140830022602E-3</v>
      </c>
    </row>
    <row r="512" spans="1:5" x14ac:dyDescent="0.2">
      <c r="A512" s="31">
        <v>42906</v>
      </c>
      <c r="B512" s="12">
        <v>5.9231600000000002</v>
      </c>
      <c r="C512" s="14">
        <v>5679200</v>
      </c>
      <c r="D512" t="s">
        <v>53</v>
      </c>
      <c r="E512" s="12">
        <f>(Таблица1[[#This Row],[Close]]-B511)/B511</f>
        <v>-6.4845969854843213E-3</v>
      </c>
    </row>
    <row r="513" spans="1:5" x14ac:dyDescent="0.2">
      <c r="A513" s="31">
        <v>42907</v>
      </c>
      <c r="B513" s="12">
        <v>5.8644999999999996</v>
      </c>
      <c r="C513" s="14">
        <v>7753900</v>
      </c>
      <c r="D513" t="s">
        <v>53</v>
      </c>
      <c r="E513" s="12">
        <f>(Таблица1[[#This Row],[Close]]-B512)/B512</f>
        <v>-9.9034974574383604E-3</v>
      </c>
    </row>
    <row r="514" spans="1:5" x14ac:dyDescent="0.2">
      <c r="A514" s="31">
        <v>42908</v>
      </c>
      <c r="B514" s="12">
        <v>5.8431699999999998</v>
      </c>
      <c r="C514" s="14">
        <v>11210700</v>
      </c>
      <c r="D514" t="s">
        <v>53</v>
      </c>
      <c r="E514" s="12">
        <f>(Таблица1[[#This Row],[Close]]-B513)/B513</f>
        <v>-3.637138716003044E-3</v>
      </c>
    </row>
    <row r="515" spans="1:5" x14ac:dyDescent="0.2">
      <c r="A515" s="31">
        <v>42909</v>
      </c>
      <c r="B515" s="12">
        <v>5.8365</v>
      </c>
      <c r="C515" s="14">
        <v>12915400</v>
      </c>
      <c r="D515" t="s">
        <v>53</v>
      </c>
      <c r="E515" s="12">
        <f>(Таблица1[[#This Row],[Close]]-B514)/B514</f>
        <v>-1.1415036700968364E-3</v>
      </c>
    </row>
    <row r="516" spans="1:5" x14ac:dyDescent="0.2">
      <c r="A516" s="31">
        <v>42912</v>
      </c>
      <c r="B516" s="12">
        <v>5.8338400000000004</v>
      </c>
      <c r="C516" s="14">
        <v>6551100</v>
      </c>
      <c r="D516" t="s">
        <v>53</v>
      </c>
      <c r="E516" s="12">
        <f>(Таблица1[[#This Row],[Close]]-B515)/B515</f>
        <v>-4.5575259145029772E-4</v>
      </c>
    </row>
    <row r="517" spans="1:5" x14ac:dyDescent="0.2">
      <c r="A517" s="31">
        <v>42913</v>
      </c>
      <c r="B517" s="12">
        <v>5.7338500000000003</v>
      </c>
      <c r="C517" s="14">
        <v>13443400</v>
      </c>
      <c r="D517" t="s">
        <v>53</v>
      </c>
      <c r="E517" s="12">
        <f>(Таблица1[[#This Row],[Close]]-B516)/B516</f>
        <v>-1.7139654155753331E-2</v>
      </c>
    </row>
    <row r="518" spans="1:5" x14ac:dyDescent="0.2">
      <c r="A518" s="31">
        <v>42914</v>
      </c>
      <c r="B518" s="12">
        <v>5.6871900000000002</v>
      </c>
      <c r="C518" s="14">
        <v>12990700</v>
      </c>
      <c r="D518" t="s">
        <v>53</v>
      </c>
      <c r="E518" s="12">
        <f>(Таблица1[[#This Row],[Close]]-B517)/B517</f>
        <v>-8.1376387592978789E-3</v>
      </c>
    </row>
    <row r="519" spans="1:5" x14ac:dyDescent="0.2">
      <c r="A519" s="31">
        <v>42915</v>
      </c>
      <c r="B519" s="12">
        <v>5.6911899999999997</v>
      </c>
      <c r="C519" s="14">
        <v>13802100</v>
      </c>
      <c r="D519" t="s">
        <v>53</v>
      </c>
      <c r="E519" s="12">
        <f>(Таблица1[[#This Row],[Close]]-B518)/B518</f>
        <v>7.0333503892072518E-4</v>
      </c>
    </row>
    <row r="520" spans="1:5" x14ac:dyDescent="0.2">
      <c r="A520" s="31">
        <v>42916</v>
      </c>
      <c r="B520" s="12">
        <v>5.7285199999999996</v>
      </c>
      <c r="C520" s="14">
        <v>12684000</v>
      </c>
      <c r="D520" t="s">
        <v>53</v>
      </c>
      <c r="E520" s="12">
        <f>(Таблица1[[#This Row],[Close]]-B519)/B519</f>
        <v>6.5592608927130995E-3</v>
      </c>
    </row>
    <row r="521" spans="1:5" x14ac:dyDescent="0.2">
      <c r="A521" s="31">
        <v>42919</v>
      </c>
      <c r="B521" s="12">
        <v>5.7565200000000001</v>
      </c>
      <c r="C521" s="14">
        <v>5422700</v>
      </c>
      <c r="D521" t="s">
        <v>53</v>
      </c>
      <c r="E521" s="12">
        <f>(Таблица1[[#This Row],[Close]]-B520)/B520</f>
        <v>4.8878244293465798E-3</v>
      </c>
    </row>
    <row r="522" spans="1:5" x14ac:dyDescent="0.2">
      <c r="A522" s="31">
        <v>42921</v>
      </c>
      <c r="B522" s="12">
        <v>5.8338400000000004</v>
      </c>
      <c r="C522" s="14">
        <v>13837500</v>
      </c>
      <c r="D522" t="s">
        <v>53</v>
      </c>
      <c r="E522" s="12">
        <f>(Таблица1[[#This Row],[Close]]-B521)/B521</f>
        <v>1.343172611230401E-2</v>
      </c>
    </row>
    <row r="523" spans="1:5" x14ac:dyDescent="0.2">
      <c r="A523" s="31">
        <v>42922</v>
      </c>
      <c r="B523" s="12">
        <v>5.70052</v>
      </c>
      <c r="C523" s="14">
        <v>17856600</v>
      </c>
      <c r="D523" t="s">
        <v>53</v>
      </c>
      <c r="E523" s="12">
        <f>(Таблица1[[#This Row],[Close]]-B522)/B522</f>
        <v>-2.2852872207671161E-2</v>
      </c>
    </row>
    <row r="524" spans="1:5" x14ac:dyDescent="0.2">
      <c r="A524" s="31">
        <v>42923</v>
      </c>
      <c r="B524" s="12">
        <v>5.6858599999999999</v>
      </c>
      <c r="C524" s="14">
        <v>12508300</v>
      </c>
      <c r="D524" t="s">
        <v>53</v>
      </c>
      <c r="E524" s="12">
        <f>(Таблица1[[#This Row],[Close]]-B523)/B523</f>
        <v>-2.5716952137699923E-3</v>
      </c>
    </row>
    <row r="525" spans="1:5" x14ac:dyDescent="0.2">
      <c r="A525" s="31">
        <v>42926</v>
      </c>
      <c r="B525" s="12">
        <v>5.6778599999999999</v>
      </c>
      <c r="C525" s="14">
        <v>10825000</v>
      </c>
      <c r="D525" t="s">
        <v>53</v>
      </c>
      <c r="E525" s="12">
        <f>(Таблица1[[#This Row],[Close]]-B524)/B524</f>
        <v>-1.4069991171080554E-3</v>
      </c>
    </row>
    <row r="526" spans="1:5" x14ac:dyDescent="0.2">
      <c r="A526" s="31">
        <v>42927</v>
      </c>
      <c r="B526" s="12">
        <v>5.6551999999999998</v>
      </c>
      <c r="C526" s="14">
        <v>13842100</v>
      </c>
      <c r="D526" t="s">
        <v>53</v>
      </c>
      <c r="E526" s="12">
        <f>(Таблица1[[#This Row],[Close]]-B525)/B525</f>
        <v>-3.9909402486148172E-3</v>
      </c>
    </row>
    <row r="527" spans="1:5" x14ac:dyDescent="0.2">
      <c r="A527" s="31">
        <v>42928</v>
      </c>
      <c r="B527" s="12">
        <v>5.7285199999999996</v>
      </c>
      <c r="C527" s="14">
        <v>9706800</v>
      </c>
      <c r="D527" t="s">
        <v>53</v>
      </c>
      <c r="E527" s="12">
        <f>(Таблица1[[#This Row],[Close]]-B526)/B526</f>
        <v>1.2965058707030668E-2</v>
      </c>
    </row>
    <row r="528" spans="1:5" x14ac:dyDescent="0.2">
      <c r="A528" s="31">
        <v>42929</v>
      </c>
      <c r="B528" s="12">
        <v>5.7071899999999998</v>
      </c>
      <c r="C528" s="14">
        <v>7954700</v>
      </c>
      <c r="D528" t="s">
        <v>53</v>
      </c>
      <c r="E528" s="12">
        <f>(Таблица1[[#This Row],[Close]]-B527)/B527</f>
        <v>-3.7234748242128595E-3</v>
      </c>
    </row>
    <row r="529" spans="1:5" x14ac:dyDescent="0.2">
      <c r="A529" s="31">
        <v>42930</v>
      </c>
      <c r="B529" s="12">
        <v>5.7671799999999998</v>
      </c>
      <c r="C529" s="14">
        <v>6226700</v>
      </c>
      <c r="D529" t="s">
        <v>53</v>
      </c>
      <c r="E529" s="12">
        <f>(Таблица1[[#This Row],[Close]]-B528)/B528</f>
        <v>1.0511302409767326E-2</v>
      </c>
    </row>
    <row r="530" spans="1:5" x14ac:dyDescent="0.2">
      <c r="A530" s="31">
        <v>42933</v>
      </c>
      <c r="B530" s="12">
        <v>5.8165100000000001</v>
      </c>
      <c r="C530" s="14">
        <v>9549700</v>
      </c>
      <c r="D530" t="s">
        <v>53</v>
      </c>
      <c r="E530" s="12">
        <f>(Таблица1[[#This Row],[Close]]-B529)/B529</f>
        <v>8.5535738437157015E-3</v>
      </c>
    </row>
    <row r="531" spans="1:5" x14ac:dyDescent="0.2">
      <c r="A531" s="31">
        <v>42934</v>
      </c>
      <c r="B531" s="12">
        <v>5.7725099999999996</v>
      </c>
      <c r="C531" s="14">
        <v>7581000</v>
      </c>
      <c r="D531" t="s">
        <v>53</v>
      </c>
      <c r="E531" s="12">
        <f>(Таблица1[[#This Row],[Close]]-B530)/B530</f>
        <v>-7.5646736616975614E-3</v>
      </c>
    </row>
    <row r="532" spans="1:5" x14ac:dyDescent="0.2">
      <c r="A532" s="31">
        <v>42935</v>
      </c>
      <c r="B532" s="12">
        <v>5.8298399999999999</v>
      </c>
      <c r="C532" s="14">
        <v>4545300</v>
      </c>
      <c r="D532" t="s">
        <v>53</v>
      </c>
      <c r="E532" s="12">
        <f>(Таблица1[[#This Row],[Close]]-B531)/B531</f>
        <v>9.9315549041925147E-3</v>
      </c>
    </row>
    <row r="533" spans="1:5" x14ac:dyDescent="0.2">
      <c r="A533" s="31">
        <v>42936</v>
      </c>
      <c r="B533" s="12">
        <v>5.8525</v>
      </c>
      <c r="C533" s="14">
        <v>7347700</v>
      </c>
      <c r="D533" t="s">
        <v>53</v>
      </c>
      <c r="E533" s="12">
        <f>(Таблица1[[#This Row],[Close]]-B532)/B532</f>
        <v>3.8868991258765462E-3</v>
      </c>
    </row>
    <row r="534" spans="1:5" x14ac:dyDescent="0.2">
      <c r="A534" s="31">
        <v>42937</v>
      </c>
      <c r="B534" s="12">
        <v>5.8964999999999996</v>
      </c>
      <c r="C534" s="14">
        <v>5394800</v>
      </c>
      <c r="D534" t="s">
        <v>53</v>
      </c>
      <c r="E534" s="12">
        <f>(Таблица1[[#This Row],[Close]]-B533)/B533</f>
        <v>7.518154634771396E-3</v>
      </c>
    </row>
    <row r="535" spans="1:5" x14ac:dyDescent="0.2">
      <c r="A535" s="31">
        <v>42940</v>
      </c>
      <c r="B535" s="12">
        <v>5.8231700000000002</v>
      </c>
      <c r="C535" s="14">
        <v>13134800</v>
      </c>
      <c r="D535" t="s">
        <v>53</v>
      </c>
      <c r="E535" s="12">
        <f>(Таблица1[[#This Row],[Close]]-B534)/B534</f>
        <v>-1.243619096073933E-2</v>
      </c>
    </row>
    <row r="536" spans="1:5" x14ac:dyDescent="0.2">
      <c r="A536" s="31">
        <v>42941</v>
      </c>
      <c r="B536" s="12">
        <v>5.7898399999999999</v>
      </c>
      <c r="C536" s="14">
        <v>5699700</v>
      </c>
      <c r="D536" t="s">
        <v>53</v>
      </c>
      <c r="E536" s="12">
        <f>(Таблица1[[#This Row],[Close]]-B535)/B535</f>
        <v>-5.723686583081089E-3</v>
      </c>
    </row>
    <row r="537" spans="1:5" x14ac:dyDescent="0.2">
      <c r="A537" s="31">
        <v>42942</v>
      </c>
      <c r="B537" s="12">
        <v>5.8498400000000004</v>
      </c>
      <c r="C537" s="14">
        <v>6356900</v>
      </c>
      <c r="D537" t="s">
        <v>53</v>
      </c>
      <c r="E537" s="12">
        <f>(Таблица1[[#This Row],[Close]]-B536)/B536</f>
        <v>1.036298066958681E-2</v>
      </c>
    </row>
    <row r="538" spans="1:5" x14ac:dyDescent="0.2">
      <c r="A538" s="31">
        <v>42943</v>
      </c>
      <c r="B538" s="12">
        <v>5.8671699999999998</v>
      </c>
      <c r="C538" s="14">
        <v>8254900</v>
      </c>
      <c r="D538" t="s">
        <v>53</v>
      </c>
      <c r="E538" s="12">
        <f>(Таблица1[[#This Row],[Close]]-B537)/B537</f>
        <v>2.962474187328098E-3</v>
      </c>
    </row>
    <row r="539" spans="1:5" x14ac:dyDescent="0.2">
      <c r="A539" s="31">
        <v>42944</v>
      </c>
      <c r="B539" s="12">
        <v>6.0338099999999999</v>
      </c>
      <c r="C539" s="14">
        <v>9606400</v>
      </c>
      <c r="D539" t="s">
        <v>53</v>
      </c>
      <c r="E539" s="12">
        <f>(Таблица1[[#This Row],[Close]]-B538)/B538</f>
        <v>2.8402108682720993E-2</v>
      </c>
    </row>
    <row r="540" spans="1:5" x14ac:dyDescent="0.2">
      <c r="A540" s="31">
        <v>42947</v>
      </c>
      <c r="B540" s="12">
        <v>6.07247</v>
      </c>
      <c r="C540" s="14">
        <v>8370100</v>
      </c>
      <c r="D540" t="s">
        <v>53</v>
      </c>
      <c r="E540" s="12">
        <f>(Таблица1[[#This Row],[Close]]-B539)/B539</f>
        <v>6.4072286001713909E-3</v>
      </c>
    </row>
    <row r="541" spans="1:5" x14ac:dyDescent="0.2">
      <c r="A541" s="31">
        <v>42948</v>
      </c>
      <c r="B541" s="12">
        <v>6.0791399999999998</v>
      </c>
      <c r="C541" s="14">
        <v>9464200</v>
      </c>
      <c r="D541" t="s">
        <v>53</v>
      </c>
      <c r="E541" s="12">
        <f>(Таблица1[[#This Row],[Close]]-B540)/B540</f>
        <v>1.0983998274177941E-3</v>
      </c>
    </row>
    <row r="542" spans="1:5" x14ac:dyDescent="0.2">
      <c r="A542" s="31">
        <v>42949</v>
      </c>
      <c r="B542" s="12">
        <v>6.06447</v>
      </c>
      <c r="C542" s="14">
        <v>6544600</v>
      </c>
      <c r="D542" t="s">
        <v>53</v>
      </c>
      <c r="E542" s="12">
        <f>(Таблица1[[#This Row],[Close]]-B541)/B541</f>
        <v>-2.4131702839545956E-3</v>
      </c>
    </row>
    <row r="543" spans="1:5" x14ac:dyDescent="0.2">
      <c r="A543" s="31">
        <v>42950</v>
      </c>
      <c r="B543" s="12">
        <v>6.0697999999999999</v>
      </c>
      <c r="C543" s="14">
        <v>8580200</v>
      </c>
      <c r="D543" t="s">
        <v>53</v>
      </c>
      <c r="E543" s="12">
        <f>(Таблица1[[#This Row],[Close]]-B542)/B542</f>
        <v>8.7888966389475665E-4</v>
      </c>
    </row>
    <row r="544" spans="1:5" x14ac:dyDescent="0.2">
      <c r="A544" s="31">
        <v>42951</v>
      </c>
      <c r="B544" s="12">
        <v>6.0831400000000002</v>
      </c>
      <c r="C544" s="14">
        <v>5450600</v>
      </c>
      <c r="D544" t="s">
        <v>53</v>
      </c>
      <c r="E544" s="12">
        <f>(Таблица1[[#This Row],[Close]]-B543)/B543</f>
        <v>2.1977659889947528E-3</v>
      </c>
    </row>
    <row r="545" spans="1:5" x14ac:dyDescent="0.2">
      <c r="A545" s="31">
        <v>42954</v>
      </c>
      <c r="B545" s="12">
        <v>6.0791399999999998</v>
      </c>
      <c r="C545" s="14">
        <v>5714600</v>
      </c>
      <c r="D545" t="s">
        <v>53</v>
      </c>
      <c r="E545" s="12">
        <f>(Таблица1[[#This Row],[Close]]-B544)/B544</f>
        <v>-6.5755514421835556E-4</v>
      </c>
    </row>
    <row r="546" spans="1:5" x14ac:dyDescent="0.2">
      <c r="A546" s="31">
        <v>42955</v>
      </c>
      <c r="B546" s="12">
        <v>6.1457899999999999</v>
      </c>
      <c r="C546" s="14">
        <v>19985200</v>
      </c>
      <c r="D546" t="s">
        <v>53</v>
      </c>
      <c r="E546" s="12">
        <f>(Таблица1[[#This Row],[Close]]-B545)/B545</f>
        <v>1.096372184223428E-2</v>
      </c>
    </row>
    <row r="547" spans="1:5" x14ac:dyDescent="0.2">
      <c r="A547" s="31">
        <v>42956</v>
      </c>
      <c r="B547" s="12">
        <v>6.13246</v>
      </c>
      <c r="C547" s="14">
        <v>7426700</v>
      </c>
      <c r="D547" t="s">
        <v>53</v>
      </c>
      <c r="E547" s="12">
        <f>(Таблица1[[#This Row],[Close]]-B546)/B546</f>
        <v>-2.1689644455797942E-3</v>
      </c>
    </row>
    <row r="548" spans="1:5" x14ac:dyDescent="0.2">
      <c r="A548" s="31">
        <v>42957</v>
      </c>
      <c r="B548" s="12">
        <v>6.0978000000000003</v>
      </c>
      <c r="C548" s="14">
        <v>4410500</v>
      </c>
      <c r="D548" t="s">
        <v>53</v>
      </c>
      <c r="E548" s="12">
        <f>(Таблица1[[#This Row],[Close]]-B547)/B547</f>
        <v>-5.6518917367581181E-3</v>
      </c>
    </row>
    <row r="549" spans="1:5" x14ac:dyDescent="0.2">
      <c r="A549" s="31">
        <v>42958</v>
      </c>
      <c r="B549" s="12">
        <v>6.07247</v>
      </c>
      <c r="C549" s="14">
        <v>5008100</v>
      </c>
      <c r="D549" t="s">
        <v>53</v>
      </c>
      <c r="E549" s="12">
        <f>(Таблица1[[#This Row],[Close]]-B548)/B548</f>
        <v>-4.1539571648791847E-3</v>
      </c>
    </row>
    <row r="550" spans="1:5" x14ac:dyDescent="0.2">
      <c r="A550" s="31">
        <v>42961</v>
      </c>
      <c r="B550" s="12">
        <v>6.15646</v>
      </c>
      <c r="C550" s="14">
        <v>6135600</v>
      </c>
      <c r="D550" t="s">
        <v>53</v>
      </c>
      <c r="E550" s="12">
        <f>(Таблица1[[#This Row],[Close]]-B549)/B549</f>
        <v>1.3831274588429421E-2</v>
      </c>
    </row>
    <row r="551" spans="1:5" x14ac:dyDescent="0.2">
      <c r="A551" s="31">
        <v>42962</v>
      </c>
      <c r="B551" s="12">
        <v>6.1271300000000002</v>
      </c>
      <c r="C551" s="14">
        <v>9135100</v>
      </c>
      <c r="D551" t="s">
        <v>53</v>
      </c>
      <c r="E551" s="12">
        <f>(Таблица1[[#This Row],[Close]]-B550)/B550</f>
        <v>-4.7641014479099771E-3</v>
      </c>
    </row>
    <row r="552" spans="1:5" x14ac:dyDescent="0.2">
      <c r="A552" s="31">
        <v>42963</v>
      </c>
      <c r="B552" s="12">
        <v>6.0551399999999997</v>
      </c>
      <c r="C552" s="14">
        <v>9156500</v>
      </c>
      <c r="D552" t="s">
        <v>53</v>
      </c>
      <c r="E552" s="12">
        <f>(Таблица1[[#This Row],[Close]]-B551)/B551</f>
        <v>-1.1749383479704273E-2</v>
      </c>
    </row>
    <row r="553" spans="1:5" x14ac:dyDescent="0.2">
      <c r="A553" s="31">
        <v>42964</v>
      </c>
      <c r="B553" s="12">
        <v>6.0538100000000004</v>
      </c>
      <c r="C553" s="14">
        <v>6567800</v>
      </c>
      <c r="D553" t="s">
        <v>53</v>
      </c>
      <c r="E553" s="12">
        <f>(Таблица1[[#This Row],[Close]]-B552)/B552</f>
        <v>-2.1964810062184974E-4</v>
      </c>
    </row>
    <row r="554" spans="1:5" x14ac:dyDescent="0.2">
      <c r="A554" s="31">
        <v>42965</v>
      </c>
      <c r="B554" s="12">
        <v>6.0191499999999998</v>
      </c>
      <c r="C554" s="14">
        <v>6806700</v>
      </c>
      <c r="D554" t="s">
        <v>53</v>
      </c>
      <c r="E554" s="12">
        <f>(Таблица1[[#This Row],[Close]]-B553)/B553</f>
        <v>-5.7253200876804158E-3</v>
      </c>
    </row>
    <row r="555" spans="1:5" x14ac:dyDescent="0.2">
      <c r="A555" s="31">
        <v>42968</v>
      </c>
      <c r="B555" s="12">
        <v>6.0551399999999997</v>
      </c>
      <c r="C555" s="14">
        <v>7825500</v>
      </c>
      <c r="D555" t="s">
        <v>53</v>
      </c>
      <c r="E555" s="12">
        <f>(Таблица1[[#This Row],[Close]]-B554)/B554</f>
        <v>5.979249561815201E-3</v>
      </c>
    </row>
    <row r="556" spans="1:5" x14ac:dyDescent="0.2">
      <c r="A556" s="31">
        <v>42969</v>
      </c>
      <c r="B556" s="12">
        <v>6.0498099999999999</v>
      </c>
      <c r="C556" s="14">
        <v>6068700</v>
      </c>
      <c r="D556" t="s">
        <v>53</v>
      </c>
      <c r="E556" s="12">
        <f>(Таблица1[[#This Row],[Close]]-B555)/B555</f>
        <v>-8.8024389196613708E-4</v>
      </c>
    </row>
    <row r="557" spans="1:5" x14ac:dyDescent="0.2">
      <c r="A557" s="31">
        <v>42970</v>
      </c>
      <c r="B557" s="12">
        <v>6.1191300000000002</v>
      </c>
      <c r="C557" s="14">
        <v>8381300</v>
      </c>
      <c r="D557" t="s">
        <v>53</v>
      </c>
      <c r="E557" s="12">
        <f>(Таблица1[[#This Row],[Close]]-B556)/B556</f>
        <v>1.1458211084315089E-2</v>
      </c>
    </row>
    <row r="558" spans="1:5" x14ac:dyDescent="0.2">
      <c r="A558" s="31">
        <v>42971</v>
      </c>
      <c r="B558" s="12">
        <v>6.1111300000000002</v>
      </c>
      <c r="C558" s="14">
        <v>7318900</v>
      </c>
      <c r="D558" t="s">
        <v>53</v>
      </c>
      <c r="E558" s="12">
        <f>(Таблица1[[#This Row],[Close]]-B557)/B557</f>
        <v>-1.307375394868226E-3</v>
      </c>
    </row>
    <row r="559" spans="1:5" x14ac:dyDescent="0.2">
      <c r="A559" s="31">
        <v>42972</v>
      </c>
      <c r="B559" s="12">
        <v>6.0991299999999997</v>
      </c>
      <c r="C559" s="14">
        <v>4094400</v>
      </c>
      <c r="D559" t="s">
        <v>53</v>
      </c>
      <c r="E559" s="12">
        <f>(Таблица1[[#This Row],[Close]]-B558)/B558</f>
        <v>-1.9636302942337104E-3</v>
      </c>
    </row>
    <row r="560" spans="1:5" x14ac:dyDescent="0.2">
      <c r="A560" s="31">
        <v>42975</v>
      </c>
      <c r="B560" s="12">
        <v>6.0671400000000002</v>
      </c>
      <c r="C560" s="14">
        <v>4082400</v>
      </c>
      <c r="D560" t="s">
        <v>53</v>
      </c>
      <c r="E560" s="12">
        <f>(Таблица1[[#This Row],[Close]]-B559)/B559</f>
        <v>-5.2450103539356469E-3</v>
      </c>
    </row>
    <row r="561" spans="1:5" x14ac:dyDescent="0.2">
      <c r="A561" s="31">
        <v>42976</v>
      </c>
      <c r="B561" s="12">
        <v>5.9951499999999998</v>
      </c>
      <c r="C561" s="14">
        <v>4222700</v>
      </c>
      <c r="D561" t="s">
        <v>53</v>
      </c>
      <c r="E561" s="12">
        <f>(Таблица1[[#This Row],[Close]]-B560)/B560</f>
        <v>-1.1865557742198208E-2</v>
      </c>
    </row>
    <row r="562" spans="1:5" x14ac:dyDescent="0.2">
      <c r="A562" s="31">
        <v>42977</v>
      </c>
      <c r="B562" s="12">
        <v>6.0511400000000002</v>
      </c>
      <c r="C562" s="14">
        <v>4673500</v>
      </c>
      <c r="D562" t="s">
        <v>53</v>
      </c>
      <c r="E562" s="12">
        <f>(Таблица1[[#This Row],[Close]]-B561)/B561</f>
        <v>9.3392158661585491E-3</v>
      </c>
    </row>
    <row r="563" spans="1:5" x14ac:dyDescent="0.2">
      <c r="A563" s="31">
        <v>42978</v>
      </c>
      <c r="B563" s="12">
        <v>6.0431400000000002</v>
      </c>
      <c r="C563" s="14">
        <v>5841900</v>
      </c>
      <c r="D563" t="s">
        <v>53</v>
      </c>
      <c r="E563" s="12">
        <f>(Таблица1[[#This Row],[Close]]-B562)/B562</f>
        <v>-1.3220649332191961E-3</v>
      </c>
    </row>
    <row r="564" spans="1:5" x14ac:dyDescent="0.2">
      <c r="A564" s="31">
        <v>42979</v>
      </c>
      <c r="B564" s="12">
        <v>6.0284800000000001</v>
      </c>
      <c r="C564" s="14">
        <v>3407500</v>
      </c>
      <c r="D564" t="s">
        <v>53</v>
      </c>
      <c r="E564" s="12">
        <f>(Таблица1[[#This Row],[Close]]-B563)/B563</f>
        <v>-2.4258911757794981E-3</v>
      </c>
    </row>
    <row r="565" spans="1:5" x14ac:dyDescent="0.2">
      <c r="A565" s="31">
        <v>42983</v>
      </c>
      <c r="B565" s="12">
        <v>6.0418099999999999</v>
      </c>
      <c r="C565" s="14">
        <v>8758700</v>
      </c>
      <c r="D565" t="s">
        <v>53</v>
      </c>
      <c r="E565" s="12">
        <f>(Таблица1[[#This Row],[Close]]-B564)/B564</f>
        <v>2.2111709751048095E-3</v>
      </c>
    </row>
    <row r="566" spans="1:5" x14ac:dyDescent="0.2">
      <c r="A566" s="31">
        <v>42984</v>
      </c>
      <c r="B566" s="12">
        <v>6.0444800000000001</v>
      </c>
      <c r="C566" s="14">
        <v>8518900</v>
      </c>
      <c r="D566" t="s">
        <v>53</v>
      </c>
      <c r="E566" s="12">
        <f>(Таблица1[[#This Row],[Close]]-B565)/B565</f>
        <v>4.4192055029869729E-4</v>
      </c>
    </row>
    <row r="567" spans="1:5" x14ac:dyDescent="0.2">
      <c r="A567" s="31">
        <v>42985</v>
      </c>
      <c r="B567" s="12">
        <v>6.1111300000000002</v>
      </c>
      <c r="C567" s="14">
        <v>6799300</v>
      </c>
      <c r="D567" t="s">
        <v>53</v>
      </c>
      <c r="E567" s="12">
        <f>(Таблица1[[#This Row],[Close]]-B566)/B566</f>
        <v>1.1026589549473255E-2</v>
      </c>
    </row>
    <row r="568" spans="1:5" x14ac:dyDescent="0.2">
      <c r="A568" s="31">
        <v>42986</v>
      </c>
      <c r="B568" s="12">
        <v>6.19245</v>
      </c>
      <c r="C568" s="14">
        <v>12323300</v>
      </c>
      <c r="D568" t="s">
        <v>53</v>
      </c>
      <c r="E568" s="12">
        <f>(Таблица1[[#This Row],[Close]]-B567)/B567</f>
        <v>1.3306867960589913E-2</v>
      </c>
    </row>
    <row r="569" spans="1:5" x14ac:dyDescent="0.2">
      <c r="A569" s="31">
        <v>42989</v>
      </c>
      <c r="B569" s="12">
        <v>6.1684599999999996</v>
      </c>
      <c r="C569" s="14">
        <v>6483300</v>
      </c>
      <c r="D569" t="s">
        <v>53</v>
      </c>
      <c r="E569" s="12">
        <f>(Таблица1[[#This Row],[Close]]-B568)/B568</f>
        <v>-3.8740724592044181E-3</v>
      </c>
    </row>
    <row r="570" spans="1:5" x14ac:dyDescent="0.2">
      <c r="A570" s="31">
        <v>42990</v>
      </c>
      <c r="B570" s="12">
        <v>6.0751400000000002</v>
      </c>
      <c r="C570" s="14">
        <v>6778800</v>
      </c>
      <c r="D570" t="s">
        <v>53</v>
      </c>
      <c r="E570" s="12">
        <f>(Таблица1[[#This Row],[Close]]-B569)/B569</f>
        <v>-1.5128573420270118E-2</v>
      </c>
    </row>
    <row r="571" spans="1:5" x14ac:dyDescent="0.2">
      <c r="A571" s="31">
        <v>42991</v>
      </c>
      <c r="B571" s="12">
        <v>6.0471399999999997</v>
      </c>
      <c r="C571" s="14">
        <v>5419900</v>
      </c>
      <c r="D571" t="s">
        <v>53</v>
      </c>
      <c r="E571" s="12">
        <f>(Таблица1[[#This Row],[Close]]-B570)/B570</f>
        <v>-4.6089472835194696E-3</v>
      </c>
    </row>
    <row r="572" spans="1:5" x14ac:dyDescent="0.2">
      <c r="A572" s="31">
        <v>42992</v>
      </c>
      <c r="B572" s="12">
        <v>6.1004699999999996</v>
      </c>
      <c r="C572" s="14">
        <v>5378100</v>
      </c>
      <c r="D572" t="s">
        <v>53</v>
      </c>
      <c r="E572" s="12">
        <f>(Таблица1[[#This Row],[Close]]-B571)/B571</f>
        <v>8.819045036165837E-3</v>
      </c>
    </row>
    <row r="573" spans="1:5" x14ac:dyDescent="0.2">
      <c r="A573" s="31">
        <v>42993</v>
      </c>
      <c r="B573" s="12">
        <v>6.0777999999999999</v>
      </c>
      <c r="C573" s="14">
        <v>10686500</v>
      </c>
      <c r="D573" t="s">
        <v>53</v>
      </c>
      <c r="E573" s="12">
        <f>(Таблица1[[#This Row],[Close]]-B572)/B572</f>
        <v>-3.7161071196153326E-3</v>
      </c>
    </row>
    <row r="574" spans="1:5" x14ac:dyDescent="0.2">
      <c r="A574" s="31">
        <v>42996</v>
      </c>
      <c r="B574" s="12">
        <v>6.0924699999999996</v>
      </c>
      <c r="C574" s="14">
        <v>5069500</v>
      </c>
      <c r="D574" t="s">
        <v>53</v>
      </c>
      <c r="E574" s="12">
        <f>(Таблица1[[#This Row],[Close]]-B573)/B573</f>
        <v>2.4137023264996773E-3</v>
      </c>
    </row>
    <row r="575" spans="1:5" x14ac:dyDescent="0.2">
      <c r="A575" s="31">
        <v>42997</v>
      </c>
      <c r="B575" s="12">
        <v>6.0578099999999999</v>
      </c>
      <c r="C575" s="14">
        <v>7298400</v>
      </c>
      <c r="D575" t="s">
        <v>53</v>
      </c>
      <c r="E575" s="12">
        <f>(Таблица1[[#This Row],[Close]]-B574)/B574</f>
        <v>-5.6889898514066858E-3</v>
      </c>
    </row>
    <row r="576" spans="1:5" x14ac:dyDescent="0.2">
      <c r="A576" s="31">
        <v>42998</v>
      </c>
      <c r="B576" s="12">
        <v>6.0284800000000001</v>
      </c>
      <c r="C576" s="14">
        <v>4514600</v>
      </c>
      <c r="D576" t="s">
        <v>53</v>
      </c>
      <c r="E576" s="12">
        <f>(Таблица1[[#This Row],[Close]]-B575)/B575</f>
        <v>-4.8416837107799447E-3</v>
      </c>
    </row>
    <row r="577" spans="1:5" x14ac:dyDescent="0.2">
      <c r="A577" s="31">
        <v>42999</v>
      </c>
      <c r="B577" s="12">
        <v>5.9844799999999996</v>
      </c>
      <c r="C577" s="14">
        <v>4438400</v>
      </c>
      <c r="D577" t="s">
        <v>53</v>
      </c>
      <c r="E577" s="12">
        <f>(Таблица1[[#This Row],[Close]]-B576)/B576</f>
        <v>-7.2986888900685547E-3</v>
      </c>
    </row>
    <row r="578" spans="1:5" x14ac:dyDescent="0.2">
      <c r="A578" s="31">
        <v>43000</v>
      </c>
      <c r="B578" s="12">
        <v>5.9658199999999999</v>
      </c>
      <c r="C578" s="14">
        <v>3002300</v>
      </c>
      <c r="D578" t="s">
        <v>53</v>
      </c>
      <c r="E578" s="12">
        <f>(Таблица1[[#This Row],[Close]]-B577)/B577</f>
        <v>-3.1180653958238105E-3</v>
      </c>
    </row>
    <row r="579" spans="1:5" x14ac:dyDescent="0.2">
      <c r="A579" s="31">
        <v>43003</v>
      </c>
      <c r="B579" s="12">
        <v>5.9378200000000003</v>
      </c>
      <c r="C579" s="14">
        <v>9613800</v>
      </c>
      <c r="D579" t="s">
        <v>53</v>
      </c>
      <c r="E579" s="12">
        <f>(Таблица1[[#This Row],[Close]]-B578)/B578</f>
        <v>-4.693403421491024E-3</v>
      </c>
    </row>
    <row r="580" spans="1:5" x14ac:dyDescent="0.2">
      <c r="A580" s="31">
        <v>43004</v>
      </c>
      <c r="B580" s="12">
        <v>5.9098300000000004</v>
      </c>
      <c r="C580" s="14">
        <v>6057600</v>
      </c>
      <c r="D580" t="s">
        <v>53</v>
      </c>
      <c r="E580" s="12">
        <f>(Таблица1[[#This Row],[Close]]-B579)/B579</f>
        <v>-4.7138512113873371E-3</v>
      </c>
    </row>
    <row r="581" spans="1:5" x14ac:dyDescent="0.2">
      <c r="A581" s="31">
        <v>43005</v>
      </c>
      <c r="B581" s="12">
        <v>5.8165100000000001</v>
      </c>
      <c r="C581" s="14">
        <v>7400700</v>
      </c>
      <c r="D581" t="s">
        <v>53</v>
      </c>
      <c r="E581" s="12">
        <f>(Таблица1[[#This Row],[Close]]-B580)/B580</f>
        <v>-1.5790640339908305E-2</v>
      </c>
    </row>
    <row r="582" spans="1:5" x14ac:dyDescent="0.2">
      <c r="A582" s="31">
        <v>43006</v>
      </c>
      <c r="B582" s="12">
        <v>5.8445</v>
      </c>
      <c r="C582" s="14">
        <v>3480000</v>
      </c>
      <c r="D582" t="s">
        <v>53</v>
      </c>
      <c r="E582" s="12">
        <f>(Таблица1[[#This Row],[Close]]-B581)/B581</f>
        <v>4.8121639952480024E-3</v>
      </c>
    </row>
    <row r="583" spans="1:5" x14ac:dyDescent="0.2">
      <c r="A583" s="31">
        <v>43007</v>
      </c>
      <c r="B583" s="12">
        <v>5.8471700000000002</v>
      </c>
      <c r="C583" s="14">
        <v>4875200</v>
      </c>
      <c r="D583" t="s">
        <v>53</v>
      </c>
      <c r="E583" s="12">
        <f>(Таблица1[[#This Row],[Close]]-B582)/B582</f>
        <v>4.5683976388060093E-4</v>
      </c>
    </row>
    <row r="584" spans="1:5" x14ac:dyDescent="0.2">
      <c r="A584" s="31">
        <v>43010</v>
      </c>
      <c r="B584" s="12">
        <v>5.8631700000000002</v>
      </c>
      <c r="C584" s="14">
        <v>5572400</v>
      </c>
      <c r="D584" t="s">
        <v>53</v>
      </c>
      <c r="E584" s="12">
        <f>(Таблица1[[#This Row],[Close]]-B583)/B583</f>
        <v>2.7363664815628782E-3</v>
      </c>
    </row>
    <row r="585" spans="1:5" x14ac:dyDescent="0.2">
      <c r="A585" s="31">
        <v>43011</v>
      </c>
      <c r="B585" s="12">
        <v>5.8498400000000004</v>
      </c>
      <c r="C585" s="14">
        <v>7486200</v>
      </c>
      <c r="D585" t="s">
        <v>53</v>
      </c>
      <c r="E585" s="12">
        <f>(Таблица1[[#This Row],[Close]]-B584)/B584</f>
        <v>-2.2735141570174224E-3</v>
      </c>
    </row>
    <row r="586" spans="1:5" x14ac:dyDescent="0.2">
      <c r="A586" s="31">
        <v>43012</v>
      </c>
      <c r="B586" s="12">
        <v>5.9258300000000004</v>
      </c>
      <c r="C586" s="14">
        <v>5536100</v>
      </c>
      <c r="D586" t="s">
        <v>53</v>
      </c>
      <c r="E586" s="12">
        <f>(Таблица1[[#This Row],[Close]]-B585)/B585</f>
        <v>1.2990098874499131E-2</v>
      </c>
    </row>
    <row r="587" spans="1:5" x14ac:dyDescent="0.2">
      <c r="A587" s="31">
        <v>43013</v>
      </c>
      <c r="B587" s="12">
        <v>5.9644899999999996</v>
      </c>
      <c r="C587" s="14">
        <v>6026900</v>
      </c>
      <c r="D587" t="s">
        <v>53</v>
      </c>
      <c r="E587" s="12">
        <f>(Таблица1[[#This Row],[Close]]-B586)/B586</f>
        <v>6.5239806069359481E-3</v>
      </c>
    </row>
    <row r="588" spans="1:5" x14ac:dyDescent="0.2">
      <c r="A588" s="31">
        <v>43014</v>
      </c>
      <c r="B588" s="12">
        <v>5.9191599999999998</v>
      </c>
      <c r="C588" s="14">
        <v>7595900</v>
      </c>
      <c r="D588" t="s">
        <v>53</v>
      </c>
      <c r="E588" s="12">
        <f>(Таблица1[[#This Row],[Close]]-B587)/B587</f>
        <v>-7.5999792102928957E-3</v>
      </c>
    </row>
    <row r="589" spans="1:5" x14ac:dyDescent="0.2">
      <c r="A589" s="31">
        <v>43017</v>
      </c>
      <c r="B589" s="12">
        <v>5.9658199999999999</v>
      </c>
      <c r="C589" s="14">
        <v>3956000</v>
      </c>
      <c r="D589" t="s">
        <v>53</v>
      </c>
      <c r="E589" s="12">
        <f>(Таблица1[[#This Row],[Close]]-B588)/B588</f>
        <v>7.8828752728427928E-3</v>
      </c>
    </row>
    <row r="590" spans="1:5" x14ac:dyDescent="0.2">
      <c r="A590" s="31">
        <v>43018</v>
      </c>
      <c r="B590" s="12">
        <v>5.9578199999999999</v>
      </c>
      <c r="C590" s="14">
        <v>7371900</v>
      </c>
      <c r="D590" t="s">
        <v>53</v>
      </c>
      <c r="E590" s="12">
        <f>(Таблица1[[#This Row],[Close]]-B589)/B589</f>
        <v>-1.3409724061403138E-3</v>
      </c>
    </row>
    <row r="591" spans="1:5" x14ac:dyDescent="0.2">
      <c r="A591" s="31">
        <v>43019</v>
      </c>
      <c r="B591" s="12">
        <v>5.9951499999999998</v>
      </c>
      <c r="C591" s="14">
        <v>5857700</v>
      </c>
      <c r="D591" t="s">
        <v>53</v>
      </c>
      <c r="E591" s="12">
        <f>(Таблица1[[#This Row],[Close]]-B590)/B590</f>
        <v>6.265714640589992E-3</v>
      </c>
    </row>
    <row r="592" spans="1:5" x14ac:dyDescent="0.2">
      <c r="A592" s="31">
        <v>43020</v>
      </c>
      <c r="B592" s="12">
        <v>6.0311399999999997</v>
      </c>
      <c r="C592" s="14">
        <v>5905100</v>
      </c>
      <c r="D592" t="s">
        <v>53</v>
      </c>
      <c r="E592" s="12">
        <f>(Таблица1[[#This Row],[Close]]-B591)/B591</f>
        <v>6.0031859086094536E-3</v>
      </c>
    </row>
    <row r="593" spans="1:5" x14ac:dyDescent="0.2">
      <c r="A593" s="31">
        <v>43021</v>
      </c>
      <c r="B593" s="12">
        <v>5.9538200000000003</v>
      </c>
      <c r="C593" s="14">
        <v>6745400</v>
      </c>
      <c r="D593" t="s">
        <v>53</v>
      </c>
      <c r="E593" s="12">
        <f>(Таблица1[[#This Row],[Close]]-B592)/B592</f>
        <v>-1.2820130190975403E-2</v>
      </c>
    </row>
    <row r="594" spans="1:5" x14ac:dyDescent="0.2">
      <c r="A594" s="31">
        <v>43024</v>
      </c>
      <c r="B594" s="12">
        <v>5.8991600000000002</v>
      </c>
      <c r="C594" s="14">
        <v>5656000</v>
      </c>
      <c r="D594" t="s">
        <v>53</v>
      </c>
      <c r="E594" s="12">
        <f>(Таблица1[[#This Row],[Close]]-B593)/B593</f>
        <v>-9.1806604835215286E-3</v>
      </c>
    </row>
    <row r="595" spans="1:5" x14ac:dyDescent="0.2">
      <c r="A595" s="31">
        <v>43025</v>
      </c>
      <c r="B595" s="12">
        <v>5.8978299999999999</v>
      </c>
      <c r="C595" s="14">
        <v>6018500</v>
      </c>
      <c r="D595" t="s">
        <v>53</v>
      </c>
      <c r="E595" s="12">
        <f>(Таблица1[[#This Row],[Close]]-B594)/B594</f>
        <v>-2.2545582760940123E-4</v>
      </c>
    </row>
    <row r="596" spans="1:5" x14ac:dyDescent="0.2">
      <c r="A596" s="31">
        <v>43026</v>
      </c>
      <c r="B596" s="12">
        <v>5.8911600000000002</v>
      </c>
      <c r="C596" s="14">
        <v>3790500</v>
      </c>
      <c r="D596" t="s">
        <v>53</v>
      </c>
      <c r="E596" s="12">
        <f>(Таблица1[[#This Row],[Close]]-B595)/B595</f>
        <v>-1.1309244247460052E-3</v>
      </c>
    </row>
    <row r="597" spans="1:5" x14ac:dyDescent="0.2">
      <c r="A597" s="31">
        <v>43027</v>
      </c>
      <c r="B597" s="12">
        <v>5.8831600000000002</v>
      </c>
      <c r="C597" s="14">
        <v>3779300</v>
      </c>
      <c r="D597" t="s">
        <v>53</v>
      </c>
      <c r="E597" s="12">
        <f>(Таблица1[[#This Row],[Close]]-B596)/B596</f>
        <v>-1.3579668520291432E-3</v>
      </c>
    </row>
    <row r="598" spans="1:5" x14ac:dyDescent="0.2">
      <c r="A598" s="31">
        <v>43028</v>
      </c>
      <c r="B598" s="12">
        <v>5.8751699999999998</v>
      </c>
      <c r="C598" s="14">
        <v>3876000</v>
      </c>
      <c r="D598" t="s">
        <v>53</v>
      </c>
      <c r="E598" s="12">
        <f>(Таблица1[[#This Row],[Close]]-B597)/B597</f>
        <v>-1.3581136668049799E-3</v>
      </c>
    </row>
    <row r="599" spans="1:5" x14ac:dyDescent="0.2">
      <c r="A599" s="31">
        <v>43031</v>
      </c>
      <c r="B599" s="12">
        <v>5.8804999999999996</v>
      </c>
      <c r="C599" s="14">
        <v>4424400</v>
      </c>
      <c r="D599" t="s">
        <v>53</v>
      </c>
      <c r="E599" s="12">
        <f>(Таблица1[[#This Row],[Close]]-B598)/B598</f>
        <v>9.0720779143409213E-4</v>
      </c>
    </row>
    <row r="600" spans="1:5" x14ac:dyDescent="0.2">
      <c r="A600" s="31">
        <v>43032</v>
      </c>
      <c r="B600" s="12">
        <v>5.8325100000000001</v>
      </c>
      <c r="C600" s="14">
        <v>7983500</v>
      </c>
      <c r="D600" t="s">
        <v>53</v>
      </c>
      <c r="E600" s="12">
        <f>(Таблица1[[#This Row],[Close]]-B599)/B599</f>
        <v>-8.1608706742623133E-3</v>
      </c>
    </row>
    <row r="601" spans="1:5" x14ac:dyDescent="0.2">
      <c r="A601" s="31">
        <v>43033</v>
      </c>
      <c r="B601" s="12">
        <v>5.8258400000000004</v>
      </c>
      <c r="C601" s="14">
        <v>5455200</v>
      </c>
      <c r="D601" t="s">
        <v>53</v>
      </c>
      <c r="E601" s="12">
        <f>(Таблица1[[#This Row],[Close]]-B600)/B600</f>
        <v>-1.1435899809858418E-3</v>
      </c>
    </row>
    <row r="602" spans="1:5" x14ac:dyDescent="0.2">
      <c r="A602" s="31">
        <v>43034</v>
      </c>
      <c r="B602" s="12">
        <v>5.7791800000000002</v>
      </c>
      <c r="C602" s="14">
        <v>7659100</v>
      </c>
      <c r="D602" t="s">
        <v>53</v>
      </c>
      <c r="E602" s="12">
        <f>(Таблица1[[#This Row],[Close]]-B601)/B601</f>
        <v>-8.0091454622852921E-3</v>
      </c>
    </row>
    <row r="603" spans="1:5" x14ac:dyDescent="0.2">
      <c r="A603" s="31">
        <v>43035</v>
      </c>
      <c r="B603" s="12">
        <v>5.9151600000000002</v>
      </c>
      <c r="C603" s="14">
        <v>11999800</v>
      </c>
      <c r="D603" t="s">
        <v>53</v>
      </c>
      <c r="E603" s="12">
        <f>(Таблица1[[#This Row],[Close]]-B602)/B602</f>
        <v>2.3529289622403176E-2</v>
      </c>
    </row>
    <row r="604" spans="1:5" x14ac:dyDescent="0.2">
      <c r="A604" s="31">
        <v>43038</v>
      </c>
      <c r="B604" s="12">
        <v>5.8925000000000001</v>
      </c>
      <c r="C604" s="14">
        <v>7163700</v>
      </c>
      <c r="D604" t="s">
        <v>53</v>
      </c>
      <c r="E604" s="12">
        <f>(Таблица1[[#This Row],[Close]]-B603)/B603</f>
        <v>-3.8308346688847171E-3</v>
      </c>
    </row>
    <row r="605" spans="1:5" x14ac:dyDescent="0.2">
      <c r="A605" s="31">
        <v>43039</v>
      </c>
      <c r="B605" s="12">
        <v>5.8631700000000002</v>
      </c>
      <c r="C605" s="14">
        <v>9468800</v>
      </c>
      <c r="D605" t="s">
        <v>53</v>
      </c>
      <c r="E605" s="12">
        <f>(Таблица1[[#This Row],[Close]]-B604)/B604</f>
        <v>-4.977513788714443E-3</v>
      </c>
    </row>
    <row r="606" spans="1:5" x14ac:dyDescent="0.2">
      <c r="A606" s="31">
        <v>43040</v>
      </c>
      <c r="B606" s="12">
        <v>5.9111599999999997</v>
      </c>
      <c r="C606" s="14">
        <v>7609800</v>
      </c>
      <c r="D606" t="s">
        <v>53</v>
      </c>
      <c r="E606" s="12">
        <f>(Таблица1[[#This Row],[Close]]-B605)/B605</f>
        <v>8.1849920776643909E-3</v>
      </c>
    </row>
    <row r="607" spans="1:5" x14ac:dyDescent="0.2">
      <c r="A607" s="31">
        <v>43041</v>
      </c>
      <c r="B607" s="12">
        <v>5.8125099999999996</v>
      </c>
      <c r="C607" s="14">
        <v>7361600</v>
      </c>
      <c r="D607" t="s">
        <v>53</v>
      </c>
      <c r="E607" s="12">
        <f>(Таблица1[[#This Row],[Close]]-B606)/B606</f>
        <v>-1.6688771747000612E-2</v>
      </c>
    </row>
    <row r="608" spans="1:5" x14ac:dyDescent="0.2">
      <c r="A608" s="31">
        <v>43042</v>
      </c>
      <c r="B608" s="12">
        <v>5.8951599999999997</v>
      </c>
      <c r="C608" s="14">
        <v>7961200</v>
      </c>
      <c r="D608" t="s">
        <v>53</v>
      </c>
      <c r="E608" s="12">
        <f>(Таблица1[[#This Row],[Close]]-B607)/B607</f>
        <v>1.4219330375345611E-2</v>
      </c>
    </row>
    <row r="609" spans="1:5" x14ac:dyDescent="0.2">
      <c r="A609" s="31">
        <v>43045</v>
      </c>
      <c r="B609" s="12">
        <v>5.9644899999999996</v>
      </c>
      <c r="C609" s="14">
        <v>9981000</v>
      </c>
      <c r="D609" t="s">
        <v>53</v>
      </c>
      <c r="E609" s="12">
        <f>(Таблица1[[#This Row],[Close]]-B608)/B608</f>
        <v>1.1760495050176737E-2</v>
      </c>
    </row>
    <row r="610" spans="1:5" x14ac:dyDescent="0.2">
      <c r="A610" s="31">
        <v>43046</v>
      </c>
      <c r="B610" s="12">
        <v>5.9858200000000004</v>
      </c>
      <c r="C610" s="14">
        <v>6467500</v>
      </c>
      <c r="D610" t="s">
        <v>53</v>
      </c>
      <c r="E610" s="12">
        <f>(Таблица1[[#This Row],[Close]]-B609)/B609</f>
        <v>3.5761649361472211E-3</v>
      </c>
    </row>
    <row r="611" spans="1:5" x14ac:dyDescent="0.2">
      <c r="A611" s="31">
        <v>43047</v>
      </c>
      <c r="B611" s="12">
        <v>6.0471399999999997</v>
      </c>
      <c r="C611" s="14">
        <v>4933800</v>
      </c>
      <c r="D611" t="s">
        <v>53</v>
      </c>
      <c r="E611" s="12">
        <f>(Таблица1[[#This Row],[Close]]-B610)/B610</f>
        <v>1.0244210484110677E-2</v>
      </c>
    </row>
    <row r="612" spans="1:5" x14ac:dyDescent="0.2">
      <c r="A612" s="31">
        <v>43048</v>
      </c>
      <c r="B612" s="12">
        <v>6.0271400000000002</v>
      </c>
      <c r="C612" s="14">
        <v>5208900</v>
      </c>
      <c r="D612" t="s">
        <v>53</v>
      </c>
      <c r="E612" s="12">
        <f>(Таблица1[[#This Row],[Close]]-B611)/B611</f>
        <v>-3.3073485978494916E-3</v>
      </c>
    </row>
    <row r="613" spans="1:5" x14ac:dyDescent="0.2">
      <c r="A613" s="31">
        <v>43049</v>
      </c>
      <c r="B613" s="12">
        <v>6.0164799999999996</v>
      </c>
      <c r="C613" s="14">
        <v>5734100</v>
      </c>
      <c r="D613" t="s">
        <v>53</v>
      </c>
      <c r="E613" s="12">
        <f>(Таблица1[[#This Row],[Close]]-B612)/B612</f>
        <v>-1.7686663989886675E-3</v>
      </c>
    </row>
    <row r="614" spans="1:5" x14ac:dyDescent="0.2">
      <c r="A614" s="31">
        <v>43052</v>
      </c>
      <c r="B614" s="12">
        <v>6.0618100000000004</v>
      </c>
      <c r="C614" s="14">
        <v>7519700</v>
      </c>
      <c r="D614" t="s">
        <v>53</v>
      </c>
      <c r="E614" s="12">
        <f>(Таблица1[[#This Row],[Close]]-B613)/B613</f>
        <v>7.5343057734756471E-3</v>
      </c>
    </row>
    <row r="615" spans="1:5" x14ac:dyDescent="0.2">
      <c r="A615" s="31">
        <v>43053</v>
      </c>
      <c r="B615" s="12">
        <v>6.0298100000000003</v>
      </c>
      <c r="C615" s="14">
        <v>4576900</v>
      </c>
      <c r="D615" t="s">
        <v>53</v>
      </c>
      <c r="E615" s="12">
        <f>(Таблица1[[#This Row],[Close]]-B614)/B614</f>
        <v>-5.278951336317045E-3</v>
      </c>
    </row>
    <row r="616" spans="1:5" x14ac:dyDescent="0.2">
      <c r="A616" s="31">
        <v>43054</v>
      </c>
      <c r="B616" s="12">
        <v>5.9391600000000002</v>
      </c>
      <c r="C616" s="14">
        <v>6359600</v>
      </c>
      <c r="D616" t="s">
        <v>53</v>
      </c>
      <c r="E616" s="12">
        <f>(Таблица1[[#This Row],[Close]]-B615)/B615</f>
        <v>-1.5033641192674415E-2</v>
      </c>
    </row>
    <row r="617" spans="1:5" x14ac:dyDescent="0.2">
      <c r="A617" s="31">
        <v>43055</v>
      </c>
      <c r="B617" s="12">
        <v>5.9578199999999999</v>
      </c>
      <c r="C617" s="14">
        <v>7237100</v>
      </c>
      <c r="D617" t="s">
        <v>53</v>
      </c>
      <c r="E617" s="12">
        <f>(Таблица1[[#This Row],[Close]]-B616)/B616</f>
        <v>3.141858444628479E-3</v>
      </c>
    </row>
    <row r="618" spans="1:5" x14ac:dyDescent="0.2">
      <c r="A618" s="31">
        <v>43056</v>
      </c>
      <c r="B618" s="12">
        <v>5.8911600000000002</v>
      </c>
      <c r="C618" s="14">
        <v>26239800</v>
      </c>
      <c r="D618" t="s">
        <v>53</v>
      </c>
      <c r="E618" s="12">
        <f>(Таблица1[[#This Row],[Close]]-B617)/B617</f>
        <v>-1.118865625346179E-2</v>
      </c>
    </row>
    <row r="619" spans="1:5" x14ac:dyDescent="0.2">
      <c r="A619" s="31">
        <v>43059</v>
      </c>
      <c r="B619" s="12">
        <v>5.8991600000000002</v>
      </c>
      <c r="C619" s="14">
        <v>5658800</v>
      </c>
      <c r="D619" t="s">
        <v>53</v>
      </c>
      <c r="E619" s="12">
        <f>(Таблица1[[#This Row],[Close]]-B618)/B618</f>
        <v>1.3579668520291432E-3</v>
      </c>
    </row>
    <row r="620" spans="1:5" x14ac:dyDescent="0.2">
      <c r="A620" s="31">
        <v>43060</v>
      </c>
      <c r="B620" s="12">
        <v>5.98848</v>
      </c>
      <c r="C620" s="14">
        <v>8833000</v>
      </c>
      <c r="D620" t="s">
        <v>53</v>
      </c>
      <c r="E620" s="12">
        <f>(Таблица1[[#This Row],[Close]]-B619)/B619</f>
        <v>1.5141138738396627E-2</v>
      </c>
    </row>
    <row r="621" spans="1:5" x14ac:dyDescent="0.2">
      <c r="A621" s="31">
        <v>43061</v>
      </c>
      <c r="B621" s="12">
        <v>5.9511500000000002</v>
      </c>
      <c r="C621" s="14">
        <v>4549900</v>
      </c>
      <c r="D621" t="s">
        <v>53</v>
      </c>
      <c r="E621" s="12">
        <f>(Таблица1[[#This Row],[Close]]-B620)/B620</f>
        <v>-6.2336352463396158E-3</v>
      </c>
    </row>
    <row r="622" spans="1:5" x14ac:dyDescent="0.2">
      <c r="A622" s="31">
        <v>43063</v>
      </c>
      <c r="B622" s="12">
        <v>5.9658199999999999</v>
      </c>
      <c r="C622" s="14">
        <v>1663800</v>
      </c>
      <c r="D622" t="s">
        <v>53</v>
      </c>
      <c r="E622" s="12">
        <f>(Таблица1[[#This Row],[Close]]-B621)/B621</f>
        <v>2.4650697764297216E-3</v>
      </c>
    </row>
    <row r="623" spans="1:5" x14ac:dyDescent="0.2">
      <c r="A623" s="31">
        <v>43066</v>
      </c>
      <c r="B623" s="12">
        <v>5.9191599999999998</v>
      </c>
      <c r="C623" s="14">
        <v>4340800</v>
      </c>
      <c r="D623" t="s">
        <v>53</v>
      </c>
      <c r="E623" s="12">
        <f>(Таблица1[[#This Row],[Close]]-B622)/B622</f>
        <v>-7.8212215588133981E-3</v>
      </c>
    </row>
    <row r="624" spans="1:5" x14ac:dyDescent="0.2">
      <c r="A624" s="31">
        <v>43067</v>
      </c>
      <c r="B624" s="12">
        <v>5.8831600000000002</v>
      </c>
      <c r="C624" s="14">
        <v>5068600</v>
      </c>
      <c r="D624" t="s">
        <v>53</v>
      </c>
      <c r="E624" s="12">
        <f>(Таблица1[[#This Row],[Close]]-B623)/B623</f>
        <v>-6.0819440596300133E-3</v>
      </c>
    </row>
    <row r="625" spans="1:5" x14ac:dyDescent="0.2">
      <c r="A625" s="31">
        <v>43068</v>
      </c>
      <c r="B625" s="12">
        <v>5.90449</v>
      </c>
      <c r="C625" s="14">
        <v>5605800</v>
      </c>
      <c r="D625" t="s">
        <v>53</v>
      </c>
      <c r="E625" s="12">
        <f>(Таблица1[[#This Row],[Close]]-B624)/B624</f>
        <v>3.6256025673277368E-3</v>
      </c>
    </row>
    <row r="626" spans="1:5" x14ac:dyDescent="0.2">
      <c r="A626" s="31">
        <v>43069</v>
      </c>
      <c r="B626" s="12">
        <v>5.8778300000000003</v>
      </c>
      <c r="C626" s="14">
        <v>7052100</v>
      </c>
      <c r="D626" t="s">
        <v>53</v>
      </c>
      <c r="E626" s="12">
        <f>(Таблица1[[#This Row],[Close]]-B625)/B625</f>
        <v>-4.5152079180419786E-3</v>
      </c>
    </row>
    <row r="627" spans="1:5" x14ac:dyDescent="0.2">
      <c r="A627" s="31">
        <v>43070</v>
      </c>
      <c r="B627" s="12">
        <v>5.8644999999999996</v>
      </c>
      <c r="C627" s="14">
        <v>7498300</v>
      </c>
      <c r="D627" t="s">
        <v>53</v>
      </c>
      <c r="E627" s="12">
        <f>(Таблица1[[#This Row],[Close]]-B626)/B626</f>
        <v>-2.2678437450556971E-3</v>
      </c>
    </row>
    <row r="628" spans="1:5" x14ac:dyDescent="0.2">
      <c r="A628" s="31">
        <v>43073</v>
      </c>
      <c r="B628" s="12">
        <v>5.8578299999999999</v>
      </c>
      <c r="C628" s="14">
        <v>7416500</v>
      </c>
      <c r="D628" t="s">
        <v>53</v>
      </c>
      <c r="E628" s="12">
        <f>(Таблица1[[#This Row],[Close]]-B627)/B627</f>
        <v>-1.1373518629038677E-3</v>
      </c>
    </row>
    <row r="629" spans="1:5" x14ac:dyDescent="0.2">
      <c r="A629" s="31">
        <v>43074</v>
      </c>
      <c r="B629" s="12">
        <v>5.78451</v>
      </c>
      <c r="C629" s="14">
        <v>6329000</v>
      </c>
      <c r="D629" t="s">
        <v>53</v>
      </c>
      <c r="E629" s="12">
        <f>(Таблица1[[#This Row],[Close]]-B628)/B628</f>
        <v>-1.2516580371912438E-2</v>
      </c>
    </row>
    <row r="630" spans="1:5" x14ac:dyDescent="0.2">
      <c r="A630" s="31">
        <v>43075</v>
      </c>
      <c r="B630" s="12">
        <v>5.8125099999999996</v>
      </c>
      <c r="C630" s="14">
        <v>4923600</v>
      </c>
      <c r="D630" t="s">
        <v>53</v>
      </c>
      <c r="E630" s="12">
        <f>(Таблица1[[#This Row],[Close]]-B629)/B629</f>
        <v>4.8405137168056724E-3</v>
      </c>
    </row>
    <row r="631" spans="1:5" x14ac:dyDescent="0.2">
      <c r="A631" s="31">
        <v>43076</v>
      </c>
      <c r="B631" s="12">
        <v>5.8458399999999999</v>
      </c>
      <c r="C631" s="14">
        <v>6200700</v>
      </c>
      <c r="D631" t="s">
        <v>53</v>
      </c>
      <c r="E631" s="12">
        <f>(Таблица1[[#This Row],[Close]]-B630)/B630</f>
        <v>5.734183683124899E-3</v>
      </c>
    </row>
    <row r="632" spans="1:5" x14ac:dyDescent="0.2">
      <c r="A632" s="31">
        <v>43077</v>
      </c>
      <c r="B632" s="12">
        <v>5.8831600000000002</v>
      </c>
      <c r="C632" s="14">
        <v>5632800</v>
      </c>
      <c r="D632" t="s">
        <v>53</v>
      </c>
      <c r="E632" s="12">
        <f>(Таблица1[[#This Row],[Close]]-B631)/B631</f>
        <v>6.3840269319721792E-3</v>
      </c>
    </row>
    <row r="633" spans="1:5" x14ac:dyDescent="0.2">
      <c r="A633" s="31">
        <v>43080</v>
      </c>
      <c r="B633" s="12">
        <v>5.9005000000000001</v>
      </c>
      <c r="C633" s="14">
        <v>7344000</v>
      </c>
      <c r="D633" t="s">
        <v>53</v>
      </c>
      <c r="E633" s="12">
        <f>(Таблица1[[#This Row],[Close]]-B632)/B632</f>
        <v>2.9473956173212885E-3</v>
      </c>
    </row>
    <row r="634" spans="1:5" x14ac:dyDescent="0.2">
      <c r="A634" s="31">
        <v>43081</v>
      </c>
      <c r="B634" s="12">
        <v>5.8498400000000004</v>
      </c>
      <c r="C634" s="14">
        <v>9777400</v>
      </c>
      <c r="D634" t="s">
        <v>53</v>
      </c>
      <c r="E634" s="12">
        <f>(Таблица1[[#This Row],[Close]]-B633)/B633</f>
        <v>-8.585713075163072E-3</v>
      </c>
    </row>
    <row r="635" spans="1:5" x14ac:dyDescent="0.2">
      <c r="A635" s="31">
        <v>43082</v>
      </c>
      <c r="B635" s="12">
        <v>5.8511699999999998</v>
      </c>
      <c r="C635" s="14">
        <v>5757300</v>
      </c>
      <c r="D635" t="s">
        <v>53</v>
      </c>
      <c r="E635" s="12">
        <f>(Таблица1[[#This Row],[Close]]-B634)/B634</f>
        <v>2.2735664565174212E-4</v>
      </c>
    </row>
    <row r="636" spans="1:5" x14ac:dyDescent="0.2">
      <c r="A636" s="31">
        <v>43083</v>
      </c>
      <c r="B636" s="12">
        <v>5.8458399999999999</v>
      </c>
      <c r="C636" s="14">
        <v>3251400</v>
      </c>
      <c r="D636" t="s">
        <v>53</v>
      </c>
      <c r="E636" s="12">
        <f>(Таблица1[[#This Row],[Close]]-B635)/B635</f>
        <v>-9.1092892532601772E-4</v>
      </c>
    </row>
    <row r="637" spans="1:5" x14ac:dyDescent="0.2">
      <c r="A637" s="31">
        <v>43084</v>
      </c>
      <c r="B637" s="12">
        <v>5.8445</v>
      </c>
      <c r="C637" s="14">
        <v>17683700</v>
      </c>
      <c r="D637" t="s">
        <v>53</v>
      </c>
      <c r="E637" s="12">
        <f>(Таблица1[[#This Row],[Close]]-B636)/B636</f>
        <v>-2.2922283196254035E-4</v>
      </c>
    </row>
    <row r="638" spans="1:5" x14ac:dyDescent="0.2">
      <c r="A638" s="31">
        <v>43087</v>
      </c>
      <c r="B638" s="12">
        <v>5.8951599999999997</v>
      </c>
      <c r="C638" s="14">
        <v>7029800</v>
      </c>
      <c r="D638" t="s">
        <v>53</v>
      </c>
      <c r="E638" s="12">
        <f>(Таблица1[[#This Row],[Close]]-B637)/B637</f>
        <v>8.667978441269519E-3</v>
      </c>
    </row>
    <row r="639" spans="1:5" x14ac:dyDescent="0.2">
      <c r="A639" s="31">
        <v>43088</v>
      </c>
      <c r="B639" s="12">
        <v>5.7645099999999996</v>
      </c>
      <c r="C639" s="14">
        <v>6640300</v>
      </c>
      <c r="D639" t="s">
        <v>53</v>
      </c>
      <c r="E639" s="12">
        <f>(Таблица1[[#This Row],[Close]]-B638)/B638</f>
        <v>-2.2162248352886122E-2</v>
      </c>
    </row>
    <row r="640" spans="1:5" x14ac:dyDescent="0.2">
      <c r="A640" s="31">
        <v>43089</v>
      </c>
      <c r="B640" s="12">
        <v>5.7671799999999998</v>
      </c>
      <c r="C640" s="14">
        <v>10296100</v>
      </c>
      <c r="D640" t="s">
        <v>53</v>
      </c>
      <c r="E640" s="12">
        <f>(Таблица1[[#This Row],[Close]]-B639)/B639</f>
        <v>4.6317900393965359E-4</v>
      </c>
    </row>
    <row r="641" spans="1:5" x14ac:dyDescent="0.2">
      <c r="A641" s="31">
        <v>43090</v>
      </c>
      <c r="B641" s="12">
        <v>5.7525199999999996</v>
      </c>
      <c r="C641" s="14">
        <v>11855800</v>
      </c>
      <c r="D641" t="s">
        <v>53</v>
      </c>
      <c r="E641" s="12">
        <f>(Таблица1[[#This Row],[Close]]-B640)/B640</f>
        <v>-2.5419702523590592E-3</v>
      </c>
    </row>
    <row r="642" spans="1:5" x14ac:dyDescent="0.2">
      <c r="A642" s="31">
        <v>43091</v>
      </c>
      <c r="B642" s="12">
        <v>5.7578500000000004</v>
      </c>
      <c r="C642" s="14">
        <v>9764400</v>
      </c>
      <c r="D642" t="s">
        <v>53</v>
      </c>
      <c r="E642" s="12">
        <f>(Таблица1[[#This Row],[Close]]-B641)/B641</f>
        <v>9.2655045093293438E-4</v>
      </c>
    </row>
    <row r="643" spans="1:5" x14ac:dyDescent="0.2">
      <c r="A643" s="31">
        <v>43095</v>
      </c>
      <c r="B643" s="12">
        <v>5.77651</v>
      </c>
      <c r="C643" s="14">
        <v>3429900</v>
      </c>
      <c r="D643" t="s">
        <v>53</v>
      </c>
      <c r="E643" s="12">
        <f>(Таблица1[[#This Row],[Close]]-B642)/B642</f>
        <v>3.2407930043331585E-3</v>
      </c>
    </row>
    <row r="644" spans="1:5" x14ac:dyDescent="0.2">
      <c r="A644" s="31">
        <v>43096</v>
      </c>
      <c r="B644" s="12">
        <v>5.7805099999999996</v>
      </c>
      <c r="C644" s="14">
        <v>4670700</v>
      </c>
      <c r="D644" t="s">
        <v>53</v>
      </c>
      <c r="E644" s="12">
        <f>(Таблица1[[#This Row],[Close]]-B643)/B643</f>
        <v>6.9245963393113825E-4</v>
      </c>
    </row>
    <row r="645" spans="1:5" x14ac:dyDescent="0.2">
      <c r="A645" s="31">
        <v>43097</v>
      </c>
      <c r="B645" s="12">
        <v>5.8111699999999997</v>
      </c>
      <c r="C645" s="14">
        <v>4670700</v>
      </c>
      <c r="D645" t="s">
        <v>53</v>
      </c>
      <c r="E645" s="12">
        <f>(Таблица1[[#This Row],[Close]]-B644)/B644</f>
        <v>5.3040302672255797E-3</v>
      </c>
    </row>
    <row r="646" spans="1:5" x14ac:dyDescent="0.2">
      <c r="A646" s="31">
        <v>43098</v>
      </c>
      <c r="B646" s="12">
        <v>5.8271699999999997</v>
      </c>
      <c r="C646" s="14">
        <v>3424300</v>
      </c>
      <c r="D646" t="s">
        <v>53</v>
      </c>
      <c r="E646" s="12">
        <f>(Таблица1[[#This Row],[Close]]-B645)/B645</f>
        <v>2.7533181786111947E-3</v>
      </c>
    </row>
    <row r="647" spans="1:5" x14ac:dyDescent="0.2">
      <c r="A647" s="31">
        <v>43102</v>
      </c>
      <c r="B647" s="12">
        <v>5.79251</v>
      </c>
      <c r="C647" s="14">
        <v>5023000</v>
      </c>
      <c r="D647" t="s">
        <v>53</v>
      </c>
      <c r="E647" s="12">
        <f>(Таблица1[[#This Row],[Close]]-B646)/B646</f>
        <v>-5.9479987712731386E-3</v>
      </c>
    </row>
    <row r="648" spans="1:5" x14ac:dyDescent="0.2">
      <c r="A648" s="31">
        <v>43103</v>
      </c>
      <c r="B648" s="12">
        <v>5.8005100000000001</v>
      </c>
      <c r="C648" s="14">
        <v>5225600</v>
      </c>
      <c r="D648" t="s">
        <v>53</v>
      </c>
      <c r="E648" s="12">
        <f>(Таблица1[[#This Row],[Close]]-B647)/B647</f>
        <v>1.3810938608651529E-3</v>
      </c>
    </row>
    <row r="649" spans="1:5" x14ac:dyDescent="0.2">
      <c r="A649" s="31">
        <v>43104</v>
      </c>
      <c r="B649" s="12">
        <v>5.70852</v>
      </c>
      <c r="C649" s="14">
        <v>5698800</v>
      </c>
      <c r="D649" t="s">
        <v>53</v>
      </c>
      <c r="E649" s="12">
        <f>(Таблица1[[#This Row],[Close]]-B648)/B648</f>
        <v>-1.5858950333677558E-2</v>
      </c>
    </row>
    <row r="650" spans="1:5" x14ac:dyDescent="0.2">
      <c r="A650" s="31">
        <v>43105</v>
      </c>
      <c r="B650" s="12">
        <v>5.6738600000000003</v>
      </c>
      <c r="C650" s="14">
        <v>7496400</v>
      </c>
      <c r="D650" t="s">
        <v>53</v>
      </c>
      <c r="E650" s="12">
        <f>(Таблица1[[#This Row],[Close]]-B649)/B649</f>
        <v>-6.0716262709072915E-3</v>
      </c>
    </row>
    <row r="651" spans="1:5" x14ac:dyDescent="0.2">
      <c r="A651" s="31">
        <v>43108</v>
      </c>
      <c r="B651" s="12">
        <v>5.7178500000000003</v>
      </c>
      <c r="C651" s="14">
        <v>6166300</v>
      </c>
      <c r="D651" t="s">
        <v>53</v>
      </c>
      <c r="E651" s="12">
        <f>(Таблица1[[#This Row],[Close]]-B650)/B650</f>
        <v>7.7530993010049547E-3</v>
      </c>
    </row>
    <row r="652" spans="1:5" x14ac:dyDescent="0.2">
      <c r="A652" s="31">
        <v>43109</v>
      </c>
      <c r="B652" s="12">
        <v>5.5965400000000001</v>
      </c>
      <c r="C652" s="14">
        <v>7522400</v>
      </c>
      <c r="D652" t="s">
        <v>53</v>
      </c>
      <c r="E652" s="12">
        <f>(Таблица1[[#This Row],[Close]]-B651)/B651</f>
        <v>-2.1216016509702115E-2</v>
      </c>
    </row>
    <row r="653" spans="1:5" x14ac:dyDescent="0.2">
      <c r="A653" s="31">
        <v>43110</v>
      </c>
      <c r="B653" s="12">
        <v>5.5272199999999998</v>
      </c>
      <c r="C653" s="14">
        <v>7067900</v>
      </c>
      <c r="D653" t="s">
        <v>53</v>
      </c>
      <c r="E653" s="12">
        <f>(Таблица1[[#This Row],[Close]]-B652)/B652</f>
        <v>-1.2386224345756534E-2</v>
      </c>
    </row>
    <row r="654" spans="1:5" x14ac:dyDescent="0.2">
      <c r="A654" s="31">
        <v>43111</v>
      </c>
      <c r="B654" s="12">
        <v>5.4592200000000002</v>
      </c>
      <c r="C654" s="14">
        <v>7805900</v>
      </c>
      <c r="D654" t="s">
        <v>53</v>
      </c>
      <c r="E654" s="12">
        <f>(Таблица1[[#This Row],[Close]]-B653)/B653</f>
        <v>-1.2302748940697062E-2</v>
      </c>
    </row>
    <row r="655" spans="1:5" x14ac:dyDescent="0.2">
      <c r="A655" s="31">
        <v>43112</v>
      </c>
      <c r="B655" s="12">
        <v>5.4152300000000002</v>
      </c>
      <c r="C655" s="14">
        <v>6465600</v>
      </c>
      <c r="D655" t="s">
        <v>53</v>
      </c>
      <c r="E655" s="12">
        <f>(Таблица1[[#This Row],[Close]]-B654)/B654</f>
        <v>-8.0579276893035946E-3</v>
      </c>
    </row>
    <row r="656" spans="1:5" x14ac:dyDescent="0.2">
      <c r="A656" s="31">
        <v>43116</v>
      </c>
      <c r="B656" s="12">
        <v>5.4272299999999998</v>
      </c>
      <c r="C656" s="14">
        <v>5961800</v>
      </c>
      <c r="D656" t="s">
        <v>53</v>
      </c>
      <c r="E656" s="12">
        <f>(Таблица1[[#This Row],[Close]]-B655)/B655</f>
        <v>2.2159723594380233E-3</v>
      </c>
    </row>
    <row r="657" spans="1:5" x14ac:dyDescent="0.2">
      <c r="A657" s="31">
        <v>43117</v>
      </c>
      <c r="B657" s="12">
        <v>5.4605600000000001</v>
      </c>
      <c r="C657" s="14">
        <v>9074700</v>
      </c>
      <c r="D657" t="s">
        <v>53</v>
      </c>
      <c r="E657" s="12">
        <f>(Таблица1[[#This Row],[Close]]-B656)/B656</f>
        <v>6.1412543783846097E-3</v>
      </c>
    </row>
    <row r="658" spans="1:5" x14ac:dyDescent="0.2">
      <c r="A658" s="31">
        <v>43118</v>
      </c>
      <c r="B658" s="12">
        <v>5.4099000000000004</v>
      </c>
      <c r="C658" s="14">
        <v>9761600</v>
      </c>
      <c r="D658" t="s">
        <v>53</v>
      </c>
      <c r="E658" s="12">
        <f>(Таблица1[[#This Row],[Close]]-B657)/B657</f>
        <v>-9.2774367464142325E-3</v>
      </c>
    </row>
    <row r="659" spans="1:5" x14ac:dyDescent="0.2">
      <c r="A659" s="31">
        <v>43119</v>
      </c>
      <c r="B659" s="12">
        <v>5.41256</v>
      </c>
      <c r="C659" s="14">
        <v>7200800</v>
      </c>
      <c r="D659" t="s">
        <v>53</v>
      </c>
      <c r="E659" s="12">
        <f>(Таблица1[[#This Row],[Close]]-B658)/B658</f>
        <v>4.9169115880139417E-4</v>
      </c>
    </row>
    <row r="660" spans="1:5" x14ac:dyDescent="0.2">
      <c r="A660" s="31">
        <v>43122</v>
      </c>
      <c r="B660" s="12">
        <v>5.5178799999999999</v>
      </c>
      <c r="C660" s="14">
        <v>8684300</v>
      </c>
      <c r="D660" t="s">
        <v>53</v>
      </c>
      <c r="E660" s="12">
        <f>(Таблица1[[#This Row],[Close]]-B659)/B659</f>
        <v>1.9458444802459438E-2</v>
      </c>
    </row>
    <row r="661" spans="1:5" x14ac:dyDescent="0.2">
      <c r="A661" s="31">
        <v>43123</v>
      </c>
      <c r="B661" s="12">
        <v>5.6445299999999996</v>
      </c>
      <c r="C661" s="14">
        <v>7891500</v>
      </c>
      <c r="D661" t="s">
        <v>53</v>
      </c>
      <c r="E661" s="12">
        <f>(Таблица1[[#This Row],[Close]]-B660)/B660</f>
        <v>2.2952655730099188E-2</v>
      </c>
    </row>
    <row r="662" spans="1:5" x14ac:dyDescent="0.2">
      <c r="A662" s="31">
        <v>43124</v>
      </c>
      <c r="B662" s="12">
        <v>5.6112000000000002</v>
      </c>
      <c r="C662" s="14">
        <v>6135600</v>
      </c>
      <c r="D662" t="s">
        <v>53</v>
      </c>
      <c r="E662" s="12">
        <f>(Таблица1[[#This Row],[Close]]-B661)/B661</f>
        <v>-5.9048317574712898E-3</v>
      </c>
    </row>
    <row r="663" spans="1:5" x14ac:dyDescent="0.2">
      <c r="A663" s="31">
        <v>43125</v>
      </c>
      <c r="B663" s="12">
        <v>5.6352000000000002</v>
      </c>
      <c r="C663" s="14">
        <v>5912500</v>
      </c>
      <c r="D663" t="s">
        <v>53</v>
      </c>
      <c r="E663" s="12">
        <f>(Таблица1[[#This Row],[Close]]-B662)/B662</f>
        <v>4.2771599657827238E-3</v>
      </c>
    </row>
    <row r="664" spans="1:5" x14ac:dyDescent="0.2">
      <c r="A664" s="31">
        <v>43126</v>
      </c>
      <c r="B664" s="12">
        <v>5.6125400000000001</v>
      </c>
      <c r="C664" s="14">
        <v>7492700</v>
      </c>
      <c r="D664" t="s">
        <v>53</v>
      </c>
      <c r="E664" s="12">
        <f>(Таблица1[[#This Row],[Close]]-B663)/B663</f>
        <v>-4.0211527541170007E-3</v>
      </c>
    </row>
    <row r="665" spans="1:5" x14ac:dyDescent="0.2">
      <c r="A665" s="31">
        <v>43129</v>
      </c>
      <c r="B665" s="12">
        <v>5.5258799999999999</v>
      </c>
      <c r="C665" s="14">
        <v>9763500</v>
      </c>
      <c r="D665" t="s">
        <v>53</v>
      </c>
      <c r="E665" s="12">
        <f>(Таблица1[[#This Row],[Close]]-B664)/B664</f>
        <v>-1.5440424478043842E-2</v>
      </c>
    </row>
    <row r="666" spans="1:5" x14ac:dyDescent="0.2">
      <c r="A666" s="31">
        <v>43130</v>
      </c>
      <c r="B666" s="12">
        <v>5.4592200000000002</v>
      </c>
      <c r="C666" s="14">
        <v>8113600</v>
      </c>
      <c r="D666" t="s">
        <v>53</v>
      </c>
      <c r="E666" s="12">
        <f>(Таблица1[[#This Row],[Close]]-B665)/B665</f>
        <v>-1.2063236986688042E-2</v>
      </c>
    </row>
    <row r="667" spans="1:5" x14ac:dyDescent="0.2">
      <c r="A667" s="31">
        <v>43131</v>
      </c>
      <c r="B667" s="12">
        <v>5.5778699999999999</v>
      </c>
      <c r="C667" s="14">
        <v>8255800</v>
      </c>
      <c r="D667" t="s">
        <v>53</v>
      </c>
      <c r="E667" s="12">
        <f>(Таблица1[[#This Row],[Close]]-B666)/B666</f>
        <v>2.173387406992202E-2</v>
      </c>
    </row>
    <row r="668" spans="1:5" x14ac:dyDescent="0.2">
      <c r="A668" s="31">
        <v>43132</v>
      </c>
      <c r="B668" s="12">
        <v>5.4392300000000002</v>
      </c>
      <c r="C668" s="14">
        <v>11129800</v>
      </c>
      <c r="D668" t="s">
        <v>53</v>
      </c>
      <c r="E668" s="12">
        <f>(Таблица1[[#This Row],[Close]]-B667)/B667</f>
        <v>-2.4855365937176674E-2</v>
      </c>
    </row>
    <row r="669" spans="1:5" x14ac:dyDescent="0.2">
      <c r="A669" s="31">
        <v>43133</v>
      </c>
      <c r="B669" s="12">
        <v>5.4058999999999999</v>
      </c>
      <c r="C669" s="14">
        <v>13721300</v>
      </c>
      <c r="D669" t="s">
        <v>53</v>
      </c>
      <c r="E669" s="12">
        <f>(Таблица1[[#This Row],[Close]]-B668)/B668</f>
        <v>-6.1277055759731257E-3</v>
      </c>
    </row>
    <row r="670" spans="1:5" x14ac:dyDescent="0.2">
      <c r="A670" s="31">
        <v>43136</v>
      </c>
      <c r="B670" s="12">
        <v>5.2885799999999996</v>
      </c>
      <c r="C670" s="14">
        <v>13953700</v>
      </c>
      <c r="D670" t="s">
        <v>53</v>
      </c>
      <c r="E670" s="12">
        <f>(Таблица1[[#This Row],[Close]]-B669)/B669</f>
        <v>-2.170221424739642E-2</v>
      </c>
    </row>
    <row r="671" spans="1:5" x14ac:dyDescent="0.2">
      <c r="A671" s="31">
        <v>43137</v>
      </c>
      <c r="B671" s="12">
        <v>5.2819200000000004</v>
      </c>
      <c r="C671" s="14">
        <v>17252400</v>
      </c>
      <c r="D671" t="s">
        <v>53</v>
      </c>
      <c r="E671" s="12">
        <f>(Таблица1[[#This Row],[Close]]-B670)/B670</f>
        <v>-1.2593172458390007E-3</v>
      </c>
    </row>
    <row r="672" spans="1:5" x14ac:dyDescent="0.2">
      <c r="A672" s="31">
        <v>43138</v>
      </c>
      <c r="B672" s="12">
        <v>5.2272600000000002</v>
      </c>
      <c r="C672" s="14">
        <v>7817100</v>
      </c>
      <c r="D672" t="s">
        <v>53</v>
      </c>
      <c r="E672" s="12">
        <f>(Таблица1[[#This Row],[Close]]-B671)/B671</f>
        <v>-1.0348509632860806E-2</v>
      </c>
    </row>
    <row r="673" spans="1:5" x14ac:dyDescent="0.2">
      <c r="A673" s="31">
        <v>43139</v>
      </c>
      <c r="B673" s="12">
        <v>5.0939399999999999</v>
      </c>
      <c r="C673" s="14">
        <v>9913100</v>
      </c>
      <c r="D673" t="s">
        <v>53</v>
      </c>
      <c r="E673" s="12">
        <f>(Таблица1[[#This Row],[Close]]-B672)/B672</f>
        <v>-2.5504757750714584E-2</v>
      </c>
    </row>
    <row r="674" spans="1:5" x14ac:dyDescent="0.2">
      <c r="A674" s="31">
        <v>43140</v>
      </c>
      <c r="B674" s="12">
        <v>5.2445899999999996</v>
      </c>
      <c r="C674" s="14">
        <v>10865900</v>
      </c>
      <c r="D674" t="s">
        <v>53</v>
      </c>
      <c r="E674" s="12">
        <f>(Таблица1[[#This Row],[Close]]-B673)/B673</f>
        <v>2.9574356981040165E-2</v>
      </c>
    </row>
    <row r="675" spans="1:5" x14ac:dyDescent="0.2">
      <c r="A675" s="31">
        <v>43143</v>
      </c>
      <c r="B675" s="12">
        <v>5.2352600000000002</v>
      </c>
      <c r="C675" s="14">
        <v>10717100</v>
      </c>
      <c r="D675" t="s">
        <v>53</v>
      </c>
      <c r="E675" s="12">
        <f>(Таблица1[[#This Row],[Close]]-B674)/B674</f>
        <v>-1.7789760496052876E-3</v>
      </c>
    </row>
    <row r="676" spans="1:5" x14ac:dyDescent="0.2">
      <c r="A676" s="31">
        <v>43144</v>
      </c>
      <c r="B676" s="12">
        <v>5.2365899999999996</v>
      </c>
      <c r="C676" s="14">
        <v>6290900</v>
      </c>
      <c r="D676" t="s">
        <v>53</v>
      </c>
      <c r="E676" s="12">
        <f>(Таблица1[[#This Row],[Close]]-B675)/B675</f>
        <v>2.5404659940468806E-4</v>
      </c>
    </row>
    <row r="677" spans="1:5" x14ac:dyDescent="0.2">
      <c r="A677" s="31">
        <v>43145</v>
      </c>
      <c r="B677" s="12">
        <v>5.1592700000000002</v>
      </c>
      <c r="C677" s="14">
        <v>7980700</v>
      </c>
      <c r="D677" t="s">
        <v>53</v>
      </c>
      <c r="E677" s="12">
        <f>(Таблица1[[#This Row],[Close]]-B676)/B676</f>
        <v>-1.4765333929140794E-2</v>
      </c>
    </row>
    <row r="678" spans="1:5" x14ac:dyDescent="0.2">
      <c r="A678" s="31">
        <v>43146</v>
      </c>
      <c r="B678" s="12">
        <v>5.2485900000000001</v>
      </c>
      <c r="C678" s="14">
        <v>12821500</v>
      </c>
      <c r="D678" t="s">
        <v>53</v>
      </c>
      <c r="E678" s="12">
        <f>(Таблица1[[#This Row],[Close]]-B677)/B677</f>
        <v>1.7312526772198363E-2</v>
      </c>
    </row>
    <row r="679" spans="1:5" x14ac:dyDescent="0.2">
      <c r="A679" s="31">
        <v>43147</v>
      </c>
      <c r="B679" s="12">
        <v>5.2912499999999998</v>
      </c>
      <c r="C679" s="14">
        <v>11187500</v>
      </c>
      <c r="D679" t="s">
        <v>53</v>
      </c>
      <c r="E679" s="12">
        <f>(Таблица1[[#This Row],[Close]]-B678)/B678</f>
        <v>8.1278972066783067E-3</v>
      </c>
    </row>
    <row r="680" spans="1:5" x14ac:dyDescent="0.2">
      <c r="A680" s="31">
        <v>43151</v>
      </c>
      <c r="B680" s="12">
        <v>5.2139300000000004</v>
      </c>
      <c r="C680" s="14">
        <v>7215700</v>
      </c>
      <c r="D680" t="s">
        <v>53</v>
      </c>
      <c r="E680" s="12">
        <f>(Таблица1[[#This Row],[Close]]-B679)/B679</f>
        <v>-1.4612804157807587E-2</v>
      </c>
    </row>
    <row r="681" spans="1:5" x14ac:dyDescent="0.2">
      <c r="A681" s="31">
        <v>43152</v>
      </c>
      <c r="B681" s="12">
        <v>5.06595</v>
      </c>
      <c r="C681" s="14">
        <v>9209500</v>
      </c>
      <c r="D681" t="s">
        <v>53</v>
      </c>
      <c r="E681" s="12">
        <f>(Таблица1[[#This Row],[Close]]-B680)/B680</f>
        <v>-2.8381662201065305E-2</v>
      </c>
    </row>
    <row r="682" spans="1:5" x14ac:dyDescent="0.2">
      <c r="A682" s="31">
        <v>43153</v>
      </c>
      <c r="B682" s="12">
        <v>5.1032799999999998</v>
      </c>
      <c r="C682" s="14">
        <v>8407300</v>
      </c>
      <c r="D682" t="s">
        <v>53</v>
      </c>
      <c r="E682" s="12">
        <f>(Таблица1[[#This Row],[Close]]-B681)/B681</f>
        <v>7.368805456034873E-3</v>
      </c>
    </row>
    <row r="683" spans="1:5" x14ac:dyDescent="0.2">
      <c r="A683" s="31">
        <v>43154</v>
      </c>
      <c r="B683" s="12">
        <v>5.1832599999999998</v>
      </c>
      <c r="C683" s="14">
        <v>7073500</v>
      </c>
      <c r="D683" t="s">
        <v>53</v>
      </c>
      <c r="E683" s="12">
        <f>(Таблица1[[#This Row],[Close]]-B682)/B682</f>
        <v>1.5672273518207887E-2</v>
      </c>
    </row>
    <row r="684" spans="1:5" x14ac:dyDescent="0.2">
      <c r="A684" s="31">
        <v>43157</v>
      </c>
      <c r="B684" s="12">
        <v>5.20059</v>
      </c>
      <c r="C684" s="14">
        <v>5551900</v>
      </c>
      <c r="D684" t="s">
        <v>53</v>
      </c>
      <c r="E684" s="12">
        <f>(Таблица1[[#This Row],[Close]]-B683)/B683</f>
        <v>3.3434556630383755E-3</v>
      </c>
    </row>
    <row r="685" spans="1:5" x14ac:dyDescent="0.2">
      <c r="A685" s="31">
        <v>43158</v>
      </c>
      <c r="B685" s="12">
        <v>5.1232699999999998</v>
      </c>
      <c r="C685" s="14">
        <v>8837700</v>
      </c>
      <c r="D685" t="s">
        <v>53</v>
      </c>
      <c r="E685" s="12">
        <f>(Таблица1[[#This Row],[Close]]-B684)/B684</f>
        <v>-1.486754387482964E-2</v>
      </c>
    </row>
    <row r="686" spans="1:5" x14ac:dyDescent="0.2">
      <c r="A686" s="31">
        <v>43159</v>
      </c>
      <c r="B686" s="12">
        <v>5.1539299999999999</v>
      </c>
      <c r="C686" s="14">
        <v>25242400</v>
      </c>
      <c r="D686" t="s">
        <v>53</v>
      </c>
      <c r="E686" s="12">
        <f>(Таблица1[[#This Row],[Close]]-B685)/B685</f>
        <v>5.9844591442575019E-3</v>
      </c>
    </row>
    <row r="687" spans="1:5" x14ac:dyDescent="0.2">
      <c r="A687" s="31">
        <v>43160</v>
      </c>
      <c r="B687" s="12">
        <v>5.1299400000000004</v>
      </c>
      <c r="C687" s="14">
        <v>10355600</v>
      </c>
      <c r="D687" t="s">
        <v>53</v>
      </c>
      <c r="E687" s="12">
        <f>(Таблица1[[#This Row],[Close]]-B686)/B686</f>
        <v>-4.654700393680068E-3</v>
      </c>
    </row>
    <row r="688" spans="1:5" x14ac:dyDescent="0.2">
      <c r="A688" s="31">
        <v>43161</v>
      </c>
      <c r="B688" s="12">
        <v>5.1206100000000001</v>
      </c>
      <c r="C688" s="14">
        <v>8495600</v>
      </c>
      <c r="D688" t="s">
        <v>53</v>
      </c>
      <c r="E688" s="12">
        <f>(Таблица1[[#This Row],[Close]]-B687)/B687</f>
        <v>-1.8187347220435877E-3</v>
      </c>
    </row>
    <row r="689" spans="1:5" x14ac:dyDescent="0.2">
      <c r="A689" s="31">
        <v>43164</v>
      </c>
      <c r="B689" s="12">
        <v>5.1672700000000003</v>
      </c>
      <c r="C689" s="14">
        <v>9793200</v>
      </c>
      <c r="D689" t="s">
        <v>53</v>
      </c>
      <c r="E689" s="12">
        <f>(Таблица1[[#This Row],[Close]]-B688)/B688</f>
        <v>9.1121956173190587E-3</v>
      </c>
    </row>
    <row r="690" spans="1:5" x14ac:dyDescent="0.2">
      <c r="A690" s="31">
        <v>43165</v>
      </c>
      <c r="B690" s="12">
        <v>5.1486000000000001</v>
      </c>
      <c r="C690" s="14">
        <v>10824000</v>
      </c>
      <c r="D690" t="s">
        <v>53</v>
      </c>
      <c r="E690" s="12">
        <f>(Таблица1[[#This Row],[Close]]-B689)/B689</f>
        <v>-3.6131264671674184E-3</v>
      </c>
    </row>
    <row r="691" spans="1:5" x14ac:dyDescent="0.2">
      <c r="A691" s="31">
        <v>43166</v>
      </c>
      <c r="B691" s="12">
        <v>5.1752700000000003</v>
      </c>
      <c r="C691" s="14">
        <v>8372000</v>
      </c>
      <c r="D691" t="s">
        <v>53</v>
      </c>
      <c r="E691" s="12">
        <f>(Таблица1[[#This Row],[Close]]-B690)/B690</f>
        <v>5.180048945344403E-3</v>
      </c>
    </row>
    <row r="692" spans="1:5" x14ac:dyDescent="0.2">
      <c r="A692" s="31">
        <v>43167</v>
      </c>
      <c r="B692" s="12">
        <v>5.1992599999999998</v>
      </c>
      <c r="C692" s="14">
        <v>8352500</v>
      </c>
      <c r="D692" t="s">
        <v>53</v>
      </c>
      <c r="E692" s="12">
        <f>(Таблица1[[#This Row],[Close]]-B691)/B691</f>
        <v>4.635506939734451E-3</v>
      </c>
    </row>
    <row r="693" spans="1:5" x14ac:dyDescent="0.2">
      <c r="A693" s="31">
        <v>43168</v>
      </c>
      <c r="B693" s="12">
        <v>5.3312400000000002</v>
      </c>
      <c r="C693" s="14">
        <v>14796700</v>
      </c>
      <c r="D693" t="s">
        <v>53</v>
      </c>
      <c r="E693" s="12">
        <f>(Таблица1[[#This Row],[Close]]-B692)/B692</f>
        <v>2.5384381623538819E-2</v>
      </c>
    </row>
    <row r="694" spans="1:5" x14ac:dyDescent="0.2">
      <c r="A694" s="31">
        <v>43171</v>
      </c>
      <c r="B694" s="12">
        <v>5.3379099999999999</v>
      </c>
      <c r="C694" s="14">
        <v>10547000</v>
      </c>
      <c r="D694" t="s">
        <v>53</v>
      </c>
      <c r="E694" s="12">
        <f>(Таблица1[[#This Row],[Close]]-B693)/B693</f>
        <v>1.2511160630546986E-3</v>
      </c>
    </row>
    <row r="695" spans="1:5" x14ac:dyDescent="0.2">
      <c r="A695" s="31">
        <v>43172</v>
      </c>
      <c r="B695" s="12">
        <v>5.3392400000000002</v>
      </c>
      <c r="C695" s="14">
        <v>6485100</v>
      </c>
      <c r="D695" t="s">
        <v>53</v>
      </c>
      <c r="E695" s="12">
        <f>(Таблица1[[#This Row],[Close]]-B694)/B694</f>
        <v>2.4916118855512276E-4</v>
      </c>
    </row>
    <row r="696" spans="1:5" x14ac:dyDescent="0.2">
      <c r="A696" s="31">
        <v>43173</v>
      </c>
      <c r="B696" s="12">
        <v>5.3725699999999996</v>
      </c>
      <c r="C696" s="14">
        <v>16437300</v>
      </c>
      <c r="D696" t="s">
        <v>53</v>
      </c>
      <c r="E696" s="12">
        <f>(Таблица1[[#This Row],[Close]]-B695)/B695</f>
        <v>6.2424614739175262E-3</v>
      </c>
    </row>
    <row r="697" spans="1:5" x14ac:dyDescent="0.2">
      <c r="A697" s="31">
        <v>43174</v>
      </c>
      <c r="B697" s="12">
        <v>5.3672399999999998</v>
      </c>
      <c r="C697" s="14">
        <v>6486100</v>
      </c>
      <c r="D697" t="s">
        <v>53</v>
      </c>
      <c r="E697" s="12">
        <f>(Таблица1[[#This Row],[Close]]-B696)/B696</f>
        <v>-9.9207641780373924E-4</v>
      </c>
    </row>
    <row r="698" spans="1:5" x14ac:dyDescent="0.2">
      <c r="A698" s="31">
        <v>43175</v>
      </c>
      <c r="B698" s="12">
        <v>5.4245599999999996</v>
      </c>
      <c r="C698" s="14">
        <v>10844500</v>
      </c>
      <c r="D698" t="s">
        <v>53</v>
      </c>
      <c r="E698" s="12">
        <f>(Таблица1[[#This Row],[Close]]-B697)/B697</f>
        <v>1.0679604414932035E-2</v>
      </c>
    </row>
    <row r="699" spans="1:5" x14ac:dyDescent="0.2">
      <c r="A699" s="31">
        <v>43178</v>
      </c>
      <c r="B699" s="12">
        <v>5.3939000000000004</v>
      </c>
      <c r="C699" s="14">
        <v>6131000</v>
      </c>
      <c r="D699" t="s">
        <v>53</v>
      </c>
      <c r="E699" s="12">
        <f>(Таблица1[[#This Row],[Close]]-B698)/B698</f>
        <v>-5.6520713200700606E-3</v>
      </c>
    </row>
    <row r="700" spans="1:5" x14ac:dyDescent="0.2">
      <c r="A700" s="31">
        <v>43179</v>
      </c>
      <c r="B700" s="12">
        <v>5.3472400000000002</v>
      </c>
      <c r="C700" s="14">
        <v>11410500</v>
      </c>
      <c r="D700" t="s">
        <v>53</v>
      </c>
      <c r="E700" s="12">
        <f>(Таблица1[[#This Row],[Close]]-B699)/B699</f>
        <v>-8.6505126161034018E-3</v>
      </c>
    </row>
    <row r="701" spans="1:5" x14ac:dyDescent="0.2">
      <c r="A701" s="31">
        <v>43180</v>
      </c>
      <c r="B701" s="12">
        <v>5.3045799999999996</v>
      </c>
      <c r="C701" s="14">
        <v>6779800</v>
      </c>
      <c r="D701" t="s">
        <v>53</v>
      </c>
      <c r="E701" s="12">
        <f>(Таблица1[[#This Row],[Close]]-B700)/B700</f>
        <v>-7.977947501888934E-3</v>
      </c>
    </row>
    <row r="702" spans="1:5" x14ac:dyDescent="0.2">
      <c r="A702" s="31">
        <v>43181</v>
      </c>
      <c r="B702" s="12">
        <v>5.2139300000000004</v>
      </c>
      <c r="C702" s="14">
        <v>8808900</v>
      </c>
      <c r="D702" t="s">
        <v>53</v>
      </c>
      <c r="E702" s="12">
        <f>(Таблица1[[#This Row],[Close]]-B701)/B701</f>
        <v>-1.7089006104158904E-2</v>
      </c>
    </row>
    <row r="703" spans="1:5" x14ac:dyDescent="0.2">
      <c r="A703" s="31">
        <v>43182</v>
      </c>
      <c r="B703" s="12">
        <v>5.1486000000000001</v>
      </c>
      <c r="C703" s="14">
        <v>10095300</v>
      </c>
      <c r="D703" t="s">
        <v>53</v>
      </c>
      <c r="E703" s="12">
        <f>(Таблица1[[#This Row],[Close]]-B702)/B702</f>
        <v>-1.2529895875088527E-2</v>
      </c>
    </row>
    <row r="704" spans="1:5" x14ac:dyDescent="0.2">
      <c r="A704" s="31">
        <v>43185</v>
      </c>
      <c r="B704" s="12">
        <v>5.2125899999999996</v>
      </c>
      <c r="C704" s="14">
        <v>5783300</v>
      </c>
      <c r="D704" t="s">
        <v>53</v>
      </c>
      <c r="E704" s="12">
        <f>(Таблица1[[#This Row],[Close]]-B703)/B703</f>
        <v>1.2428621372800285E-2</v>
      </c>
    </row>
    <row r="705" spans="1:5" x14ac:dyDescent="0.2">
      <c r="A705" s="31">
        <v>43186</v>
      </c>
      <c r="B705" s="12">
        <v>5.2725799999999996</v>
      </c>
      <c r="C705" s="14">
        <v>7552200</v>
      </c>
      <c r="D705" t="s">
        <v>53</v>
      </c>
      <c r="E705" s="12">
        <f>(Таблица1[[#This Row],[Close]]-B704)/B704</f>
        <v>1.1508674190757377E-2</v>
      </c>
    </row>
    <row r="706" spans="1:5" x14ac:dyDescent="0.2">
      <c r="A706" s="31">
        <v>43187</v>
      </c>
      <c r="B706" s="12">
        <v>5.4099000000000004</v>
      </c>
      <c r="C706" s="14">
        <v>9769000</v>
      </c>
      <c r="D706" t="s">
        <v>53</v>
      </c>
      <c r="E706" s="12">
        <f>(Таблица1[[#This Row],[Close]]-B705)/B705</f>
        <v>2.6044175716632235E-2</v>
      </c>
    </row>
    <row r="707" spans="1:5" x14ac:dyDescent="0.2">
      <c r="A707" s="31">
        <v>43188</v>
      </c>
      <c r="B707" s="12">
        <v>5.4325599999999996</v>
      </c>
      <c r="C707" s="14">
        <v>10890000</v>
      </c>
      <c r="D707" t="s">
        <v>53</v>
      </c>
      <c r="E707" s="12">
        <f>(Таблица1[[#This Row],[Close]]-B706)/B706</f>
        <v>4.1886171648273041E-3</v>
      </c>
    </row>
    <row r="708" spans="1:5" x14ac:dyDescent="0.2">
      <c r="A708" s="31">
        <v>43192</v>
      </c>
      <c r="B708" s="12">
        <v>5.3965699999999996</v>
      </c>
      <c r="C708" s="14">
        <v>11828800</v>
      </c>
      <c r="D708" t="s">
        <v>53</v>
      </c>
      <c r="E708" s="12">
        <f>(Таблица1[[#This Row],[Close]]-B707)/B707</f>
        <v>-6.6248693065516021E-3</v>
      </c>
    </row>
    <row r="709" spans="1:5" x14ac:dyDescent="0.2">
      <c r="A709" s="31">
        <v>43193</v>
      </c>
      <c r="B709" s="12">
        <v>5.4858900000000004</v>
      </c>
      <c r="C709" s="14">
        <v>7374700</v>
      </c>
      <c r="D709" t="s">
        <v>53</v>
      </c>
      <c r="E709" s="12">
        <f>(Таблица1[[#This Row],[Close]]-B708)/B708</f>
        <v>1.6551253851983899E-2</v>
      </c>
    </row>
    <row r="710" spans="1:5" x14ac:dyDescent="0.2">
      <c r="A710" s="31">
        <v>43194</v>
      </c>
      <c r="B710" s="12">
        <v>5.4978899999999999</v>
      </c>
      <c r="C710" s="14">
        <v>6560400</v>
      </c>
      <c r="D710" t="s">
        <v>53</v>
      </c>
      <c r="E710" s="12">
        <f>(Таблица1[[#This Row],[Close]]-B709)/B709</f>
        <v>2.1874299338848512E-3</v>
      </c>
    </row>
    <row r="711" spans="1:5" x14ac:dyDescent="0.2">
      <c r="A711" s="31">
        <v>43195</v>
      </c>
      <c r="B711" s="12">
        <v>5.5005499999999996</v>
      </c>
      <c r="C711" s="14">
        <v>3874200</v>
      </c>
      <c r="D711" t="s">
        <v>53</v>
      </c>
      <c r="E711" s="12">
        <f>(Таблица1[[#This Row],[Close]]-B710)/B710</f>
        <v>4.8382197533956893E-4</v>
      </c>
    </row>
    <row r="712" spans="1:5" x14ac:dyDescent="0.2">
      <c r="A712" s="31">
        <v>43196</v>
      </c>
      <c r="B712" s="12">
        <v>5.4752200000000002</v>
      </c>
      <c r="C712" s="14">
        <v>6605000</v>
      </c>
      <c r="D712" t="s">
        <v>53</v>
      </c>
      <c r="E712" s="12">
        <f>(Таблица1[[#This Row],[Close]]-B711)/B711</f>
        <v>-4.6049940460498335E-3</v>
      </c>
    </row>
    <row r="713" spans="1:5" x14ac:dyDescent="0.2">
      <c r="A713" s="31">
        <v>43199</v>
      </c>
      <c r="B713" s="12">
        <v>5.4725599999999996</v>
      </c>
      <c r="C713" s="14">
        <v>6446100</v>
      </c>
      <c r="D713" t="s">
        <v>53</v>
      </c>
      <c r="E713" s="12">
        <f>(Таблица1[[#This Row],[Close]]-B712)/B712</f>
        <v>-4.8582522711426219E-4</v>
      </c>
    </row>
    <row r="714" spans="1:5" x14ac:dyDescent="0.2">
      <c r="A714" s="31">
        <v>43200</v>
      </c>
      <c r="B714" s="12">
        <v>5.4952199999999998</v>
      </c>
      <c r="C714" s="14">
        <v>4771100</v>
      </c>
      <c r="D714" t="s">
        <v>53</v>
      </c>
      <c r="E714" s="12">
        <f>(Таблица1[[#This Row],[Close]]-B713)/B713</f>
        <v>4.1406581197830864E-3</v>
      </c>
    </row>
    <row r="715" spans="1:5" x14ac:dyDescent="0.2">
      <c r="A715" s="31">
        <v>43201</v>
      </c>
      <c r="B715" s="12">
        <v>5.4978899999999999</v>
      </c>
      <c r="C715" s="14">
        <v>4333300</v>
      </c>
      <c r="D715" t="s">
        <v>53</v>
      </c>
      <c r="E715" s="12">
        <f>(Таблица1[[#This Row],[Close]]-B714)/B714</f>
        <v>4.8587681657880348E-4</v>
      </c>
    </row>
    <row r="716" spans="1:5" x14ac:dyDescent="0.2">
      <c r="A716" s="31">
        <v>43202</v>
      </c>
      <c r="B716" s="12">
        <v>5.4259000000000004</v>
      </c>
      <c r="C716" s="14">
        <v>5830800</v>
      </c>
      <c r="D716" t="s">
        <v>53</v>
      </c>
      <c r="E716" s="12">
        <f>(Таблица1[[#This Row],[Close]]-B715)/B715</f>
        <v>-1.3094114287481116E-2</v>
      </c>
    </row>
    <row r="717" spans="1:5" x14ac:dyDescent="0.2">
      <c r="A717" s="31">
        <v>43203</v>
      </c>
      <c r="B717" s="12">
        <v>5.4485599999999996</v>
      </c>
      <c r="C717" s="14">
        <v>6710100</v>
      </c>
      <c r="D717" t="s">
        <v>53</v>
      </c>
      <c r="E717" s="12">
        <f>(Таблица1[[#This Row],[Close]]-B716)/B716</f>
        <v>4.176265688641375E-3</v>
      </c>
    </row>
    <row r="718" spans="1:5" x14ac:dyDescent="0.2">
      <c r="A718" s="31">
        <v>43206</v>
      </c>
      <c r="B718" s="12">
        <v>5.4405599999999996</v>
      </c>
      <c r="C718" s="14">
        <v>11531400</v>
      </c>
      <c r="D718" t="s">
        <v>53</v>
      </c>
      <c r="E718" s="12">
        <f>(Таблица1[[#This Row],[Close]]-B717)/B717</f>
        <v>-1.4682778569016415E-3</v>
      </c>
    </row>
    <row r="719" spans="1:5" x14ac:dyDescent="0.2">
      <c r="A719" s="31">
        <v>43207</v>
      </c>
      <c r="B719" s="12">
        <v>5.4632199999999997</v>
      </c>
      <c r="C719" s="14">
        <v>11516500</v>
      </c>
      <c r="D719" t="s">
        <v>53</v>
      </c>
      <c r="E719" s="12">
        <f>(Таблица1[[#This Row],[Close]]-B718)/B718</f>
        <v>4.1650124251915478E-3</v>
      </c>
    </row>
    <row r="720" spans="1:5" x14ac:dyDescent="0.2">
      <c r="A720" s="31">
        <v>43208</v>
      </c>
      <c r="B720" s="12">
        <v>5.4085700000000001</v>
      </c>
      <c r="C720" s="14">
        <v>7411800</v>
      </c>
      <c r="D720" t="s">
        <v>53</v>
      </c>
      <c r="E720" s="12">
        <f>(Таблица1[[#This Row],[Close]]-B719)/B719</f>
        <v>-1.0003258151785878E-2</v>
      </c>
    </row>
    <row r="721" spans="1:5" x14ac:dyDescent="0.2">
      <c r="A721" s="31">
        <v>43209</v>
      </c>
      <c r="B721" s="12">
        <v>5.3179100000000004</v>
      </c>
      <c r="C721" s="14">
        <v>7118100</v>
      </c>
      <c r="D721" t="s">
        <v>53</v>
      </c>
      <c r="E721" s="12">
        <f>(Таблица1[[#This Row],[Close]]-B720)/B720</f>
        <v>-1.6762286519357194E-2</v>
      </c>
    </row>
    <row r="722" spans="1:5" x14ac:dyDescent="0.2">
      <c r="A722" s="31">
        <v>43210</v>
      </c>
      <c r="B722" s="12">
        <v>5.2525899999999996</v>
      </c>
      <c r="C722" s="14">
        <v>7660900</v>
      </c>
      <c r="D722" t="s">
        <v>53</v>
      </c>
      <c r="E722" s="12">
        <f>(Таблица1[[#This Row],[Close]]-B721)/B721</f>
        <v>-1.2283020961242425E-2</v>
      </c>
    </row>
    <row r="723" spans="1:5" x14ac:dyDescent="0.2">
      <c r="A723" s="31">
        <v>43213</v>
      </c>
      <c r="B723" s="12">
        <v>5.2459199999999999</v>
      </c>
      <c r="C723" s="14">
        <v>7165500</v>
      </c>
      <c r="D723" t="s">
        <v>53</v>
      </c>
      <c r="E723" s="12">
        <f>(Таблица1[[#This Row],[Close]]-B722)/B722</f>
        <v>-1.269849731275377E-3</v>
      </c>
    </row>
    <row r="724" spans="1:5" x14ac:dyDescent="0.2">
      <c r="A724" s="31">
        <v>43214</v>
      </c>
      <c r="B724" s="12">
        <v>5.2352600000000002</v>
      </c>
      <c r="C724" s="14">
        <v>10531200</v>
      </c>
      <c r="D724" t="s">
        <v>53</v>
      </c>
      <c r="E724" s="12">
        <f>(Таблица1[[#This Row],[Close]]-B723)/B723</f>
        <v>-2.0320553878060798E-3</v>
      </c>
    </row>
    <row r="725" spans="1:5" x14ac:dyDescent="0.2">
      <c r="A725" s="31">
        <v>43215</v>
      </c>
      <c r="B725" s="12">
        <v>5.2459199999999999</v>
      </c>
      <c r="C725" s="14">
        <v>8212100</v>
      </c>
      <c r="D725" t="s">
        <v>53</v>
      </c>
      <c r="E725" s="12">
        <f>(Таблица1[[#This Row],[Close]]-B724)/B724</f>
        <v>2.0361930448534876E-3</v>
      </c>
    </row>
    <row r="726" spans="1:5" x14ac:dyDescent="0.2">
      <c r="A726" s="31">
        <v>43216</v>
      </c>
      <c r="B726" s="12">
        <v>5.3605700000000001</v>
      </c>
      <c r="C726" s="14">
        <v>8892500</v>
      </c>
      <c r="D726" t="s">
        <v>53</v>
      </c>
      <c r="E726" s="12">
        <f>(Таблица1[[#This Row],[Close]]-B725)/B725</f>
        <v>2.1855079757220876E-2</v>
      </c>
    </row>
    <row r="727" spans="1:5" x14ac:dyDescent="0.2">
      <c r="A727" s="31">
        <v>43217</v>
      </c>
      <c r="B727" s="12">
        <v>5.4565599999999996</v>
      </c>
      <c r="C727" s="14">
        <v>5694100</v>
      </c>
      <c r="D727" t="s">
        <v>53</v>
      </c>
      <c r="E727" s="12">
        <f>(Таблица1[[#This Row],[Close]]-B726)/B726</f>
        <v>1.7906677834633178E-2</v>
      </c>
    </row>
    <row r="728" spans="1:5" x14ac:dyDescent="0.2">
      <c r="A728" s="31">
        <v>43220</v>
      </c>
      <c r="B728" s="12">
        <v>5.41256</v>
      </c>
      <c r="C728" s="14">
        <v>7438800</v>
      </c>
      <c r="D728" t="s">
        <v>53</v>
      </c>
      <c r="E728" s="12">
        <f>(Таблица1[[#This Row],[Close]]-B727)/B727</f>
        <v>-8.0636884777221546E-3</v>
      </c>
    </row>
    <row r="729" spans="1:5" x14ac:dyDescent="0.2">
      <c r="A729" s="31">
        <v>43221</v>
      </c>
      <c r="B729" s="12">
        <v>5.4765600000000001</v>
      </c>
      <c r="C729" s="14">
        <v>6321500</v>
      </c>
      <c r="D729" t="s">
        <v>53</v>
      </c>
      <c r="E729" s="12">
        <f>(Таблица1[[#This Row],[Close]]-B728)/B728</f>
        <v>1.1824349291278074E-2</v>
      </c>
    </row>
    <row r="730" spans="1:5" x14ac:dyDescent="0.2">
      <c r="A730" s="31">
        <v>43222</v>
      </c>
      <c r="B730" s="12">
        <v>5.4259000000000004</v>
      </c>
      <c r="C730" s="14">
        <v>4720000</v>
      </c>
      <c r="D730" t="s">
        <v>53</v>
      </c>
      <c r="E730" s="12">
        <f>(Таблица1[[#This Row],[Close]]-B729)/B729</f>
        <v>-9.2503323254012927E-3</v>
      </c>
    </row>
    <row r="731" spans="1:5" x14ac:dyDescent="0.2">
      <c r="A731" s="31">
        <v>43223</v>
      </c>
      <c r="B731" s="12">
        <v>5.42056</v>
      </c>
      <c r="C731" s="14">
        <v>4249700</v>
      </c>
      <c r="D731" t="s">
        <v>53</v>
      </c>
      <c r="E731" s="12">
        <f>(Таблица1[[#This Row],[Close]]-B730)/B730</f>
        <v>-9.8416852503738434E-4</v>
      </c>
    </row>
    <row r="732" spans="1:5" x14ac:dyDescent="0.2">
      <c r="A732" s="31">
        <v>43224</v>
      </c>
      <c r="B732" s="12">
        <v>5.4738899999999999</v>
      </c>
      <c r="C732" s="14">
        <v>4147400</v>
      </c>
      <c r="D732" t="s">
        <v>53</v>
      </c>
      <c r="E732" s="12">
        <f>(Таблица1[[#This Row],[Close]]-B731)/B731</f>
        <v>9.8384668742712705E-3</v>
      </c>
    </row>
    <row r="733" spans="1:5" x14ac:dyDescent="0.2">
      <c r="A733" s="31">
        <v>43227</v>
      </c>
      <c r="B733" s="12">
        <v>5.4938900000000004</v>
      </c>
      <c r="C733" s="14">
        <v>4751600</v>
      </c>
      <c r="D733" t="s">
        <v>53</v>
      </c>
      <c r="E733" s="12">
        <f>(Таблица1[[#This Row],[Close]]-B732)/B732</f>
        <v>3.6537087884485186E-3</v>
      </c>
    </row>
    <row r="734" spans="1:5" x14ac:dyDescent="0.2">
      <c r="A734" s="31">
        <v>43228</v>
      </c>
      <c r="B734" s="12">
        <v>5.4645599999999996</v>
      </c>
      <c r="C734" s="14">
        <v>6735200</v>
      </c>
      <c r="D734" t="s">
        <v>53</v>
      </c>
      <c r="E734" s="12">
        <f>(Таблица1[[#This Row],[Close]]-B733)/B733</f>
        <v>-5.3386580364733812E-3</v>
      </c>
    </row>
    <row r="735" spans="1:5" x14ac:dyDescent="0.2">
      <c r="A735" s="31">
        <v>43229</v>
      </c>
      <c r="B735" s="12">
        <v>5.4952199999999998</v>
      </c>
      <c r="C735" s="14">
        <v>14473200</v>
      </c>
      <c r="D735" t="s">
        <v>53</v>
      </c>
      <c r="E735" s="12">
        <f>(Таблица1[[#This Row],[Close]]-B734)/B734</f>
        <v>5.610698757082022E-3</v>
      </c>
    </row>
    <row r="736" spans="1:5" x14ac:dyDescent="0.2">
      <c r="A736" s="31">
        <v>43230</v>
      </c>
      <c r="B736" s="12">
        <v>5.4765600000000001</v>
      </c>
      <c r="C736" s="14">
        <v>9627800</v>
      </c>
      <c r="D736" t="s">
        <v>53</v>
      </c>
      <c r="E736" s="12">
        <f>(Таблица1[[#This Row],[Close]]-B735)/B735</f>
        <v>-3.395678425977427E-3</v>
      </c>
    </row>
    <row r="737" spans="1:5" x14ac:dyDescent="0.2">
      <c r="A737" s="31">
        <v>43231</v>
      </c>
      <c r="B737" s="12">
        <v>5.4485599999999996</v>
      </c>
      <c r="C737" s="14">
        <v>3245800</v>
      </c>
      <c r="D737" t="s">
        <v>53</v>
      </c>
      <c r="E737" s="12">
        <f>(Таблица1[[#This Row],[Close]]-B736)/B736</f>
        <v>-5.1126984822590215E-3</v>
      </c>
    </row>
    <row r="738" spans="1:5" x14ac:dyDescent="0.2">
      <c r="A738" s="31">
        <v>43234</v>
      </c>
      <c r="B738" s="12">
        <v>5.4152300000000002</v>
      </c>
      <c r="C738" s="14">
        <v>8948300</v>
      </c>
      <c r="D738" t="s">
        <v>53</v>
      </c>
      <c r="E738" s="12">
        <f>(Таблица1[[#This Row],[Close]]-B737)/B737</f>
        <v>-6.1172126213163511E-3</v>
      </c>
    </row>
    <row r="739" spans="1:5" x14ac:dyDescent="0.2">
      <c r="A739" s="31">
        <v>43235</v>
      </c>
      <c r="B739" s="12">
        <v>5.2965799999999996</v>
      </c>
      <c r="C739" s="14">
        <v>6805800</v>
      </c>
      <c r="D739" t="s">
        <v>53</v>
      </c>
      <c r="E739" s="12">
        <f>(Таблица1[[#This Row],[Close]]-B738)/B738</f>
        <v>-2.1910426703944354E-2</v>
      </c>
    </row>
    <row r="740" spans="1:5" x14ac:dyDescent="0.2">
      <c r="A740" s="31">
        <v>43236</v>
      </c>
      <c r="B740" s="12">
        <v>5.2405900000000001</v>
      </c>
      <c r="C740" s="14">
        <v>7387700</v>
      </c>
      <c r="D740" t="s">
        <v>53</v>
      </c>
      <c r="E740" s="12">
        <f>(Таблица1[[#This Row],[Close]]-B739)/B739</f>
        <v>-1.0570972212257635E-2</v>
      </c>
    </row>
    <row r="741" spans="1:5" x14ac:dyDescent="0.2">
      <c r="A741" s="31">
        <v>43237</v>
      </c>
      <c r="B741" s="12">
        <v>5.1539299999999999</v>
      </c>
      <c r="C741" s="14">
        <v>6292700</v>
      </c>
      <c r="D741" t="s">
        <v>53</v>
      </c>
      <c r="E741" s="12">
        <f>(Таблица1[[#This Row],[Close]]-B740)/B740</f>
        <v>-1.6536306026611543E-2</v>
      </c>
    </row>
    <row r="742" spans="1:5" x14ac:dyDescent="0.2">
      <c r="A742" s="31">
        <v>43238</v>
      </c>
      <c r="B742" s="12">
        <v>5.1726000000000001</v>
      </c>
      <c r="C742" s="14">
        <v>10592600</v>
      </c>
      <c r="D742" t="s">
        <v>53</v>
      </c>
      <c r="E742" s="12">
        <f>(Таблица1[[#This Row],[Close]]-B741)/B741</f>
        <v>3.6224783805756358E-3</v>
      </c>
    </row>
    <row r="743" spans="1:5" x14ac:dyDescent="0.2">
      <c r="A743" s="31">
        <v>43241</v>
      </c>
      <c r="B743" s="12">
        <v>5.2139300000000004</v>
      </c>
      <c r="C743" s="14">
        <v>7387700</v>
      </c>
      <c r="D743" t="s">
        <v>53</v>
      </c>
      <c r="E743" s="12">
        <f>(Таблица1[[#This Row],[Close]]-B742)/B742</f>
        <v>7.9901790202219995E-3</v>
      </c>
    </row>
    <row r="744" spans="1:5" x14ac:dyDescent="0.2">
      <c r="A744" s="31">
        <v>43242</v>
      </c>
      <c r="B744" s="12">
        <v>5.2272600000000002</v>
      </c>
      <c r="C744" s="14">
        <v>6818800</v>
      </c>
      <c r="D744" t="s">
        <v>53</v>
      </c>
      <c r="E744" s="12">
        <f>(Таблица1[[#This Row],[Close]]-B743)/B743</f>
        <v>2.5566127661859365E-3</v>
      </c>
    </row>
    <row r="745" spans="1:5" x14ac:dyDescent="0.2">
      <c r="A745" s="31">
        <v>43243</v>
      </c>
      <c r="B745" s="12">
        <v>5.3072499999999998</v>
      </c>
      <c r="C745" s="14">
        <v>6792800</v>
      </c>
      <c r="D745" t="s">
        <v>53</v>
      </c>
      <c r="E745" s="12">
        <f>(Таблица1[[#This Row],[Close]]-B744)/B744</f>
        <v>1.5302472040801407E-2</v>
      </c>
    </row>
    <row r="746" spans="1:5" x14ac:dyDescent="0.2">
      <c r="A746" s="31">
        <v>43244</v>
      </c>
      <c r="B746" s="12">
        <v>5.2672499999999998</v>
      </c>
      <c r="C746" s="14">
        <v>5582600</v>
      </c>
      <c r="D746" t="s">
        <v>53</v>
      </c>
      <c r="E746" s="12">
        <f>(Таблица1[[#This Row],[Close]]-B745)/B745</f>
        <v>-7.5368599557209546E-3</v>
      </c>
    </row>
    <row r="747" spans="1:5" x14ac:dyDescent="0.2">
      <c r="A747" s="31">
        <v>43245</v>
      </c>
      <c r="B747" s="12">
        <v>5.2885799999999996</v>
      </c>
      <c r="C747" s="14">
        <v>3577600</v>
      </c>
      <c r="D747" t="s">
        <v>53</v>
      </c>
      <c r="E747" s="12">
        <f>(Таблица1[[#This Row],[Close]]-B746)/B746</f>
        <v>4.0495514737291472E-3</v>
      </c>
    </row>
    <row r="748" spans="1:5" x14ac:dyDescent="0.2">
      <c r="A748" s="31">
        <v>43249</v>
      </c>
      <c r="B748" s="12">
        <v>5.3045799999999996</v>
      </c>
      <c r="C748" s="14">
        <v>4509900</v>
      </c>
      <c r="D748" t="s">
        <v>53</v>
      </c>
      <c r="E748" s="12">
        <f>(Таблица1[[#This Row],[Close]]-B747)/B747</f>
        <v>3.0253867767907482E-3</v>
      </c>
    </row>
    <row r="749" spans="1:5" x14ac:dyDescent="0.2">
      <c r="A749" s="31">
        <v>43250</v>
      </c>
      <c r="B749" s="12">
        <v>5.4418899999999999</v>
      </c>
      <c r="C749" s="14">
        <v>7036300</v>
      </c>
      <c r="D749" t="s">
        <v>53</v>
      </c>
      <c r="E749" s="12">
        <f>(Таблица1[[#This Row],[Close]]-B748)/B748</f>
        <v>2.588517846841791E-2</v>
      </c>
    </row>
    <row r="750" spans="1:5" x14ac:dyDescent="0.2">
      <c r="A750" s="31">
        <v>43251</v>
      </c>
      <c r="B750" s="12">
        <v>5.4432299999999998</v>
      </c>
      <c r="C750" s="14">
        <v>7680500</v>
      </c>
      <c r="D750" t="s">
        <v>53</v>
      </c>
      <c r="E750" s="12">
        <f>(Таблица1[[#This Row],[Close]]-B749)/B749</f>
        <v>2.4623797981949226E-4</v>
      </c>
    </row>
    <row r="751" spans="1:5" x14ac:dyDescent="0.2">
      <c r="A751" s="31">
        <v>43252</v>
      </c>
      <c r="B751" s="12">
        <v>5.4725599999999996</v>
      </c>
      <c r="C751" s="14">
        <v>7584700</v>
      </c>
      <c r="D751" t="s">
        <v>53</v>
      </c>
      <c r="E751" s="12">
        <f>(Таблица1[[#This Row],[Close]]-B750)/B750</f>
        <v>5.3883447879292E-3</v>
      </c>
    </row>
    <row r="752" spans="1:5" x14ac:dyDescent="0.2">
      <c r="A752" s="31">
        <v>43255</v>
      </c>
      <c r="B752" s="12">
        <v>5.5512100000000002</v>
      </c>
      <c r="C752" s="14">
        <v>7805900</v>
      </c>
      <c r="D752" t="s">
        <v>53</v>
      </c>
      <c r="E752" s="12">
        <f>(Таблица1[[#This Row],[Close]]-B751)/B751</f>
        <v>1.4371701726431608E-2</v>
      </c>
    </row>
    <row r="753" spans="1:5" x14ac:dyDescent="0.2">
      <c r="A753" s="31">
        <v>43256</v>
      </c>
      <c r="B753" s="12">
        <v>5.5072200000000002</v>
      </c>
      <c r="C753" s="14">
        <v>7028900</v>
      </c>
      <c r="D753" t="s">
        <v>53</v>
      </c>
      <c r="E753" s="12">
        <f>(Таблица1[[#This Row],[Close]]-B752)/B752</f>
        <v>-7.9243984644789111E-3</v>
      </c>
    </row>
    <row r="754" spans="1:5" x14ac:dyDescent="0.2">
      <c r="A754" s="31">
        <v>43257</v>
      </c>
      <c r="B754" s="12">
        <v>5.5445500000000001</v>
      </c>
      <c r="C754" s="14">
        <v>6819700</v>
      </c>
      <c r="D754" t="s">
        <v>53</v>
      </c>
      <c r="E754" s="12">
        <f>(Таблица1[[#This Row],[Close]]-B753)/B753</f>
        <v>6.7783745701097582E-3</v>
      </c>
    </row>
    <row r="755" spans="1:5" x14ac:dyDescent="0.2">
      <c r="A755" s="31">
        <v>43258</v>
      </c>
      <c r="B755" s="12">
        <v>5.5218800000000003</v>
      </c>
      <c r="C755" s="14">
        <v>13949900</v>
      </c>
      <c r="D755" t="s">
        <v>53</v>
      </c>
      <c r="E755" s="12">
        <f>(Таблица1[[#This Row],[Close]]-B754)/B754</f>
        <v>-4.0886997141336527E-3</v>
      </c>
    </row>
    <row r="756" spans="1:5" x14ac:dyDescent="0.2">
      <c r="A756" s="31">
        <v>43259</v>
      </c>
      <c r="B756" s="12">
        <v>5.5592100000000002</v>
      </c>
      <c r="C756" s="14">
        <v>4799900</v>
      </c>
      <c r="D756" t="s">
        <v>53</v>
      </c>
      <c r="E756" s="12">
        <f>(Таблица1[[#This Row],[Close]]-B755)/B755</f>
        <v>6.7603787115981988E-3</v>
      </c>
    </row>
    <row r="757" spans="1:5" x14ac:dyDescent="0.2">
      <c r="A757" s="31">
        <v>43262</v>
      </c>
      <c r="B757" s="12">
        <v>5.5258799999999999</v>
      </c>
      <c r="C757" s="14">
        <v>3099000</v>
      </c>
      <c r="D757" t="s">
        <v>53</v>
      </c>
      <c r="E757" s="12">
        <f>(Таблица1[[#This Row],[Close]]-B756)/B756</f>
        <v>-5.9954561889189835E-3</v>
      </c>
    </row>
    <row r="758" spans="1:5" x14ac:dyDescent="0.2">
      <c r="A758" s="31">
        <v>43263</v>
      </c>
      <c r="B758" s="12">
        <v>5.5498799999999999</v>
      </c>
      <c r="C758" s="14">
        <v>3859300</v>
      </c>
      <c r="D758" t="s">
        <v>53</v>
      </c>
      <c r="E758" s="12">
        <f>(Таблица1[[#This Row],[Close]]-B757)/B757</f>
        <v>4.3431996351712349E-3</v>
      </c>
    </row>
    <row r="759" spans="1:5" x14ac:dyDescent="0.2">
      <c r="A759" s="31">
        <v>43264</v>
      </c>
      <c r="B759" s="12">
        <v>5.4352299999999998</v>
      </c>
      <c r="C759" s="14">
        <v>4590800</v>
      </c>
      <c r="D759" t="s">
        <v>53</v>
      </c>
      <c r="E759" s="12">
        <f>(Таблица1[[#This Row],[Close]]-B758)/B758</f>
        <v>-2.0658104319372698E-2</v>
      </c>
    </row>
    <row r="760" spans="1:5" x14ac:dyDescent="0.2">
      <c r="A760" s="31">
        <v>43265</v>
      </c>
      <c r="B760" s="12">
        <v>5.5178799999999999</v>
      </c>
      <c r="C760" s="14">
        <v>7666500</v>
      </c>
      <c r="D760" t="s">
        <v>53</v>
      </c>
      <c r="E760" s="12">
        <f>(Таблица1[[#This Row],[Close]]-B759)/B759</f>
        <v>1.5206348213415093E-2</v>
      </c>
    </row>
    <row r="761" spans="1:5" x14ac:dyDescent="0.2">
      <c r="A761" s="31">
        <v>43266</v>
      </c>
      <c r="B761" s="12">
        <v>5.5005499999999996</v>
      </c>
      <c r="C761" s="14">
        <v>9367500</v>
      </c>
      <c r="D761" t="s">
        <v>53</v>
      </c>
      <c r="E761" s="12">
        <f>(Таблица1[[#This Row],[Close]]-B760)/B760</f>
        <v>-3.1406989640949587E-3</v>
      </c>
    </row>
    <row r="762" spans="1:5" x14ac:dyDescent="0.2">
      <c r="A762" s="31">
        <v>43269</v>
      </c>
      <c r="B762" s="12">
        <v>5.4592200000000002</v>
      </c>
      <c r="C762" s="14">
        <v>4157700</v>
      </c>
      <c r="D762" t="s">
        <v>53</v>
      </c>
      <c r="E762" s="12">
        <f>(Таблица1[[#This Row],[Close]]-B761)/B761</f>
        <v>-7.5137940751378359E-3</v>
      </c>
    </row>
    <row r="763" spans="1:5" x14ac:dyDescent="0.2">
      <c r="A763" s="31">
        <v>43270</v>
      </c>
      <c r="B763" s="12">
        <v>5.4325599999999996</v>
      </c>
      <c r="C763" s="14">
        <v>5508200</v>
      </c>
      <c r="D763" t="s">
        <v>53</v>
      </c>
      <c r="E763" s="12">
        <f>(Таблица1[[#This Row],[Close]]-B762)/B762</f>
        <v>-4.883481523001559E-3</v>
      </c>
    </row>
    <row r="764" spans="1:5" x14ac:dyDescent="0.2">
      <c r="A764" s="31">
        <v>43271</v>
      </c>
      <c r="B764" s="12">
        <v>5.5258799999999999</v>
      </c>
      <c r="C764" s="14">
        <v>13197000</v>
      </c>
      <c r="D764" t="s">
        <v>53</v>
      </c>
      <c r="E764" s="12">
        <f>(Таблица1[[#This Row],[Close]]-B763)/B763</f>
        <v>1.7177905076059961E-2</v>
      </c>
    </row>
    <row r="765" spans="1:5" x14ac:dyDescent="0.2">
      <c r="A765" s="31">
        <v>43272</v>
      </c>
      <c r="B765" s="12">
        <v>5.6045400000000001</v>
      </c>
      <c r="C765" s="14">
        <v>8079200</v>
      </c>
      <c r="D765" t="s">
        <v>53</v>
      </c>
      <c r="E765" s="12">
        <f>(Таблица1[[#This Row],[Close]]-B764)/B764</f>
        <v>1.423483680427374E-2</v>
      </c>
    </row>
    <row r="766" spans="1:5" x14ac:dyDescent="0.2">
      <c r="A766" s="31">
        <v>43273</v>
      </c>
      <c r="B766" s="12">
        <v>5.6512000000000002</v>
      </c>
      <c r="C766" s="14">
        <v>6508400</v>
      </c>
      <c r="D766" t="s">
        <v>53</v>
      </c>
      <c r="E766" s="12">
        <f>(Таблица1[[#This Row],[Close]]-B765)/B765</f>
        <v>8.3253933418264738E-3</v>
      </c>
    </row>
    <row r="767" spans="1:5" x14ac:dyDescent="0.2">
      <c r="A767" s="31">
        <v>43276</v>
      </c>
      <c r="B767" s="12">
        <v>5.6565300000000001</v>
      </c>
      <c r="C767" s="14">
        <v>5552800</v>
      </c>
      <c r="D767" t="s">
        <v>53</v>
      </c>
      <c r="E767" s="12">
        <f>(Таблица1[[#This Row],[Close]]-B766)/B766</f>
        <v>9.4316251415625608E-4</v>
      </c>
    </row>
    <row r="768" spans="1:5" x14ac:dyDescent="0.2">
      <c r="A768" s="31">
        <v>43277</v>
      </c>
      <c r="B768" s="12">
        <v>5.6458599999999999</v>
      </c>
      <c r="C768" s="14">
        <v>13016700</v>
      </c>
      <c r="D768" t="s">
        <v>53</v>
      </c>
      <c r="E768" s="12">
        <f>(Таблица1[[#This Row],[Close]]-B767)/B767</f>
        <v>-1.8863154619528544E-3</v>
      </c>
    </row>
    <row r="769" spans="1:5" x14ac:dyDescent="0.2">
      <c r="A769" s="31">
        <v>43278</v>
      </c>
      <c r="B769" s="12">
        <v>5.5752100000000002</v>
      </c>
      <c r="C769" s="14">
        <v>7859900</v>
      </c>
      <c r="D769" t="s">
        <v>53</v>
      </c>
      <c r="E769" s="12">
        <f>(Таблица1[[#This Row],[Close]]-B768)/B768</f>
        <v>-1.2513594031732926E-2</v>
      </c>
    </row>
    <row r="770" spans="1:5" x14ac:dyDescent="0.2">
      <c r="A770" s="31">
        <v>43279</v>
      </c>
      <c r="B770" s="12">
        <v>5.6205400000000001</v>
      </c>
      <c r="C770" s="14">
        <v>6941500</v>
      </c>
      <c r="D770" t="s">
        <v>53</v>
      </c>
      <c r="E770" s="12">
        <f>(Таблица1[[#This Row],[Close]]-B769)/B769</f>
        <v>8.1306354379476059E-3</v>
      </c>
    </row>
    <row r="771" spans="1:5" x14ac:dyDescent="0.2">
      <c r="A771" s="31">
        <v>43280</v>
      </c>
      <c r="B771" s="12">
        <v>5.6391999999999998</v>
      </c>
      <c r="C771" s="14">
        <v>8306900</v>
      </c>
      <c r="D771" t="s">
        <v>53</v>
      </c>
      <c r="E771" s="12">
        <f>(Таблица1[[#This Row],[Close]]-B770)/B770</f>
        <v>3.3199656972461144E-3</v>
      </c>
    </row>
    <row r="772" spans="1:5" x14ac:dyDescent="0.2">
      <c r="A772" s="31">
        <v>43283</v>
      </c>
      <c r="B772" s="12">
        <v>5.6018699999999999</v>
      </c>
      <c r="C772" s="14">
        <v>6338300</v>
      </c>
      <c r="D772" t="s">
        <v>53</v>
      </c>
      <c r="E772" s="12">
        <f>(Таблица1[[#This Row],[Close]]-B771)/B771</f>
        <v>-6.6197332955028844E-3</v>
      </c>
    </row>
    <row r="773" spans="1:5" x14ac:dyDescent="0.2">
      <c r="A773" s="31">
        <v>43284</v>
      </c>
      <c r="B773" s="12">
        <v>5.6125400000000001</v>
      </c>
      <c r="C773" s="14">
        <v>4691200</v>
      </c>
      <c r="D773" t="s">
        <v>53</v>
      </c>
      <c r="E773" s="12">
        <f>(Таблица1[[#This Row],[Close]]-B772)/B772</f>
        <v>1.904721102060594E-3</v>
      </c>
    </row>
    <row r="774" spans="1:5" x14ac:dyDescent="0.2">
      <c r="A774" s="31">
        <v>43286</v>
      </c>
      <c r="B774" s="12">
        <v>5.6365299999999996</v>
      </c>
      <c r="C774" s="14">
        <v>7122800</v>
      </c>
      <c r="D774" t="s">
        <v>53</v>
      </c>
      <c r="E774" s="12">
        <f>(Таблица1[[#This Row],[Close]]-B773)/B773</f>
        <v>4.2743570647157097E-3</v>
      </c>
    </row>
    <row r="775" spans="1:5" x14ac:dyDescent="0.2">
      <c r="A775" s="31">
        <v>43287</v>
      </c>
      <c r="B775" s="12">
        <v>5.6445299999999996</v>
      </c>
      <c r="C775" s="14">
        <v>6609700</v>
      </c>
      <c r="D775" t="s">
        <v>53</v>
      </c>
      <c r="E775" s="12">
        <f>(Таблица1[[#This Row],[Close]]-B774)/B774</f>
        <v>1.419312946085625E-3</v>
      </c>
    </row>
    <row r="776" spans="1:5" x14ac:dyDescent="0.2">
      <c r="A776" s="31">
        <v>43290</v>
      </c>
      <c r="B776" s="12">
        <v>5.6125400000000001</v>
      </c>
      <c r="C776" s="14">
        <v>8653600</v>
      </c>
      <c r="D776" t="s">
        <v>53</v>
      </c>
      <c r="E776" s="12">
        <f>(Таблица1[[#This Row],[Close]]-B775)/B775</f>
        <v>-5.6674337810233132E-3</v>
      </c>
    </row>
    <row r="777" spans="1:5" x14ac:dyDescent="0.2">
      <c r="A777" s="31">
        <v>43291</v>
      </c>
      <c r="B777" s="12">
        <v>5.63253</v>
      </c>
      <c r="C777" s="14">
        <v>7452700</v>
      </c>
      <c r="D777" t="s">
        <v>53</v>
      </c>
      <c r="E777" s="12">
        <f>(Таблица1[[#This Row],[Close]]-B776)/B776</f>
        <v>3.5616672665139048E-3</v>
      </c>
    </row>
    <row r="778" spans="1:5" x14ac:dyDescent="0.2">
      <c r="A778" s="31">
        <v>43292</v>
      </c>
      <c r="B778" s="12">
        <v>5.7125199999999996</v>
      </c>
      <c r="C778" s="14">
        <v>9902900</v>
      </c>
      <c r="D778" t="s">
        <v>53</v>
      </c>
      <c r="E778" s="12">
        <f>(Таблица1[[#This Row],[Close]]-B777)/B777</f>
        <v>1.4201433458854114E-2</v>
      </c>
    </row>
    <row r="779" spans="1:5" x14ac:dyDescent="0.2">
      <c r="A779" s="31">
        <v>43293</v>
      </c>
      <c r="B779" s="12">
        <v>5.7271900000000002</v>
      </c>
      <c r="C779" s="14">
        <v>9030100</v>
      </c>
      <c r="D779" t="s">
        <v>53</v>
      </c>
      <c r="E779" s="12">
        <f>(Таблица1[[#This Row],[Close]]-B778)/B778</f>
        <v>2.5680435254494738E-3</v>
      </c>
    </row>
    <row r="780" spans="1:5" x14ac:dyDescent="0.2">
      <c r="A780" s="31">
        <v>43294</v>
      </c>
      <c r="B780" s="12">
        <v>5.6871900000000002</v>
      </c>
      <c r="C780" s="14">
        <v>3532100</v>
      </c>
      <c r="D780" t="s">
        <v>53</v>
      </c>
      <c r="E780" s="12">
        <f>(Таблица1[[#This Row],[Close]]-B779)/B779</f>
        <v>-6.9842278674184079E-3</v>
      </c>
    </row>
    <row r="781" spans="1:5" x14ac:dyDescent="0.2">
      <c r="A781" s="31">
        <v>43297</v>
      </c>
      <c r="B781" s="12">
        <v>5.6631999999999998</v>
      </c>
      <c r="C781" s="14">
        <v>5108500</v>
      </c>
      <c r="D781" t="s">
        <v>53</v>
      </c>
      <c r="E781" s="12">
        <f>(Таблица1[[#This Row],[Close]]-B780)/B780</f>
        <v>-4.2182518959275848E-3</v>
      </c>
    </row>
    <row r="782" spans="1:5" x14ac:dyDescent="0.2">
      <c r="A782" s="31">
        <v>43298</v>
      </c>
      <c r="B782" s="12">
        <v>5.6032000000000002</v>
      </c>
      <c r="C782" s="14">
        <v>6597600</v>
      </c>
      <c r="D782" t="s">
        <v>53</v>
      </c>
      <c r="E782" s="12">
        <f>(Таблица1[[#This Row],[Close]]-B781)/B781</f>
        <v>-1.0594716767905002E-2</v>
      </c>
    </row>
    <row r="783" spans="1:5" x14ac:dyDescent="0.2">
      <c r="A783" s="31">
        <v>43299</v>
      </c>
      <c r="B783" s="12">
        <v>5.5818700000000003</v>
      </c>
      <c r="C783" s="14">
        <v>4523900</v>
      </c>
      <c r="D783" t="s">
        <v>53</v>
      </c>
      <c r="E783" s="12">
        <f>(Таблица1[[#This Row],[Close]]-B782)/B782</f>
        <v>-3.8067532838377801E-3</v>
      </c>
    </row>
    <row r="784" spans="1:5" x14ac:dyDescent="0.2">
      <c r="A784" s="31">
        <v>43300</v>
      </c>
      <c r="B784" s="12">
        <v>5.63253</v>
      </c>
      <c r="C784" s="14">
        <v>5429200</v>
      </c>
      <c r="D784" t="s">
        <v>53</v>
      </c>
      <c r="E784" s="12">
        <f>(Таблица1[[#This Row],[Close]]-B783)/B783</f>
        <v>9.0758115111960157E-3</v>
      </c>
    </row>
    <row r="785" spans="1:5" x14ac:dyDescent="0.2">
      <c r="A785" s="31">
        <v>43301</v>
      </c>
      <c r="B785" s="12">
        <v>5.5752100000000002</v>
      </c>
      <c r="C785" s="14">
        <v>4923600</v>
      </c>
      <c r="D785" t="s">
        <v>53</v>
      </c>
      <c r="E785" s="12">
        <f>(Таблица1[[#This Row],[Close]]-B784)/B784</f>
        <v>-1.0176599148162515E-2</v>
      </c>
    </row>
    <row r="786" spans="1:5" x14ac:dyDescent="0.2">
      <c r="A786" s="31">
        <v>43304</v>
      </c>
      <c r="B786" s="12">
        <v>5.5458800000000004</v>
      </c>
      <c r="C786" s="14">
        <v>3077600</v>
      </c>
      <c r="D786" t="s">
        <v>53</v>
      </c>
      <c r="E786" s="12">
        <f>(Таблица1[[#This Row],[Close]]-B785)/B785</f>
        <v>-5.2607883828590949E-3</v>
      </c>
    </row>
    <row r="787" spans="1:5" x14ac:dyDescent="0.2">
      <c r="A787" s="31">
        <v>43305</v>
      </c>
      <c r="B787" s="12">
        <v>5.5312099999999997</v>
      </c>
      <c r="C787" s="14">
        <v>3586000</v>
      </c>
      <c r="D787" t="s">
        <v>53</v>
      </c>
      <c r="E787" s="12">
        <f>(Таблица1[[#This Row],[Close]]-B786)/B786</f>
        <v>-2.6452068923237836E-3</v>
      </c>
    </row>
    <row r="788" spans="1:5" x14ac:dyDescent="0.2">
      <c r="A788" s="31">
        <v>43306</v>
      </c>
      <c r="B788" s="12">
        <v>5.6058700000000004</v>
      </c>
      <c r="C788" s="14">
        <v>5062100</v>
      </c>
      <c r="D788" t="s">
        <v>53</v>
      </c>
      <c r="E788" s="12">
        <f>(Таблица1[[#This Row],[Close]]-B787)/B787</f>
        <v>1.3497950719643733E-2</v>
      </c>
    </row>
    <row r="789" spans="1:5" x14ac:dyDescent="0.2">
      <c r="A789" s="31">
        <v>43307</v>
      </c>
      <c r="B789" s="12">
        <v>5.6338699999999999</v>
      </c>
      <c r="C789" s="14">
        <v>4103700</v>
      </c>
      <c r="D789" t="s">
        <v>53</v>
      </c>
      <c r="E789" s="12">
        <f>(Таблица1[[#This Row],[Close]]-B788)/B788</f>
        <v>4.994764416584683E-3</v>
      </c>
    </row>
    <row r="790" spans="1:5" x14ac:dyDescent="0.2">
      <c r="A790" s="31">
        <v>43308</v>
      </c>
      <c r="B790" s="12">
        <v>5.5845399999999996</v>
      </c>
      <c r="C790" s="14">
        <v>4114900</v>
      </c>
      <c r="D790" t="s">
        <v>53</v>
      </c>
      <c r="E790" s="12">
        <f>(Таблица1[[#This Row],[Close]]-B789)/B789</f>
        <v>-8.755970585050829E-3</v>
      </c>
    </row>
    <row r="791" spans="1:5" x14ac:dyDescent="0.2">
      <c r="A791" s="31">
        <v>43311</v>
      </c>
      <c r="B791" s="12">
        <v>5.5685399999999996</v>
      </c>
      <c r="C791" s="14">
        <v>3889000</v>
      </c>
      <c r="D791" t="s">
        <v>53</v>
      </c>
      <c r="E791" s="12">
        <f>(Таблица1[[#This Row],[Close]]-B790)/B790</f>
        <v>-2.8650524483663856E-3</v>
      </c>
    </row>
    <row r="792" spans="1:5" x14ac:dyDescent="0.2">
      <c r="A792" s="31">
        <v>43312</v>
      </c>
      <c r="B792" s="12">
        <v>5.6858599999999999</v>
      </c>
      <c r="C792" s="14">
        <v>6608700</v>
      </c>
      <c r="D792" t="s">
        <v>53</v>
      </c>
      <c r="E792" s="12">
        <f>(Таблица1[[#This Row],[Close]]-B791)/B791</f>
        <v>2.1068359031272167E-2</v>
      </c>
    </row>
    <row r="793" spans="1:5" x14ac:dyDescent="0.2">
      <c r="A793" s="31">
        <v>43313</v>
      </c>
      <c r="B793" s="12">
        <v>5.7018599999999999</v>
      </c>
      <c r="C793" s="14">
        <v>4016400</v>
      </c>
      <c r="D793" t="s">
        <v>53</v>
      </c>
      <c r="E793" s="12">
        <f>(Таблица1[[#This Row],[Close]]-B792)/B792</f>
        <v>2.8139982342161108E-3</v>
      </c>
    </row>
    <row r="794" spans="1:5" x14ac:dyDescent="0.2">
      <c r="A794" s="31">
        <v>43314</v>
      </c>
      <c r="B794" s="12">
        <v>5.7058600000000004</v>
      </c>
      <c r="C794" s="14">
        <v>10649300</v>
      </c>
      <c r="D794" t="s">
        <v>53</v>
      </c>
      <c r="E794" s="12">
        <f>(Таблица1[[#This Row],[Close]]-B793)/B793</f>
        <v>7.0152546712834896E-4</v>
      </c>
    </row>
    <row r="795" spans="1:5" x14ac:dyDescent="0.2">
      <c r="A795" s="31">
        <v>43315</v>
      </c>
      <c r="B795" s="12">
        <v>5.8404999999999996</v>
      </c>
      <c r="C795" s="14">
        <v>7860800</v>
      </c>
      <c r="D795" t="s">
        <v>53</v>
      </c>
      <c r="E795" s="12">
        <f>(Таблица1[[#This Row],[Close]]-B794)/B794</f>
        <v>2.3596793471974284E-2</v>
      </c>
    </row>
    <row r="796" spans="1:5" x14ac:dyDescent="0.2">
      <c r="A796" s="31">
        <v>43318</v>
      </c>
      <c r="B796" s="12">
        <v>5.7778499999999999</v>
      </c>
      <c r="C796" s="14">
        <v>6577100</v>
      </c>
      <c r="D796" t="s">
        <v>53</v>
      </c>
      <c r="E796" s="12">
        <f>(Таблица1[[#This Row],[Close]]-B795)/B795</f>
        <v>-1.0726821333789856E-2</v>
      </c>
    </row>
    <row r="797" spans="1:5" x14ac:dyDescent="0.2">
      <c r="A797" s="31">
        <v>43319</v>
      </c>
      <c r="B797" s="12">
        <v>5.7871800000000002</v>
      </c>
      <c r="C797" s="14">
        <v>5662500</v>
      </c>
      <c r="D797" t="s">
        <v>53</v>
      </c>
      <c r="E797" s="12">
        <f>(Таблица1[[#This Row],[Close]]-B796)/B796</f>
        <v>1.6147875074638978E-3</v>
      </c>
    </row>
    <row r="798" spans="1:5" x14ac:dyDescent="0.2">
      <c r="A798" s="31">
        <v>43320</v>
      </c>
      <c r="B798" s="12">
        <v>5.7485200000000001</v>
      </c>
      <c r="C798" s="14">
        <v>4236700</v>
      </c>
      <c r="D798" t="s">
        <v>53</v>
      </c>
      <c r="E798" s="12">
        <f>(Таблица1[[#This Row],[Close]]-B797)/B797</f>
        <v>-6.6802829702895259E-3</v>
      </c>
    </row>
    <row r="799" spans="1:5" x14ac:dyDescent="0.2">
      <c r="A799" s="31">
        <v>43321</v>
      </c>
      <c r="B799" s="12">
        <v>5.7618499999999999</v>
      </c>
      <c r="C799" s="14">
        <v>3351800</v>
      </c>
      <c r="D799" t="s">
        <v>53</v>
      </c>
      <c r="E799" s="12">
        <f>(Таблица1[[#This Row],[Close]]-B798)/B798</f>
        <v>2.3188577233792074E-3</v>
      </c>
    </row>
    <row r="800" spans="1:5" x14ac:dyDescent="0.2">
      <c r="A800" s="31">
        <v>43322</v>
      </c>
      <c r="B800" s="12">
        <v>5.7178500000000003</v>
      </c>
      <c r="C800" s="14">
        <v>4136300</v>
      </c>
      <c r="D800" t="s">
        <v>53</v>
      </c>
      <c r="E800" s="12">
        <f>(Таблица1[[#This Row],[Close]]-B799)/B799</f>
        <v>-7.6364362140631213E-3</v>
      </c>
    </row>
    <row r="801" spans="1:5" x14ac:dyDescent="0.2">
      <c r="A801" s="31">
        <v>43325</v>
      </c>
      <c r="B801" s="12">
        <v>5.6991899999999998</v>
      </c>
      <c r="C801" s="14">
        <v>5272100</v>
      </c>
      <c r="D801" t="s">
        <v>53</v>
      </c>
      <c r="E801" s="12">
        <f>(Таблица1[[#This Row],[Close]]-B800)/B800</f>
        <v>-3.2634644140718213E-3</v>
      </c>
    </row>
    <row r="802" spans="1:5" x14ac:dyDescent="0.2">
      <c r="A802" s="31">
        <v>43326</v>
      </c>
      <c r="B802" s="12">
        <v>5.7725099999999996</v>
      </c>
      <c r="C802" s="14">
        <v>7014000</v>
      </c>
      <c r="D802" t="s">
        <v>53</v>
      </c>
      <c r="E802" s="12">
        <f>(Таблица1[[#This Row],[Close]]-B801)/B801</f>
        <v>1.2864986076968803E-2</v>
      </c>
    </row>
    <row r="803" spans="1:5" x14ac:dyDescent="0.2">
      <c r="A803" s="31">
        <v>43327</v>
      </c>
      <c r="B803" s="12">
        <v>5.8298399999999999</v>
      </c>
      <c r="C803" s="14">
        <v>7066100</v>
      </c>
      <c r="D803" t="s">
        <v>53</v>
      </c>
      <c r="E803" s="12">
        <f>(Таблица1[[#This Row],[Close]]-B802)/B802</f>
        <v>9.9315549041925147E-3</v>
      </c>
    </row>
    <row r="804" spans="1:5" x14ac:dyDescent="0.2">
      <c r="A804" s="31">
        <v>43328</v>
      </c>
      <c r="B804" s="12">
        <v>5.7991799999999998</v>
      </c>
      <c r="C804" s="14">
        <v>4617800</v>
      </c>
      <c r="D804" t="s">
        <v>53</v>
      </c>
      <c r="E804" s="12">
        <f>(Таблица1[[#This Row],[Close]]-B803)/B803</f>
        <v>-5.2591494792310137E-3</v>
      </c>
    </row>
    <row r="805" spans="1:5" x14ac:dyDescent="0.2">
      <c r="A805" s="31">
        <v>43329</v>
      </c>
      <c r="B805" s="12">
        <v>5.8538399999999999</v>
      </c>
      <c r="C805" s="14">
        <v>5103000</v>
      </c>
      <c r="D805" t="s">
        <v>53</v>
      </c>
      <c r="E805" s="12">
        <f>(Таблица1[[#This Row],[Close]]-B804)/B804</f>
        <v>9.4254704975531289E-3</v>
      </c>
    </row>
    <row r="806" spans="1:5" x14ac:dyDescent="0.2">
      <c r="A806" s="31">
        <v>43332</v>
      </c>
      <c r="B806" s="12">
        <v>5.8631700000000002</v>
      </c>
      <c r="C806" s="14">
        <v>5154100</v>
      </c>
      <c r="D806" t="s">
        <v>53</v>
      </c>
      <c r="E806" s="12">
        <f>(Таблица1[[#This Row],[Close]]-B805)/B805</f>
        <v>1.5938255914067147E-3</v>
      </c>
    </row>
    <row r="807" spans="1:5" x14ac:dyDescent="0.2">
      <c r="A807" s="31">
        <v>43333</v>
      </c>
      <c r="B807" s="12">
        <v>5.79251</v>
      </c>
      <c r="C807" s="14">
        <v>4236700</v>
      </c>
      <c r="D807" t="s">
        <v>53</v>
      </c>
      <c r="E807" s="12">
        <f>(Таблица1[[#This Row],[Close]]-B806)/B806</f>
        <v>-1.2051501150401602E-2</v>
      </c>
    </row>
    <row r="808" spans="1:5" x14ac:dyDescent="0.2">
      <c r="A808" s="31">
        <v>43334</v>
      </c>
      <c r="B808" s="12">
        <v>5.7965099999999996</v>
      </c>
      <c r="C808" s="14">
        <v>3947600</v>
      </c>
      <c r="D808" t="s">
        <v>53</v>
      </c>
      <c r="E808" s="12">
        <f>(Таблица1[[#This Row],[Close]]-B807)/B807</f>
        <v>6.9054693043249982E-4</v>
      </c>
    </row>
    <row r="809" spans="1:5" x14ac:dyDescent="0.2">
      <c r="A809" s="31">
        <v>43335</v>
      </c>
      <c r="B809" s="12">
        <v>5.79251</v>
      </c>
      <c r="C809" s="14">
        <v>4467200</v>
      </c>
      <c r="D809" t="s">
        <v>53</v>
      </c>
      <c r="E809" s="12">
        <f>(Таблица1[[#This Row],[Close]]-B808)/B808</f>
        <v>-6.9007040443293634E-4</v>
      </c>
    </row>
    <row r="810" spans="1:5" x14ac:dyDescent="0.2">
      <c r="A810" s="31">
        <v>43336</v>
      </c>
      <c r="B810" s="12">
        <v>5.8298399999999999</v>
      </c>
      <c r="C810" s="14">
        <v>7308700</v>
      </c>
      <c r="D810" t="s">
        <v>53</v>
      </c>
      <c r="E810" s="12">
        <f>(Таблица1[[#This Row],[Close]]-B809)/B809</f>
        <v>6.444529228261991E-3</v>
      </c>
    </row>
    <row r="811" spans="1:5" x14ac:dyDescent="0.2">
      <c r="A811" s="31">
        <v>43339</v>
      </c>
      <c r="B811" s="12">
        <v>5.8498400000000004</v>
      </c>
      <c r="C811" s="14">
        <v>7734400</v>
      </c>
      <c r="D811" t="s">
        <v>53</v>
      </c>
      <c r="E811" s="12">
        <f>(Таблица1[[#This Row],[Close]]-B810)/B810</f>
        <v>3.4306258833862444E-3</v>
      </c>
    </row>
    <row r="812" spans="1:5" x14ac:dyDescent="0.2">
      <c r="A812" s="31">
        <v>43340</v>
      </c>
      <c r="B812" s="12">
        <v>5.8951599999999997</v>
      </c>
      <c r="C812" s="14">
        <v>5825200</v>
      </c>
      <c r="D812" t="s">
        <v>53</v>
      </c>
      <c r="E812" s="12">
        <f>(Таблица1[[#This Row],[Close]]-B811)/B811</f>
        <v>7.7472204367981619E-3</v>
      </c>
    </row>
    <row r="813" spans="1:5" x14ac:dyDescent="0.2">
      <c r="A813" s="31">
        <v>43341</v>
      </c>
      <c r="B813" s="12">
        <v>5.8898299999999999</v>
      </c>
      <c r="C813" s="14">
        <v>4291500</v>
      </c>
      <c r="D813" t="s">
        <v>53</v>
      </c>
      <c r="E813" s="12">
        <f>(Таблица1[[#This Row],[Close]]-B812)/B812</f>
        <v>-9.0413152484408147E-4</v>
      </c>
    </row>
    <row r="814" spans="1:5" x14ac:dyDescent="0.2">
      <c r="A814" s="31">
        <v>43342</v>
      </c>
      <c r="B814" s="12">
        <v>5.8404999999999996</v>
      </c>
      <c r="C814" s="14">
        <v>4035900</v>
      </c>
      <c r="D814" t="s">
        <v>53</v>
      </c>
      <c r="E814" s="12">
        <f>(Таблица1[[#This Row],[Close]]-B813)/B813</f>
        <v>-8.3754539604709004E-3</v>
      </c>
    </row>
    <row r="815" spans="1:5" x14ac:dyDescent="0.2">
      <c r="A815" s="31">
        <v>43343</v>
      </c>
      <c r="B815" s="12">
        <v>5.8391700000000002</v>
      </c>
      <c r="C815" s="14">
        <v>5289800</v>
      </c>
      <c r="D815" t="s">
        <v>53</v>
      </c>
      <c r="E815" s="12">
        <f>(Таблица1[[#This Row],[Close]]-B814)/B814</f>
        <v>-2.277202294323067E-4</v>
      </c>
    </row>
    <row r="816" spans="1:5" x14ac:dyDescent="0.2">
      <c r="A816" s="31">
        <v>43347</v>
      </c>
      <c r="B816" s="12">
        <v>5.7978399999999999</v>
      </c>
      <c r="C816" s="14">
        <v>6511100</v>
      </c>
      <c r="D816" t="s">
        <v>53</v>
      </c>
      <c r="E816" s="12">
        <f>(Таблица1[[#This Row],[Close]]-B815)/B815</f>
        <v>-7.0780607517849812E-3</v>
      </c>
    </row>
    <row r="817" spans="1:5" x14ac:dyDescent="0.2">
      <c r="A817" s="31">
        <v>43348</v>
      </c>
      <c r="B817" s="12">
        <v>5.8285099999999996</v>
      </c>
      <c r="C817" s="14">
        <v>11788800</v>
      </c>
      <c r="D817" t="s">
        <v>53</v>
      </c>
      <c r="E817" s="12">
        <f>(Таблица1[[#This Row],[Close]]-B816)/B816</f>
        <v>5.2899010666040717E-3</v>
      </c>
    </row>
    <row r="818" spans="1:5" x14ac:dyDescent="0.2">
      <c r="A818" s="31">
        <v>43349</v>
      </c>
      <c r="B818" s="12">
        <v>5.8471700000000002</v>
      </c>
      <c r="C818" s="14">
        <v>8680600</v>
      </c>
      <c r="D818" t="s">
        <v>53</v>
      </c>
      <c r="E818" s="12">
        <f>(Таблица1[[#This Row],[Close]]-B817)/B817</f>
        <v>3.2015043295800412E-3</v>
      </c>
    </row>
    <row r="819" spans="1:5" x14ac:dyDescent="0.2">
      <c r="A819" s="31">
        <v>43350</v>
      </c>
      <c r="B819" s="12">
        <v>5.8298399999999999</v>
      </c>
      <c r="C819" s="14">
        <v>6961000</v>
      </c>
      <c r="D819" t="s">
        <v>53</v>
      </c>
      <c r="E819" s="12">
        <f>(Таблица1[[#This Row],[Close]]-B818)/B818</f>
        <v>-2.9638269453428393E-3</v>
      </c>
    </row>
    <row r="820" spans="1:5" x14ac:dyDescent="0.2">
      <c r="A820" s="31">
        <v>43353</v>
      </c>
      <c r="B820" s="12">
        <v>5.8911600000000002</v>
      </c>
      <c r="C820" s="14">
        <v>6741700</v>
      </c>
      <c r="D820" t="s">
        <v>53</v>
      </c>
      <c r="E820" s="12">
        <f>(Таблица1[[#This Row],[Close]]-B819)/B819</f>
        <v>1.0518298958462027E-2</v>
      </c>
    </row>
    <row r="821" spans="1:5" x14ac:dyDescent="0.2">
      <c r="A821" s="31">
        <v>43354</v>
      </c>
      <c r="B821" s="12">
        <v>5.9178300000000004</v>
      </c>
      <c r="C821" s="14">
        <v>8385900</v>
      </c>
      <c r="D821" t="s">
        <v>53</v>
      </c>
      <c r="E821" s="12">
        <f>(Таблица1[[#This Row],[Close]]-B820)/B820</f>
        <v>4.5271219929521852E-3</v>
      </c>
    </row>
    <row r="822" spans="1:5" x14ac:dyDescent="0.2">
      <c r="A822" s="31">
        <v>43355</v>
      </c>
      <c r="B822" s="12">
        <v>5.9084899999999996</v>
      </c>
      <c r="C822" s="14">
        <v>5141100</v>
      </c>
      <c r="D822" t="s">
        <v>53</v>
      </c>
      <c r="E822" s="12">
        <f>(Таблица1[[#This Row],[Close]]-B821)/B821</f>
        <v>-1.5782812280854285E-3</v>
      </c>
    </row>
    <row r="823" spans="1:5" x14ac:dyDescent="0.2">
      <c r="A823" s="31">
        <v>43356</v>
      </c>
      <c r="B823" s="12">
        <v>5.9444900000000001</v>
      </c>
      <c r="C823" s="14">
        <v>6457200</v>
      </c>
      <c r="D823" t="s">
        <v>53</v>
      </c>
      <c r="E823" s="12">
        <f>(Таблица1[[#This Row],[Close]]-B822)/B822</f>
        <v>6.0929272961451194E-3</v>
      </c>
    </row>
    <row r="824" spans="1:5" x14ac:dyDescent="0.2">
      <c r="A824" s="31">
        <v>43357</v>
      </c>
      <c r="B824" s="12">
        <v>5.8831600000000002</v>
      </c>
      <c r="C824" s="14">
        <v>9480000</v>
      </c>
      <c r="D824" t="s">
        <v>53</v>
      </c>
      <c r="E824" s="12">
        <f>(Таблица1[[#This Row],[Close]]-B823)/B823</f>
        <v>-1.0317117195924274E-2</v>
      </c>
    </row>
    <row r="825" spans="1:5" x14ac:dyDescent="0.2">
      <c r="A825" s="31">
        <v>43360</v>
      </c>
      <c r="B825" s="12">
        <v>5.92849</v>
      </c>
      <c r="C825" s="14">
        <v>6184000</v>
      </c>
      <c r="D825" t="s">
        <v>53</v>
      </c>
      <c r="E825" s="12">
        <f>(Таблица1[[#This Row],[Close]]-B824)/B824</f>
        <v>7.7050428681184717E-3</v>
      </c>
    </row>
    <row r="826" spans="1:5" x14ac:dyDescent="0.2">
      <c r="A826" s="31">
        <v>43361</v>
      </c>
      <c r="B826" s="12">
        <v>5.91249</v>
      </c>
      <c r="C826" s="14">
        <v>6176500</v>
      </c>
      <c r="D826" t="s">
        <v>53</v>
      </c>
      <c r="E826" s="12">
        <f>(Таблица1[[#This Row],[Close]]-B825)/B825</f>
        <v>-2.6988322490212541E-3</v>
      </c>
    </row>
    <row r="827" spans="1:5" x14ac:dyDescent="0.2">
      <c r="A827" s="31">
        <v>43362</v>
      </c>
      <c r="B827" s="12">
        <v>5.8685</v>
      </c>
      <c r="C827" s="14">
        <v>9368400</v>
      </c>
      <c r="D827" t="s">
        <v>53</v>
      </c>
      <c r="E827" s="12">
        <f>(Таблица1[[#This Row],[Close]]-B826)/B826</f>
        <v>-7.4401817170092416E-3</v>
      </c>
    </row>
    <row r="828" spans="1:5" x14ac:dyDescent="0.2">
      <c r="A828" s="31">
        <v>43363</v>
      </c>
      <c r="B828" s="12">
        <v>5.9271599999999998</v>
      </c>
      <c r="C828" s="14">
        <v>6451700</v>
      </c>
      <c r="D828" t="s">
        <v>53</v>
      </c>
      <c r="E828" s="12">
        <f>(Таблица1[[#This Row],[Close]]-B827)/B827</f>
        <v>9.9957399676237051E-3</v>
      </c>
    </row>
    <row r="829" spans="1:5" x14ac:dyDescent="0.2">
      <c r="A829" s="31">
        <v>43364</v>
      </c>
      <c r="B829" s="12">
        <v>5.9498199999999999</v>
      </c>
      <c r="C829" s="14">
        <v>10056300</v>
      </c>
      <c r="D829" t="s">
        <v>53</v>
      </c>
      <c r="E829" s="12">
        <f>(Таблица1[[#This Row],[Close]]-B828)/B828</f>
        <v>3.8230788438307936E-3</v>
      </c>
    </row>
    <row r="830" spans="1:5" x14ac:dyDescent="0.2">
      <c r="A830" s="31">
        <v>43367</v>
      </c>
      <c r="B830" s="12">
        <v>5.8098400000000003</v>
      </c>
      <c r="C830" s="14">
        <v>8900000</v>
      </c>
      <c r="D830" t="s">
        <v>53</v>
      </c>
      <c r="E830" s="12">
        <f>(Таблица1[[#This Row],[Close]]-B829)/B829</f>
        <v>-2.3526762154149127E-2</v>
      </c>
    </row>
    <row r="831" spans="1:5" x14ac:dyDescent="0.2">
      <c r="A831" s="31">
        <v>43368</v>
      </c>
      <c r="B831" s="12">
        <v>5.8311700000000002</v>
      </c>
      <c r="C831" s="14">
        <v>4479300</v>
      </c>
      <c r="D831" t="s">
        <v>53</v>
      </c>
      <c r="E831" s="12">
        <f>(Таблица1[[#This Row],[Close]]-B830)/B830</f>
        <v>3.671357558900047E-3</v>
      </c>
    </row>
    <row r="832" spans="1:5" x14ac:dyDescent="0.2">
      <c r="A832" s="31">
        <v>43369</v>
      </c>
      <c r="B832" s="12">
        <v>5.7725099999999996</v>
      </c>
      <c r="C832" s="14">
        <v>3989400</v>
      </c>
      <c r="D832" t="s">
        <v>53</v>
      </c>
      <c r="E832" s="12">
        <f>(Таблица1[[#This Row],[Close]]-B831)/B831</f>
        <v>-1.0059730722993944E-2</v>
      </c>
    </row>
    <row r="833" spans="1:5" x14ac:dyDescent="0.2">
      <c r="A833" s="31">
        <v>43370</v>
      </c>
      <c r="B833" s="12">
        <v>5.7871800000000002</v>
      </c>
      <c r="C833" s="14">
        <v>5166200</v>
      </c>
      <c r="D833" t="s">
        <v>53</v>
      </c>
      <c r="E833" s="12">
        <f>(Таблица1[[#This Row],[Close]]-B832)/B832</f>
        <v>2.5413554935375822E-3</v>
      </c>
    </row>
    <row r="834" spans="1:5" x14ac:dyDescent="0.2">
      <c r="A834" s="31">
        <v>43371</v>
      </c>
      <c r="B834" s="12">
        <v>5.8831600000000002</v>
      </c>
      <c r="C834" s="14">
        <v>9509700</v>
      </c>
      <c r="D834" t="s">
        <v>53</v>
      </c>
      <c r="E834" s="12">
        <f>(Таблица1[[#This Row],[Close]]-B833)/B833</f>
        <v>1.6584934285783396E-2</v>
      </c>
    </row>
    <row r="835" spans="1:5" x14ac:dyDescent="0.2">
      <c r="A835" s="31">
        <v>43374</v>
      </c>
      <c r="B835" s="12">
        <v>5.8458399999999999</v>
      </c>
      <c r="C835" s="14">
        <v>7555000</v>
      </c>
      <c r="D835" t="s">
        <v>53</v>
      </c>
      <c r="E835" s="12">
        <f>(Таблица1[[#This Row],[Close]]-B834)/B834</f>
        <v>-6.3435296677296282E-3</v>
      </c>
    </row>
    <row r="836" spans="1:5" x14ac:dyDescent="0.2">
      <c r="A836" s="31">
        <v>43375</v>
      </c>
      <c r="B836" s="12">
        <v>5.8818299999999999</v>
      </c>
      <c r="C836" s="14">
        <v>5341800</v>
      </c>
      <c r="D836" t="s">
        <v>53</v>
      </c>
      <c r="E836" s="12">
        <f>(Таблица1[[#This Row],[Close]]-B835)/B835</f>
        <v>6.1565147181585483E-3</v>
      </c>
    </row>
    <row r="837" spans="1:5" x14ac:dyDescent="0.2">
      <c r="A837" s="31">
        <v>43376</v>
      </c>
      <c r="B837" s="12">
        <v>5.8138399999999999</v>
      </c>
      <c r="C837" s="14">
        <v>7945400</v>
      </c>
      <c r="D837" t="s">
        <v>53</v>
      </c>
      <c r="E837" s="12">
        <f>(Таблица1[[#This Row],[Close]]-B836)/B836</f>
        <v>-1.1559327624225794E-2</v>
      </c>
    </row>
    <row r="838" spans="1:5" x14ac:dyDescent="0.2">
      <c r="A838" s="31">
        <v>43377</v>
      </c>
      <c r="B838" s="12">
        <v>5.7791800000000002</v>
      </c>
      <c r="C838" s="14">
        <v>8446400</v>
      </c>
      <c r="D838" t="s">
        <v>53</v>
      </c>
      <c r="E838" s="12">
        <f>(Таблица1[[#This Row],[Close]]-B837)/B837</f>
        <v>-5.9616363711419117E-3</v>
      </c>
    </row>
    <row r="839" spans="1:5" x14ac:dyDescent="0.2">
      <c r="A839" s="31">
        <v>43378</v>
      </c>
      <c r="B839" s="12">
        <v>5.8018400000000003</v>
      </c>
      <c r="C839" s="14">
        <v>13142200</v>
      </c>
      <c r="D839" t="s">
        <v>53</v>
      </c>
      <c r="E839" s="12">
        <f>(Таблица1[[#This Row],[Close]]-B838)/B838</f>
        <v>3.9209714873044491E-3</v>
      </c>
    </row>
    <row r="840" spans="1:5" x14ac:dyDescent="0.2">
      <c r="A840" s="31">
        <v>43381</v>
      </c>
      <c r="B840" s="12">
        <v>5.8858300000000003</v>
      </c>
      <c r="C840" s="14">
        <v>16737500</v>
      </c>
      <c r="D840" t="s">
        <v>53</v>
      </c>
      <c r="E840" s="12">
        <f>(Таблица1[[#This Row],[Close]]-B839)/B839</f>
        <v>1.4476441956344885E-2</v>
      </c>
    </row>
    <row r="841" spans="1:5" x14ac:dyDescent="0.2">
      <c r="A841" s="31">
        <v>43382</v>
      </c>
      <c r="B841" s="12">
        <v>5.9151600000000002</v>
      </c>
      <c r="C841" s="14">
        <v>7920300</v>
      </c>
      <c r="D841" t="s">
        <v>53</v>
      </c>
      <c r="E841" s="12">
        <f>(Таблица1[[#This Row],[Close]]-B840)/B840</f>
        <v>4.9831544574002063E-3</v>
      </c>
    </row>
    <row r="842" spans="1:5" x14ac:dyDescent="0.2">
      <c r="A842" s="31">
        <v>43383</v>
      </c>
      <c r="B842" s="12">
        <v>5.7965099999999996</v>
      </c>
      <c r="C842" s="14">
        <v>10602800</v>
      </c>
      <c r="D842" t="s">
        <v>53</v>
      </c>
      <c r="E842" s="12">
        <f>(Таблица1[[#This Row],[Close]]-B841)/B841</f>
        <v>-2.005862901426176E-2</v>
      </c>
    </row>
    <row r="843" spans="1:5" x14ac:dyDescent="0.2">
      <c r="A843" s="31">
        <v>43384</v>
      </c>
      <c r="B843" s="12">
        <v>5.6165399999999996</v>
      </c>
      <c r="C843" s="14">
        <v>11405900</v>
      </c>
      <c r="D843" t="s">
        <v>53</v>
      </c>
      <c r="E843" s="12">
        <f>(Таблица1[[#This Row],[Close]]-B842)/B842</f>
        <v>-3.10479926714523E-2</v>
      </c>
    </row>
    <row r="844" spans="1:5" x14ac:dyDescent="0.2">
      <c r="A844" s="31">
        <v>43385</v>
      </c>
      <c r="B844" s="12">
        <v>5.5792099999999998</v>
      </c>
      <c r="C844" s="14">
        <v>13129200</v>
      </c>
      <c r="D844" t="s">
        <v>53</v>
      </c>
      <c r="E844" s="12">
        <f>(Таблица1[[#This Row],[Close]]-B843)/B843</f>
        <v>-6.6464406912440516E-3</v>
      </c>
    </row>
    <row r="845" spans="1:5" x14ac:dyDescent="0.2">
      <c r="A845" s="31">
        <v>43388</v>
      </c>
      <c r="B845" s="12">
        <v>5.6551999999999998</v>
      </c>
      <c r="C845" s="14">
        <v>8568100</v>
      </c>
      <c r="D845" t="s">
        <v>53</v>
      </c>
      <c r="E845" s="12">
        <f>(Таблица1[[#This Row],[Close]]-B844)/B844</f>
        <v>1.3620207878893249E-2</v>
      </c>
    </row>
    <row r="846" spans="1:5" x14ac:dyDescent="0.2">
      <c r="A846" s="31">
        <v>43389</v>
      </c>
      <c r="B846" s="12">
        <v>5.7405200000000001</v>
      </c>
      <c r="C846" s="14">
        <v>7473200</v>
      </c>
      <c r="D846" t="s">
        <v>53</v>
      </c>
      <c r="E846" s="12">
        <f>(Таблица1[[#This Row],[Close]]-B845)/B845</f>
        <v>1.5086999575611878E-2</v>
      </c>
    </row>
    <row r="847" spans="1:5" x14ac:dyDescent="0.2">
      <c r="A847" s="31">
        <v>43390</v>
      </c>
      <c r="B847" s="12">
        <v>5.7111900000000002</v>
      </c>
      <c r="C847" s="14">
        <v>4814800</v>
      </c>
      <c r="D847" t="s">
        <v>53</v>
      </c>
      <c r="E847" s="12">
        <f>(Таблица1[[#This Row],[Close]]-B846)/B846</f>
        <v>-5.1092932347591956E-3</v>
      </c>
    </row>
    <row r="848" spans="1:5" x14ac:dyDescent="0.2">
      <c r="A848" s="31">
        <v>43391</v>
      </c>
      <c r="B848" s="12">
        <v>5.7045199999999996</v>
      </c>
      <c r="C848" s="14">
        <v>6461000</v>
      </c>
      <c r="D848" t="s">
        <v>53</v>
      </c>
      <c r="E848" s="12">
        <f>(Таблица1[[#This Row],[Close]]-B847)/B847</f>
        <v>-1.1678827004530789E-3</v>
      </c>
    </row>
    <row r="849" spans="1:5" x14ac:dyDescent="0.2">
      <c r="A849" s="31">
        <v>43392</v>
      </c>
      <c r="B849" s="12">
        <v>5.7631800000000002</v>
      </c>
      <c r="C849" s="14">
        <v>5894000</v>
      </c>
      <c r="D849" t="s">
        <v>53</v>
      </c>
      <c r="E849" s="12">
        <f>(Таблица1[[#This Row],[Close]]-B848)/B848</f>
        <v>1.0283073773078296E-2</v>
      </c>
    </row>
    <row r="850" spans="1:5" x14ac:dyDescent="0.2">
      <c r="A850" s="31">
        <v>43395</v>
      </c>
      <c r="B850" s="12">
        <v>5.6618599999999999</v>
      </c>
      <c r="C850" s="14">
        <v>5049000</v>
      </c>
      <c r="D850" t="s">
        <v>53</v>
      </c>
      <c r="E850" s="12">
        <f>(Таблица1[[#This Row],[Close]]-B849)/B849</f>
        <v>-1.758057183707611E-2</v>
      </c>
    </row>
    <row r="851" spans="1:5" x14ac:dyDescent="0.2">
      <c r="A851" s="31">
        <v>43396</v>
      </c>
      <c r="B851" s="12">
        <v>5.6658600000000003</v>
      </c>
      <c r="C851" s="14">
        <v>6358700</v>
      </c>
      <c r="D851" t="s">
        <v>53</v>
      </c>
      <c r="E851" s="12">
        <f>(Таблица1[[#This Row],[Close]]-B850)/B850</f>
        <v>7.0648161558223754E-4</v>
      </c>
    </row>
    <row r="852" spans="1:5" x14ac:dyDescent="0.2">
      <c r="A852" s="31">
        <v>43397</v>
      </c>
      <c r="B852" s="12">
        <v>5.6845299999999996</v>
      </c>
      <c r="C852" s="14">
        <v>18867000</v>
      </c>
      <c r="D852" t="s">
        <v>53</v>
      </c>
      <c r="E852" s="12">
        <f>(Таблица1[[#This Row],[Close]]-B851)/B851</f>
        <v>3.2951749602000927E-3</v>
      </c>
    </row>
    <row r="853" spans="1:5" x14ac:dyDescent="0.2">
      <c r="A853" s="31">
        <v>43398</v>
      </c>
      <c r="B853" s="12">
        <v>5.7698499999999999</v>
      </c>
      <c r="C853" s="14">
        <v>8999400</v>
      </c>
      <c r="D853" t="s">
        <v>53</v>
      </c>
      <c r="E853" s="12">
        <f>(Таблица1[[#This Row],[Close]]-B852)/B852</f>
        <v>1.5009156429819226E-2</v>
      </c>
    </row>
    <row r="854" spans="1:5" x14ac:dyDescent="0.2">
      <c r="A854" s="31">
        <v>43399</v>
      </c>
      <c r="B854" s="12">
        <v>5.6631999999999998</v>
      </c>
      <c r="C854" s="14">
        <v>9337800</v>
      </c>
      <c r="D854" t="s">
        <v>53</v>
      </c>
      <c r="E854" s="12">
        <f>(Таблица1[[#This Row],[Close]]-B853)/B853</f>
        <v>-1.8484016048944105E-2</v>
      </c>
    </row>
    <row r="855" spans="1:5" x14ac:dyDescent="0.2">
      <c r="A855" s="31">
        <v>43402</v>
      </c>
      <c r="B855" s="12">
        <v>5.7805099999999996</v>
      </c>
      <c r="C855" s="14">
        <v>8263300</v>
      </c>
      <c r="D855" t="s">
        <v>53</v>
      </c>
      <c r="E855" s="12">
        <f>(Таблица1[[#This Row],[Close]]-B854)/B854</f>
        <v>2.0714437067382366E-2</v>
      </c>
    </row>
    <row r="856" spans="1:5" x14ac:dyDescent="0.2">
      <c r="A856" s="31">
        <v>43403</v>
      </c>
      <c r="B856" s="12">
        <v>5.8311700000000002</v>
      </c>
      <c r="C856" s="14">
        <v>8552300</v>
      </c>
      <c r="D856" t="s">
        <v>53</v>
      </c>
      <c r="E856" s="12">
        <f>(Таблица1[[#This Row],[Close]]-B855)/B855</f>
        <v>8.7639325941829688E-3</v>
      </c>
    </row>
    <row r="857" spans="1:5" x14ac:dyDescent="0.2">
      <c r="A857" s="31">
        <v>43404</v>
      </c>
      <c r="B857" s="12">
        <v>5.7378499999999999</v>
      </c>
      <c r="C857" s="14">
        <v>10218000</v>
      </c>
      <c r="D857" t="s">
        <v>53</v>
      </c>
      <c r="E857" s="12">
        <f>(Таблица1[[#This Row],[Close]]-B856)/B856</f>
        <v>-1.600364935338882E-2</v>
      </c>
    </row>
    <row r="858" spans="1:5" x14ac:dyDescent="0.2">
      <c r="A858" s="31">
        <v>43405</v>
      </c>
      <c r="B858" s="12">
        <v>5.7325200000000001</v>
      </c>
      <c r="C858" s="14">
        <v>8494700</v>
      </c>
      <c r="D858" t="s">
        <v>53</v>
      </c>
      <c r="E858" s="12">
        <f>(Таблица1[[#This Row],[Close]]-B857)/B857</f>
        <v>-9.2891936875307566E-4</v>
      </c>
    </row>
    <row r="859" spans="1:5" x14ac:dyDescent="0.2">
      <c r="A859" s="31">
        <v>43406</v>
      </c>
      <c r="B859" s="12">
        <v>5.8018400000000003</v>
      </c>
      <c r="C859" s="14">
        <v>14142300</v>
      </c>
      <c r="D859" t="s">
        <v>53</v>
      </c>
      <c r="E859" s="12">
        <f>(Таблица1[[#This Row],[Close]]-B858)/B858</f>
        <v>1.2092413109766782E-2</v>
      </c>
    </row>
    <row r="860" spans="1:5" x14ac:dyDescent="0.2">
      <c r="A860" s="31">
        <v>43409</v>
      </c>
      <c r="B860" s="12">
        <v>5.8391700000000002</v>
      </c>
      <c r="C860" s="14">
        <v>9855500</v>
      </c>
      <c r="D860" t="s">
        <v>53</v>
      </c>
      <c r="E860" s="12">
        <f>(Таблица1[[#This Row],[Close]]-B859)/B859</f>
        <v>6.4341657129462137E-3</v>
      </c>
    </row>
    <row r="861" spans="1:5" x14ac:dyDescent="0.2">
      <c r="A861" s="31">
        <v>43410</v>
      </c>
      <c r="B861" s="12">
        <v>5.9711499999999997</v>
      </c>
      <c r="C861" s="14">
        <v>12305700</v>
      </c>
      <c r="D861" t="s">
        <v>53</v>
      </c>
      <c r="E861" s="12">
        <f>(Таблица1[[#This Row],[Close]]-B860)/B860</f>
        <v>2.2602527413998829E-2</v>
      </c>
    </row>
    <row r="862" spans="1:5" x14ac:dyDescent="0.2">
      <c r="A862" s="31">
        <v>43411</v>
      </c>
      <c r="B862" s="12">
        <v>6.04847</v>
      </c>
      <c r="C862" s="14">
        <v>6190500</v>
      </c>
      <c r="D862" t="s">
        <v>53</v>
      </c>
      <c r="E862" s="12">
        <f>(Таблица1[[#This Row],[Close]]-B861)/B861</f>
        <v>1.2948929435703388E-2</v>
      </c>
    </row>
    <row r="863" spans="1:5" x14ac:dyDescent="0.2">
      <c r="A863" s="31">
        <v>43412</v>
      </c>
      <c r="B863" s="12">
        <v>6.0791399999999998</v>
      </c>
      <c r="C863" s="14">
        <v>6943400</v>
      </c>
      <c r="D863" t="s">
        <v>53</v>
      </c>
      <c r="E863" s="12">
        <f>(Таблица1[[#This Row],[Close]]-B862)/B862</f>
        <v>5.070703830886117E-3</v>
      </c>
    </row>
    <row r="864" spans="1:5" x14ac:dyDescent="0.2">
      <c r="A864" s="31">
        <v>43413</v>
      </c>
      <c r="B864" s="12">
        <v>6.0844699999999996</v>
      </c>
      <c r="C864" s="14">
        <v>6035200</v>
      </c>
      <c r="D864" t="s">
        <v>53</v>
      </c>
      <c r="E864" s="12">
        <f>(Таблица1[[#This Row],[Close]]-B863)/B863</f>
        <v>8.7676875347497099E-4</v>
      </c>
    </row>
    <row r="865" spans="1:5" x14ac:dyDescent="0.2">
      <c r="A865" s="31">
        <v>43416</v>
      </c>
      <c r="B865" s="12">
        <v>6.1124700000000001</v>
      </c>
      <c r="C865" s="14">
        <v>8003000</v>
      </c>
      <c r="D865" t="s">
        <v>53</v>
      </c>
      <c r="E865" s="12">
        <f>(Таблица1[[#This Row],[Close]]-B864)/B864</f>
        <v>4.6018798679261248E-3</v>
      </c>
    </row>
    <row r="866" spans="1:5" x14ac:dyDescent="0.2">
      <c r="A866" s="31">
        <v>43417</v>
      </c>
      <c r="B866" s="12">
        <v>6.1377899999999999</v>
      </c>
      <c r="C866" s="14">
        <v>8813500</v>
      </c>
      <c r="D866" t="s">
        <v>53</v>
      </c>
      <c r="E866" s="12">
        <f>(Таблица1[[#This Row],[Close]]-B865)/B865</f>
        <v>4.1423516189036166E-3</v>
      </c>
    </row>
    <row r="867" spans="1:5" x14ac:dyDescent="0.2">
      <c r="A867" s="31">
        <v>43418</v>
      </c>
      <c r="B867" s="12">
        <v>6.06447</v>
      </c>
      <c r="C867" s="14">
        <v>7953700</v>
      </c>
      <c r="D867" t="s">
        <v>53</v>
      </c>
      <c r="E867" s="12">
        <f>(Таблица1[[#This Row],[Close]]-B866)/B866</f>
        <v>-1.1945667740342995E-2</v>
      </c>
    </row>
    <row r="868" spans="1:5" x14ac:dyDescent="0.2">
      <c r="A868" s="31">
        <v>43419</v>
      </c>
      <c r="B868" s="12">
        <v>5.9524900000000001</v>
      </c>
      <c r="C868" s="14">
        <v>11945000</v>
      </c>
      <c r="D868" t="s">
        <v>53</v>
      </c>
      <c r="E868" s="12">
        <f>(Таблица1[[#This Row],[Close]]-B867)/B867</f>
        <v>-1.8464927685354196E-2</v>
      </c>
    </row>
    <row r="869" spans="1:5" x14ac:dyDescent="0.2">
      <c r="A869" s="31">
        <v>43420</v>
      </c>
      <c r="B869" s="12">
        <v>6.0857999999999999</v>
      </c>
      <c r="C869" s="14">
        <v>9603600</v>
      </c>
      <c r="D869" t="s">
        <v>53</v>
      </c>
      <c r="E869" s="12">
        <f>(Таблица1[[#This Row],[Close]]-B868)/B868</f>
        <v>2.2395669711330859E-2</v>
      </c>
    </row>
    <row r="870" spans="1:5" x14ac:dyDescent="0.2">
      <c r="A870" s="31">
        <v>43423</v>
      </c>
      <c r="B870" s="12">
        <v>6.1284599999999996</v>
      </c>
      <c r="C870" s="14">
        <v>7444400</v>
      </c>
      <c r="D870" t="s">
        <v>53</v>
      </c>
      <c r="E870" s="12">
        <f>(Таблица1[[#This Row],[Close]]-B869)/B869</f>
        <v>7.0097604259094452E-3</v>
      </c>
    </row>
    <row r="871" spans="1:5" x14ac:dyDescent="0.2">
      <c r="A871" s="31">
        <v>43424</v>
      </c>
      <c r="B871" s="12">
        <v>6.1177999999999999</v>
      </c>
      <c r="C871" s="14">
        <v>10750600</v>
      </c>
      <c r="D871" t="s">
        <v>53</v>
      </c>
      <c r="E871" s="12">
        <f>(Таблица1[[#This Row],[Close]]-B870)/B870</f>
        <v>-1.7394255653132549E-3</v>
      </c>
    </row>
    <row r="872" spans="1:5" x14ac:dyDescent="0.2">
      <c r="A872" s="31">
        <v>43425</v>
      </c>
      <c r="B872" s="12">
        <v>6.1511300000000002</v>
      </c>
      <c r="C872" s="14">
        <v>6313200</v>
      </c>
      <c r="D872" t="s">
        <v>53</v>
      </c>
      <c r="E872" s="12">
        <f>(Таблица1[[#This Row],[Close]]-B871)/B871</f>
        <v>5.4480368760012263E-3</v>
      </c>
    </row>
    <row r="873" spans="1:5" x14ac:dyDescent="0.2">
      <c r="A873" s="31">
        <v>43427</v>
      </c>
      <c r="B873" s="12">
        <v>6.1351300000000002</v>
      </c>
      <c r="C873" s="14">
        <v>2301400</v>
      </c>
      <c r="D873" t="s">
        <v>53</v>
      </c>
      <c r="E873" s="12">
        <f>(Таблица1[[#This Row],[Close]]-B872)/B872</f>
        <v>-2.6011480817345776E-3</v>
      </c>
    </row>
    <row r="874" spans="1:5" x14ac:dyDescent="0.2">
      <c r="A874" s="31">
        <v>43430</v>
      </c>
      <c r="B874" s="12">
        <v>6.1351300000000002</v>
      </c>
      <c r="C874" s="14">
        <v>6111500</v>
      </c>
      <c r="D874" t="s">
        <v>53</v>
      </c>
      <c r="E874" s="12">
        <f>(Таблица1[[#This Row],[Close]]-B873)/B873</f>
        <v>0</v>
      </c>
    </row>
    <row r="875" spans="1:5" x14ac:dyDescent="0.2">
      <c r="A875" s="31">
        <v>43431</v>
      </c>
      <c r="B875" s="12">
        <v>6.1431300000000002</v>
      </c>
      <c r="C875" s="14">
        <v>11114000</v>
      </c>
      <c r="D875" t="s">
        <v>53</v>
      </c>
      <c r="E875" s="12">
        <f>(Таблица1[[#This Row],[Close]]-B874)/B874</f>
        <v>1.3039658491344123E-3</v>
      </c>
    </row>
    <row r="876" spans="1:5" x14ac:dyDescent="0.2">
      <c r="A876" s="31">
        <v>43432</v>
      </c>
      <c r="B876" s="12">
        <v>6.1711200000000002</v>
      </c>
      <c r="C876" s="14">
        <v>14936100</v>
      </c>
      <c r="D876" t="s">
        <v>53</v>
      </c>
      <c r="E876" s="12">
        <f>(Таблица1[[#This Row],[Close]]-B875)/B875</f>
        <v>4.5563092430080361E-3</v>
      </c>
    </row>
    <row r="877" spans="1:5" x14ac:dyDescent="0.2">
      <c r="A877" s="31">
        <v>43433</v>
      </c>
      <c r="B877" s="12">
        <v>6.1524599999999996</v>
      </c>
      <c r="C877" s="14">
        <v>9220600</v>
      </c>
      <c r="D877" t="s">
        <v>53</v>
      </c>
      <c r="E877" s="12">
        <f>(Таблица1[[#This Row],[Close]]-B876)/B876</f>
        <v>-3.023762299226164E-3</v>
      </c>
    </row>
    <row r="878" spans="1:5" x14ac:dyDescent="0.2">
      <c r="A878" s="31">
        <v>43434</v>
      </c>
      <c r="B878" s="12">
        <v>6.2777799999999999</v>
      </c>
      <c r="C878" s="14">
        <v>16022700</v>
      </c>
      <c r="D878" t="s">
        <v>53</v>
      </c>
      <c r="E878" s="12">
        <f>(Таблица1[[#This Row],[Close]]-B877)/B877</f>
        <v>2.0369088137102937E-2</v>
      </c>
    </row>
    <row r="879" spans="1:5" x14ac:dyDescent="0.2">
      <c r="A879" s="31">
        <v>43437</v>
      </c>
      <c r="B879" s="12">
        <v>6.2804399999999996</v>
      </c>
      <c r="C879" s="14">
        <v>13075300</v>
      </c>
      <c r="D879" t="s">
        <v>53</v>
      </c>
      <c r="E879" s="12">
        <f>(Таблица1[[#This Row],[Close]]-B878)/B878</f>
        <v>4.2371666417103862E-4</v>
      </c>
    </row>
    <row r="880" spans="1:5" x14ac:dyDescent="0.2">
      <c r="A880" s="31">
        <v>43438</v>
      </c>
      <c r="B880" s="12">
        <v>6.1431300000000002</v>
      </c>
      <c r="C880" s="14">
        <v>14028000</v>
      </c>
      <c r="D880" t="s">
        <v>53</v>
      </c>
      <c r="E880" s="12">
        <f>(Таблица1[[#This Row],[Close]]-B879)/B879</f>
        <v>-2.1863117870722336E-2</v>
      </c>
    </row>
    <row r="881" spans="1:5" x14ac:dyDescent="0.2">
      <c r="A881" s="31">
        <v>43440</v>
      </c>
      <c r="B881" s="12">
        <v>6.3044399999999996</v>
      </c>
      <c r="C881" s="14">
        <v>20153400</v>
      </c>
      <c r="D881" t="s">
        <v>53</v>
      </c>
      <c r="E881" s="12">
        <f>(Таблица1[[#This Row],[Close]]-B880)/B880</f>
        <v>2.6258601071440683E-2</v>
      </c>
    </row>
    <row r="882" spans="1:5" x14ac:dyDescent="0.2">
      <c r="A882" s="31">
        <v>43441</v>
      </c>
      <c r="B882" s="12">
        <v>6.27644</v>
      </c>
      <c r="C882" s="14">
        <v>11793500</v>
      </c>
      <c r="D882" t="s">
        <v>53</v>
      </c>
      <c r="E882" s="12">
        <f>(Таблица1[[#This Row],[Close]]-B881)/B881</f>
        <v>-4.4413143752656198E-3</v>
      </c>
    </row>
    <row r="883" spans="1:5" x14ac:dyDescent="0.2">
      <c r="A883" s="31">
        <v>43444</v>
      </c>
      <c r="B883" s="12">
        <v>6.2671099999999997</v>
      </c>
      <c r="C883" s="14">
        <v>9957700</v>
      </c>
      <c r="D883" t="s">
        <v>53</v>
      </c>
      <c r="E883" s="12">
        <f>(Таблица1[[#This Row],[Close]]-B882)/B882</f>
        <v>-1.4865114619115746E-3</v>
      </c>
    </row>
    <row r="884" spans="1:5" x14ac:dyDescent="0.2">
      <c r="A884" s="31">
        <v>43445</v>
      </c>
      <c r="B884" s="12">
        <v>6.3124399999999996</v>
      </c>
      <c r="C884" s="14">
        <v>12684900</v>
      </c>
      <c r="D884" t="s">
        <v>53</v>
      </c>
      <c r="E884" s="12">
        <f>(Таблица1[[#This Row],[Close]]-B883)/B883</f>
        <v>7.2329989420960973E-3</v>
      </c>
    </row>
    <row r="885" spans="1:5" x14ac:dyDescent="0.2">
      <c r="A885" s="31">
        <v>43446</v>
      </c>
      <c r="B885" s="12">
        <v>6.1644600000000001</v>
      </c>
      <c r="C885" s="14">
        <v>14731600</v>
      </c>
      <c r="D885" t="s">
        <v>53</v>
      </c>
      <c r="E885" s="12">
        <f>(Таблица1[[#This Row],[Close]]-B884)/B884</f>
        <v>-2.3442599058367219E-2</v>
      </c>
    </row>
    <row r="886" spans="1:5" x14ac:dyDescent="0.2">
      <c r="A886" s="31">
        <v>43447</v>
      </c>
      <c r="B886" s="12">
        <v>6.2591099999999997</v>
      </c>
      <c r="C886" s="14">
        <v>11529500</v>
      </c>
      <c r="D886" t="s">
        <v>53</v>
      </c>
      <c r="E886" s="12">
        <f>(Таблица1[[#This Row],[Close]]-B885)/B885</f>
        <v>1.53541429419608E-2</v>
      </c>
    </row>
    <row r="887" spans="1:5" x14ac:dyDescent="0.2">
      <c r="A887" s="31">
        <v>43448</v>
      </c>
      <c r="B887" s="12">
        <v>6.2884399999999996</v>
      </c>
      <c r="C887" s="14">
        <v>12835500</v>
      </c>
      <c r="D887" t="s">
        <v>53</v>
      </c>
      <c r="E887" s="12">
        <f>(Таблица1[[#This Row],[Close]]-B886)/B886</f>
        <v>4.6859697305207705E-3</v>
      </c>
    </row>
    <row r="888" spans="1:5" x14ac:dyDescent="0.2">
      <c r="A888" s="31">
        <v>43451</v>
      </c>
      <c r="B888" s="12">
        <v>6.0164799999999996</v>
      </c>
      <c r="C888" s="14">
        <v>15990200</v>
      </c>
      <c r="D888" t="s">
        <v>53</v>
      </c>
      <c r="E888" s="12">
        <f>(Таблица1[[#This Row],[Close]]-B887)/B887</f>
        <v>-4.3247609900070608E-2</v>
      </c>
    </row>
    <row r="889" spans="1:5" x14ac:dyDescent="0.2">
      <c r="A889" s="31">
        <v>43452</v>
      </c>
      <c r="B889" s="12">
        <v>6.0551399999999997</v>
      </c>
      <c r="C889" s="14">
        <v>20254700</v>
      </c>
      <c r="D889" t="s">
        <v>53</v>
      </c>
      <c r="E889" s="12">
        <f>(Таблица1[[#This Row],[Close]]-B888)/B888</f>
        <v>6.4256841209478204E-3</v>
      </c>
    </row>
    <row r="890" spans="1:5" x14ac:dyDescent="0.2">
      <c r="A890" s="31">
        <v>43453</v>
      </c>
      <c r="B890" s="12">
        <v>6.05647</v>
      </c>
      <c r="C890" s="14">
        <v>16006000</v>
      </c>
      <c r="D890" t="s">
        <v>53</v>
      </c>
      <c r="E890" s="12">
        <f>(Таблица1[[#This Row],[Close]]-B889)/B889</f>
        <v>2.1964810062199643E-4</v>
      </c>
    </row>
    <row r="891" spans="1:5" x14ac:dyDescent="0.2">
      <c r="A891" s="31">
        <v>43454</v>
      </c>
      <c r="B891" s="12">
        <v>6.0284800000000001</v>
      </c>
      <c r="C891" s="14">
        <v>12455300</v>
      </c>
      <c r="D891" t="s">
        <v>53</v>
      </c>
      <c r="E891" s="12">
        <f>(Таблица1[[#This Row],[Close]]-B890)/B890</f>
        <v>-4.621503945367509E-3</v>
      </c>
    </row>
    <row r="892" spans="1:5" x14ac:dyDescent="0.2">
      <c r="A892" s="31">
        <v>43455</v>
      </c>
      <c r="B892" s="12">
        <v>5.9164899999999996</v>
      </c>
      <c r="C892" s="14">
        <v>32411700</v>
      </c>
      <c r="D892" t="s">
        <v>53</v>
      </c>
      <c r="E892" s="12">
        <f>(Таблица1[[#This Row],[Close]]-B891)/B891</f>
        <v>-1.8576822018153909E-2</v>
      </c>
    </row>
    <row r="893" spans="1:5" x14ac:dyDescent="0.2">
      <c r="A893" s="31">
        <v>43458</v>
      </c>
      <c r="B893" s="12">
        <v>5.6285299999999996</v>
      </c>
      <c r="C893" s="14">
        <v>7360700</v>
      </c>
      <c r="D893" t="s">
        <v>53</v>
      </c>
      <c r="E893" s="12">
        <f>(Таблица1[[#This Row],[Close]]-B892)/B892</f>
        <v>-4.8670749042084079E-2</v>
      </c>
    </row>
    <row r="894" spans="1:5" x14ac:dyDescent="0.2">
      <c r="A894" s="31">
        <v>43460</v>
      </c>
      <c r="B894" s="12">
        <v>5.7898399999999999</v>
      </c>
      <c r="C894" s="14">
        <v>21591400</v>
      </c>
      <c r="D894" t="s">
        <v>53</v>
      </c>
      <c r="E894" s="12">
        <f>(Таблица1[[#This Row],[Close]]-B893)/B893</f>
        <v>2.8659348000277213E-2</v>
      </c>
    </row>
    <row r="895" spans="1:5" x14ac:dyDescent="0.2">
      <c r="A895" s="31">
        <v>43461</v>
      </c>
      <c r="B895" s="12">
        <v>5.8018400000000003</v>
      </c>
      <c r="C895" s="14">
        <v>18516600</v>
      </c>
      <c r="D895" t="s">
        <v>53</v>
      </c>
      <c r="E895" s="12">
        <f>(Таблица1[[#This Row],[Close]]-B894)/B894</f>
        <v>2.0725961339174235E-3</v>
      </c>
    </row>
    <row r="896" spans="1:5" x14ac:dyDescent="0.2">
      <c r="A896" s="31">
        <v>43462</v>
      </c>
      <c r="B896" s="12">
        <v>5.7965099999999996</v>
      </c>
      <c r="C896" s="14">
        <v>12156900</v>
      </c>
      <c r="D896" t="s">
        <v>53</v>
      </c>
      <c r="E896" s="12">
        <f>(Таблица1[[#This Row],[Close]]-B895)/B895</f>
        <v>-9.1867407581055713E-4</v>
      </c>
    </row>
    <row r="897" spans="1:5" x14ac:dyDescent="0.2">
      <c r="A897" s="31">
        <v>43465</v>
      </c>
      <c r="B897" s="12">
        <v>5.8498400000000004</v>
      </c>
      <c r="C897" s="14">
        <v>11476500</v>
      </c>
      <c r="D897" t="s">
        <v>53</v>
      </c>
      <c r="E897" s="12">
        <f>(Таблица1[[#This Row],[Close]]-B896)/B896</f>
        <v>9.2003636671032681E-3</v>
      </c>
    </row>
    <row r="898" spans="1:5" x14ac:dyDescent="0.2">
      <c r="A898" s="31">
        <v>43467</v>
      </c>
      <c r="B898" s="12">
        <v>5.6458599999999999</v>
      </c>
      <c r="C898" s="14">
        <v>10416900</v>
      </c>
      <c r="D898" t="s">
        <v>53</v>
      </c>
      <c r="E898" s="12">
        <f>(Таблица1[[#This Row],[Close]]-B897)/B897</f>
        <v>-3.4869329759446496E-2</v>
      </c>
    </row>
    <row r="899" spans="1:5" x14ac:dyDescent="0.2">
      <c r="A899" s="31">
        <v>43468</v>
      </c>
      <c r="B899" s="12">
        <v>5.6951900000000002</v>
      </c>
      <c r="C899" s="14">
        <v>11452400</v>
      </c>
      <c r="D899" t="s">
        <v>53</v>
      </c>
      <c r="E899" s="12">
        <f>(Таблица1[[#This Row],[Close]]-B898)/B898</f>
        <v>8.7373757053841785E-3</v>
      </c>
    </row>
    <row r="900" spans="1:5" x14ac:dyDescent="0.2">
      <c r="A900" s="31">
        <v>43469</v>
      </c>
      <c r="B900" s="12">
        <v>5.7151899999999998</v>
      </c>
      <c r="C900" s="14">
        <v>13070600</v>
      </c>
      <c r="D900" t="s">
        <v>53</v>
      </c>
      <c r="E900" s="12">
        <f>(Таблица1[[#This Row],[Close]]-B899)/B899</f>
        <v>3.5117353415776422E-3</v>
      </c>
    </row>
    <row r="901" spans="1:5" x14ac:dyDescent="0.2">
      <c r="A901" s="31">
        <v>43472</v>
      </c>
      <c r="B901" s="12">
        <v>5.7191900000000002</v>
      </c>
      <c r="C901" s="14">
        <v>8818200</v>
      </c>
      <c r="D901" t="s">
        <v>53</v>
      </c>
      <c r="E901" s="12">
        <f>(Таблица1[[#This Row],[Close]]-B900)/B900</f>
        <v>6.9988924252744841E-4</v>
      </c>
    </row>
    <row r="902" spans="1:5" x14ac:dyDescent="0.2">
      <c r="A902" s="31">
        <v>43473</v>
      </c>
      <c r="B902" s="12">
        <v>5.8765000000000001</v>
      </c>
      <c r="C902" s="14">
        <v>8644400</v>
      </c>
      <c r="D902" t="s">
        <v>53</v>
      </c>
      <c r="E902" s="12">
        <f>(Таблица1[[#This Row],[Close]]-B901)/B901</f>
        <v>2.7505643281653492E-2</v>
      </c>
    </row>
    <row r="903" spans="1:5" x14ac:dyDescent="0.2">
      <c r="A903" s="31">
        <v>43474</v>
      </c>
      <c r="B903" s="12">
        <v>5.8871599999999997</v>
      </c>
      <c r="C903" s="14">
        <v>6918300</v>
      </c>
      <c r="D903" t="s">
        <v>53</v>
      </c>
      <c r="E903" s="12">
        <f>(Таблица1[[#This Row],[Close]]-B902)/B902</f>
        <v>1.8140049349101794E-3</v>
      </c>
    </row>
    <row r="904" spans="1:5" x14ac:dyDescent="0.2">
      <c r="A904" s="31">
        <v>43475</v>
      </c>
      <c r="B904" s="12">
        <v>6.0258099999999999</v>
      </c>
      <c r="C904" s="14">
        <v>9519900</v>
      </c>
      <c r="D904" t="s">
        <v>53</v>
      </c>
      <c r="E904" s="12">
        <f>(Таблица1[[#This Row],[Close]]-B903)/B903</f>
        <v>2.3551253915300444E-2</v>
      </c>
    </row>
    <row r="905" spans="1:5" x14ac:dyDescent="0.2">
      <c r="A905" s="31">
        <v>43476</v>
      </c>
      <c r="B905" s="12">
        <v>6.0551399999999997</v>
      </c>
      <c r="C905" s="14">
        <v>7447200</v>
      </c>
      <c r="D905" t="s">
        <v>53</v>
      </c>
      <c r="E905" s="12">
        <f>(Таблица1[[#This Row],[Close]]-B904)/B904</f>
        <v>4.8673954206986045E-3</v>
      </c>
    </row>
    <row r="906" spans="1:5" x14ac:dyDescent="0.2">
      <c r="A906" s="31">
        <v>43479</v>
      </c>
      <c r="B906" s="12">
        <v>6.0284800000000001</v>
      </c>
      <c r="C906" s="14">
        <v>5681100</v>
      </c>
      <c r="D906" t="s">
        <v>53</v>
      </c>
      <c r="E906" s="12">
        <f>(Таблица1[[#This Row],[Close]]-B905)/B905</f>
        <v>-4.4028709493091301E-3</v>
      </c>
    </row>
    <row r="907" spans="1:5" x14ac:dyDescent="0.2">
      <c r="A907" s="31">
        <v>43480</v>
      </c>
      <c r="B907" s="12">
        <v>6.11646</v>
      </c>
      <c r="C907" s="14">
        <v>5404100</v>
      </c>
      <c r="D907" t="s">
        <v>53</v>
      </c>
      <c r="E907" s="12">
        <f>(Таблица1[[#This Row],[Close]]-B906)/B906</f>
        <v>1.4594060194277819E-2</v>
      </c>
    </row>
    <row r="908" spans="1:5" x14ac:dyDescent="0.2">
      <c r="A908" s="31">
        <v>43481</v>
      </c>
      <c r="B908" s="12">
        <v>6.1644600000000001</v>
      </c>
      <c r="C908" s="14">
        <v>5482200</v>
      </c>
      <c r="D908" t="s">
        <v>53</v>
      </c>
      <c r="E908" s="12">
        <f>(Таблица1[[#This Row],[Close]]-B907)/B907</f>
        <v>7.8476765972474351E-3</v>
      </c>
    </row>
    <row r="909" spans="1:5" x14ac:dyDescent="0.2">
      <c r="A909" s="31">
        <v>43482</v>
      </c>
      <c r="B909" s="12">
        <v>6.2377799999999999</v>
      </c>
      <c r="C909" s="14">
        <v>6247200</v>
      </c>
      <c r="D909" t="s">
        <v>53</v>
      </c>
      <c r="E909" s="12">
        <f>(Таблица1[[#This Row],[Close]]-B908)/B908</f>
        <v>1.1893985847908791E-2</v>
      </c>
    </row>
    <row r="910" spans="1:5" x14ac:dyDescent="0.2">
      <c r="A910" s="31">
        <v>43483</v>
      </c>
      <c r="B910" s="12">
        <v>6.2644399999999996</v>
      </c>
      <c r="C910" s="14">
        <v>6877400</v>
      </c>
      <c r="D910" t="s">
        <v>53</v>
      </c>
      <c r="E910" s="12">
        <f>(Таблица1[[#This Row],[Close]]-B909)/B909</f>
        <v>4.2739564396307153E-3</v>
      </c>
    </row>
    <row r="911" spans="1:5" x14ac:dyDescent="0.2">
      <c r="A911" s="31">
        <v>43487</v>
      </c>
      <c r="B911" s="12">
        <v>6.2751099999999997</v>
      </c>
      <c r="C911" s="14">
        <v>8581100</v>
      </c>
      <c r="D911" t="s">
        <v>53</v>
      </c>
      <c r="E911" s="12">
        <f>(Таблица1[[#This Row],[Close]]-B910)/B910</f>
        <v>1.7032647770591114E-3</v>
      </c>
    </row>
    <row r="912" spans="1:5" x14ac:dyDescent="0.2">
      <c r="A912" s="31">
        <v>43488</v>
      </c>
      <c r="B912" s="12">
        <v>6.3177700000000003</v>
      </c>
      <c r="C912" s="14">
        <v>12061200</v>
      </c>
      <c r="D912" t="s">
        <v>53</v>
      </c>
      <c r="E912" s="12">
        <f>(Таблица1[[#This Row],[Close]]-B911)/B911</f>
        <v>6.7982872013399908E-3</v>
      </c>
    </row>
    <row r="913" spans="1:5" x14ac:dyDescent="0.2">
      <c r="A913" s="31">
        <v>43489</v>
      </c>
      <c r="B913" s="12">
        <v>6.3337700000000003</v>
      </c>
      <c r="C913" s="14">
        <v>7386700</v>
      </c>
      <c r="D913" t="s">
        <v>53</v>
      </c>
      <c r="E913" s="12">
        <f>(Таблица1[[#This Row],[Close]]-B912)/B912</f>
        <v>2.532539171258215E-3</v>
      </c>
    </row>
    <row r="914" spans="1:5" x14ac:dyDescent="0.2">
      <c r="A914" s="31">
        <v>43490</v>
      </c>
      <c r="B914" s="12">
        <v>6.40442</v>
      </c>
      <c r="C914" s="14">
        <v>6724900</v>
      </c>
      <c r="D914" t="s">
        <v>53</v>
      </c>
      <c r="E914" s="12">
        <f>(Таблица1[[#This Row],[Close]]-B913)/B913</f>
        <v>1.1154494084881462E-2</v>
      </c>
    </row>
    <row r="915" spans="1:5" x14ac:dyDescent="0.2">
      <c r="A915" s="31">
        <v>43493</v>
      </c>
      <c r="B915" s="12">
        <v>6.4924099999999996</v>
      </c>
      <c r="C915" s="14">
        <v>11130800</v>
      </c>
      <c r="D915" t="s">
        <v>53</v>
      </c>
      <c r="E915" s="12">
        <f>(Таблица1[[#This Row],[Close]]-B914)/B914</f>
        <v>1.3738949038320342E-2</v>
      </c>
    </row>
    <row r="916" spans="1:5" x14ac:dyDescent="0.2">
      <c r="A916" s="31">
        <v>43494</v>
      </c>
      <c r="B916" s="12">
        <v>6.5644</v>
      </c>
      <c r="C916" s="14">
        <v>15213100</v>
      </c>
      <c r="D916" t="s">
        <v>53</v>
      </c>
      <c r="E916" s="12">
        <f>(Таблица1[[#This Row],[Close]]-B915)/B915</f>
        <v>1.1088332375805048E-2</v>
      </c>
    </row>
    <row r="917" spans="1:5" x14ac:dyDescent="0.2">
      <c r="A917" s="31">
        <v>43495</v>
      </c>
      <c r="B917" s="12">
        <v>6.5790699999999998</v>
      </c>
      <c r="C917" s="14">
        <v>10781300</v>
      </c>
      <c r="D917" t="s">
        <v>53</v>
      </c>
      <c r="E917" s="12">
        <f>(Таблица1[[#This Row],[Close]]-B916)/B916</f>
        <v>2.2347815489610228E-3</v>
      </c>
    </row>
    <row r="918" spans="1:5" x14ac:dyDescent="0.2">
      <c r="A918" s="31">
        <v>43496</v>
      </c>
      <c r="B918" s="12">
        <v>6.6017299999999999</v>
      </c>
      <c r="C918" s="14">
        <v>12413500</v>
      </c>
      <c r="D918" t="s">
        <v>53</v>
      </c>
      <c r="E918" s="12">
        <f>(Таблица1[[#This Row],[Close]]-B917)/B917</f>
        <v>3.4442557990719243E-3</v>
      </c>
    </row>
    <row r="919" spans="1:5" x14ac:dyDescent="0.2">
      <c r="A919" s="31">
        <v>43497</v>
      </c>
      <c r="B919" s="12">
        <v>6.5417399999999999</v>
      </c>
      <c r="C919" s="14">
        <v>6904300</v>
      </c>
      <c r="D919" t="s">
        <v>53</v>
      </c>
      <c r="E919" s="12">
        <f>(Таблица1[[#This Row],[Close]]-B918)/B918</f>
        <v>-9.0870120407832468E-3</v>
      </c>
    </row>
    <row r="920" spans="1:5" x14ac:dyDescent="0.2">
      <c r="A920" s="31">
        <v>43500</v>
      </c>
      <c r="B920" s="12">
        <v>6.5870600000000001</v>
      </c>
      <c r="C920" s="14">
        <v>8264200</v>
      </c>
      <c r="D920" t="s">
        <v>53</v>
      </c>
      <c r="E920" s="12">
        <f>(Таблица1[[#This Row],[Close]]-B919)/B919</f>
        <v>6.9278204269812389E-3</v>
      </c>
    </row>
    <row r="921" spans="1:5" x14ac:dyDescent="0.2">
      <c r="A921" s="31">
        <v>43501</v>
      </c>
      <c r="B921" s="12">
        <v>6.5790699999999998</v>
      </c>
      <c r="C921" s="14">
        <v>14371000</v>
      </c>
      <c r="D921" t="s">
        <v>53</v>
      </c>
      <c r="E921" s="12">
        <f>(Таблица1[[#This Row],[Close]]-B920)/B920</f>
        <v>-1.212984244868027E-3</v>
      </c>
    </row>
    <row r="922" spans="1:5" x14ac:dyDescent="0.2">
      <c r="A922" s="31">
        <v>43502</v>
      </c>
      <c r="B922" s="12">
        <v>6.5590700000000002</v>
      </c>
      <c r="C922" s="14">
        <v>9597100</v>
      </c>
      <c r="D922" t="s">
        <v>53</v>
      </c>
      <c r="E922" s="12">
        <f>(Таблица1[[#This Row],[Close]]-B921)/B921</f>
        <v>-3.0399433354561622E-3</v>
      </c>
    </row>
    <row r="923" spans="1:5" x14ac:dyDescent="0.2">
      <c r="A923" s="31">
        <v>43503</v>
      </c>
      <c r="B923" s="12">
        <v>6.5644</v>
      </c>
      <c r="C923" s="14">
        <v>17243200</v>
      </c>
      <c r="D923" t="s">
        <v>53</v>
      </c>
      <c r="E923" s="12">
        <f>(Таблица1[[#This Row],[Close]]-B922)/B922</f>
        <v>8.1261520306992224E-4</v>
      </c>
    </row>
    <row r="924" spans="1:5" x14ac:dyDescent="0.2">
      <c r="A924" s="31">
        <v>43504</v>
      </c>
      <c r="B924" s="12">
        <v>6.5657300000000003</v>
      </c>
      <c r="C924" s="14">
        <v>11896700</v>
      </c>
      <c r="D924" t="s">
        <v>53</v>
      </c>
      <c r="E924" s="12">
        <f>(Таблица1[[#This Row],[Close]]-B923)/B923</f>
        <v>2.0260800682473271E-4</v>
      </c>
    </row>
    <row r="925" spans="1:5" x14ac:dyDescent="0.2">
      <c r="A925" s="31">
        <v>43507</v>
      </c>
      <c r="B925" s="12">
        <v>6.5657300000000003</v>
      </c>
      <c r="C925" s="14">
        <v>12922800</v>
      </c>
      <c r="D925" t="s">
        <v>53</v>
      </c>
      <c r="E925" s="12">
        <f>(Таблица1[[#This Row],[Close]]-B924)/B924</f>
        <v>0</v>
      </c>
    </row>
    <row r="926" spans="1:5" x14ac:dyDescent="0.2">
      <c r="A926" s="31">
        <v>43508</v>
      </c>
      <c r="B926" s="12">
        <v>6.5177399999999999</v>
      </c>
      <c r="C926" s="14">
        <v>12186700</v>
      </c>
      <c r="D926" t="s">
        <v>53</v>
      </c>
      <c r="E926" s="12">
        <f>(Таблица1[[#This Row],[Close]]-B925)/B925</f>
        <v>-7.3091644036535801E-3</v>
      </c>
    </row>
    <row r="927" spans="1:5" x14ac:dyDescent="0.2">
      <c r="A927" s="31">
        <v>43509</v>
      </c>
      <c r="B927" s="12">
        <v>6.5790699999999998</v>
      </c>
      <c r="C927" s="14">
        <v>9154600</v>
      </c>
      <c r="D927" t="s">
        <v>53</v>
      </c>
      <c r="E927" s="12">
        <f>(Таблица1[[#This Row],[Close]]-B926)/B926</f>
        <v>9.4097033634357747E-3</v>
      </c>
    </row>
    <row r="928" spans="1:5" x14ac:dyDescent="0.2">
      <c r="A928" s="31">
        <v>43510</v>
      </c>
      <c r="B928" s="12">
        <v>6.5884</v>
      </c>
      <c r="C928" s="14">
        <v>7293800</v>
      </c>
      <c r="D928" t="s">
        <v>53</v>
      </c>
      <c r="E928" s="12">
        <f>(Таблица1[[#This Row],[Close]]-B927)/B927</f>
        <v>1.4181335659903729E-3</v>
      </c>
    </row>
    <row r="929" spans="1:5" x14ac:dyDescent="0.2">
      <c r="A929" s="31">
        <v>43511</v>
      </c>
      <c r="B929" s="12">
        <v>6.6137300000000003</v>
      </c>
      <c r="C929" s="14">
        <v>7490800</v>
      </c>
      <c r="D929" t="s">
        <v>53</v>
      </c>
      <c r="E929" s="12">
        <f>(Таблица1[[#This Row],[Close]]-B928)/B928</f>
        <v>3.8446360269565141E-3</v>
      </c>
    </row>
    <row r="930" spans="1:5" x14ac:dyDescent="0.2">
      <c r="A930" s="31">
        <v>43515</v>
      </c>
      <c r="B930" s="12">
        <v>6.6470599999999997</v>
      </c>
      <c r="C930" s="14">
        <v>9452100</v>
      </c>
      <c r="D930" t="s">
        <v>53</v>
      </c>
      <c r="E930" s="12">
        <f>(Таблица1[[#This Row],[Close]]-B929)/B929</f>
        <v>5.0395162790134182E-3</v>
      </c>
    </row>
    <row r="931" spans="1:5" x14ac:dyDescent="0.2">
      <c r="A931" s="31">
        <v>43516</v>
      </c>
      <c r="B931" s="12">
        <v>6.5523999999999996</v>
      </c>
      <c r="C931" s="14">
        <v>17067500</v>
      </c>
      <c r="D931" t="s">
        <v>53</v>
      </c>
      <c r="E931" s="12">
        <f>(Таблица1[[#This Row],[Close]]-B930)/B930</f>
        <v>-1.4240882435242077E-2</v>
      </c>
    </row>
    <row r="932" spans="1:5" x14ac:dyDescent="0.2">
      <c r="A932" s="31">
        <v>43517</v>
      </c>
      <c r="B932" s="12">
        <v>6.6097299999999999</v>
      </c>
      <c r="C932" s="14">
        <v>8443600</v>
      </c>
      <c r="D932" t="s">
        <v>53</v>
      </c>
      <c r="E932" s="12">
        <f>(Таблица1[[#This Row],[Close]]-B931)/B931</f>
        <v>8.7494658445760841E-3</v>
      </c>
    </row>
    <row r="933" spans="1:5" x14ac:dyDescent="0.2">
      <c r="A933" s="31">
        <v>43518</v>
      </c>
      <c r="B933" s="12">
        <v>6.65639</v>
      </c>
      <c r="C933" s="14">
        <v>9629600</v>
      </c>
      <c r="D933" t="s">
        <v>53</v>
      </c>
      <c r="E933" s="12">
        <f>(Таблица1[[#This Row],[Close]]-B932)/B932</f>
        <v>7.059289865092847E-3</v>
      </c>
    </row>
    <row r="934" spans="1:5" x14ac:dyDescent="0.2">
      <c r="A934" s="31">
        <v>43521</v>
      </c>
      <c r="B934" s="12">
        <v>6.5603999999999996</v>
      </c>
      <c r="C934" s="14">
        <v>8847000</v>
      </c>
      <c r="D934" t="s">
        <v>53</v>
      </c>
      <c r="E934" s="12">
        <f>(Таблица1[[#This Row],[Close]]-B933)/B933</f>
        <v>-1.4420729554608498E-2</v>
      </c>
    </row>
    <row r="935" spans="1:5" x14ac:dyDescent="0.2">
      <c r="A935" s="31">
        <v>43522</v>
      </c>
      <c r="B935" s="12">
        <v>6.5763999999999996</v>
      </c>
      <c r="C935" s="14">
        <v>8571800</v>
      </c>
      <c r="D935" t="s">
        <v>53</v>
      </c>
      <c r="E935" s="12">
        <f>(Таблица1[[#This Row],[Close]]-B934)/B934</f>
        <v>2.4388756783123005E-3</v>
      </c>
    </row>
    <row r="936" spans="1:5" x14ac:dyDescent="0.2">
      <c r="A936" s="31">
        <v>43523</v>
      </c>
      <c r="B936" s="12">
        <v>6.5217400000000003</v>
      </c>
      <c r="C936" s="14">
        <v>11319500</v>
      </c>
      <c r="D936" t="s">
        <v>53</v>
      </c>
      <c r="E936" s="12">
        <f>(Таблица1[[#This Row],[Close]]-B935)/B935</f>
        <v>-8.3115382276016166E-3</v>
      </c>
    </row>
    <row r="937" spans="1:5" x14ac:dyDescent="0.2">
      <c r="A937" s="31">
        <v>43524</v>
      </c>
      <c r="B937" s="12">
        <v>6.5230699999999997</v>
      </c>
      <c r="C937" s="14">
        <v>26006500</v>
      </c>
      <c r="D937" t="s">
        <v>53</v>
      </c>
      <c r="E937" s="12">
        <f>(Таблица1[[#This Row],[Close]]-B936)/B936</f>
        <v>2.0393330614213188E-4</v>
      </c>
    </row>
    <row r="938" spans="1:5" x14ac:dyDescent="0.2">
      <c r="A938" s="31">
        <v>43525</v>
      </c>
      <c r="B938" s="12">
        <v>6.5404</v>
      </c>
      <c r="C938" s="14">
        <v>10654900</v>
      </c>
      <c r="D938" t="s">
        <v>53</v>
      </c>
      <c r="E938" s="12">
        <f>(Таблица1[[#This Row],[Close]]-B937)/B937</f>
        <v>2.6567245177501224E-3</v>
      </c>
    </row>
    <row r="939" spans="1:5" x14ac:dyDescent="0.2">
      <c r="A939" s="31">
        <v>43528</v>
      </c>
      <c r="B939" s="12">
        <v>6.6070599999999997</v>
      </c>
      <c r="C939" s="14">
        <v>8851600</v>
      </c>
      <c r="D939" t="s">
        <v>53</v>
      </c>
      <c r="E939" s="12">
        <f>(Таблица1[[#This Row],[Close]]-B938)/B938</f>
        <v>1.0192037184270033E-2</v>
      </c>
    </row>
    <row r="940" spans="1:5" x14ac:dyDescent="0.2">
      <c r="A940" s="31">
        <v>43529</v>
      </c>
      <c r="B940" s="12">
        <v>6.5910599999999997</v>
      </c>
      <c r="C940" s="14">
        <v>7796600</v>
      </c>
      <c r="D940" t="s">
        <v>53</v>
      </c>
      <c r="E940" s="12">
        <f>(Таблица1[[#This Row],[Close]]-B939)/B939</f>
        <v>-2.4216519904465853E-3</v>
      </c>
    </row>
    <row r="941" spans="1:5" x14ac:dyDescent="0.2">
      <c r="A941" s="31">
        <v>43530</v>
      </c>
      <c r="B941" s="12">
        <v>6.5657300000000003</v>
      </c>
      <c r="C941" s="14">
        <v>12353100</v>
      </c>
      <c r="D941" t="s">
        <v>53</v>
      </c>
      <c r="E941" s="12">
        <f>(Таблица1[[#This Row],[Close]]-B940)/B940</f>
        <v>-3.8430844204118018E-3</v>
      </c>
    </row>
    <row r="942" spans="1:5" x14ac:dyDescent="0.2">
      <c r="A942" s="31">
        <v>43531</v>
      </c>
      <c r="B942" s="12">
        <v>6.5750700000000002</v>
      </c>
      <c r="C942" s="14">
        <v>6965700</v>
      </c>
      <c r="D942" t="s">
        <v>53</v>
      </c>
      <c r="E942" s="12">
        <f>(Таблица1[[#This Row],[Close]]-B941)/B941</f>
        <v>1.4225379356141517E-3</v>
      </c>
    </row>
    <row r="943" spans="1:5" x14ac:dyDescent="0.2">
      <c r="A943" s="31">
        <v>43532</v>
      </c>
      <c r="B943" s="12">
        <v>6.5884</v>
      </c>
      <c r="C943" s="14">
        <v>7175700</v>
      </c>
      <c r="D943" t="s">
        <v>53</v>
      </c>
      <c r="E943" s="12">
        <f>(Таблица1[[#This Row],[Close]]-B942)/B942</f>
        <v>2.0273548418495682E-3</v>
      </c>
    </row>
    <row r="944" spans="1:5" x14ac:dyDescent="0.2">
      <c r="A944" s="31">
        <v>43535</v>
      </c>
      <c r="B944" s="12">
        <v>6.6430600000000002</v>
      </c>
      <c r="C944" s="14">
        <v>10627900</v>
      </c>
      <c r="D944" t="s">
        <v>53</v>
      </c>
      <c r="E944" s="12">
        <f>(Таблица1[[#This Row],[Close]]-B943)/B943</f>
        <v>8.2963997328638437E-3</v>
      </c>
    </row>
    <row r="945" spans="1:5" x14ac:dyDescent="0.2">
      <c r="A945" s="31">
        <v>43536</v>
      </c>
      <c r="B945" s="12">
        <v>6.7043799999999996</v>
      </c>
      <c r="C945" s="14">
        <v>11553700</v>
      </c>
      <c r="D945" t="s">
        <v>53</v>
      </c>
      <c r="E945" s="12">
        <f>(Таблица1[[#This Row],[Close]]-B944)/B944</f>
        <v>9.2306858586252982E-3</v>
      </c>
    </row>
    <row r="946" spans="1:5" x14ac:dyDescent="0.2">
      <c r="A946" s="31">
        <v>43537</v>
      </c>
      <c r="B946" s="12">
        <v>6.70838</v>
      </c>
      <c r="C946" s="14">
        <v>6977800</v>
      </c>
      <c r="D946" t="s">
        <v>53</v>
      </c>
      <c r="E946" s="12">
        <f>(Таблица1[[#This Row],[Close]]-B945)/B945</f>
        <v>5.9662489298047659E-4</v>
      </c>
    </row>
    <row r="947" spans="1:5" x14ac:dyDescent="0.2">
      <c r="A947" s="31">
        <v>43538</v>
      </c>
      <c r="B947" s="12">
        <v>6.76837</v>
      </c>
      <c r="C947" s="14">
        <v>8311600</v>
      </c>
      <c r="D947" t="s">
        <v>53</v>
      </c>
      <c r="E947" s="12">
        <f>(Таблица1[[#This Row],[Close]]-B946)/B946</f>
        <v>8.942546486633134E-3</v>
      </c>
    </row>
    <row r="948" spans="1:5" x14ac:dyDescent="0.2">
      <c r="A948" s="31">
        <v>43539</v>
      </c>
      <c r="B948" s="12">
        <v>6.7697099999999999</v>
      </c>
      <c r="C948" s="14">
        <v>13728700</v>
      </c>
      <c r="D948" t="s">
        <v>53</v>
      </c>
      <c r="E948" s="12">
        <f>(Таблица1[[#This Row],[Close]]-B947)/B947</f>
        <v>1.9797972037579163E-4</v>
      </c>
    </row>
    <row r="949" spans="1:5" x14ac:dyDescent="0.2">
      <c r="A949" s="31">
        <v>43542</v>
      </c>
      <c r="B949" s="12">
        <v>6.6377199999999998</v>
      </c>
      <c r="C949" s="14">
        <v>9289400</v>
      </c>
      <c r="D949" t="s">
        <v>53</v>
      </c>
      <c r="E949" s="12">
        <f>(Таблица1[[#This Row],[Close]]-B948)/B948</f>
        <v>-1.94971424182129E-2</v>
      </c>
    </row>
    <row r="950" spans="1:5" x14ac:dyDescent="0.2">
      <c r="A950" s="31">
        <v>43543</v>
      </c>
      <c r="B950" s="12">
        <v>6.6257299999999999</v>
      </c>
      <c r="C950" s="14">
        <v>8189800</v>
      </c>
      <c r="D950" t="s">
        <v>53</v>
      </c>
      <c r="E950" s="12">
        <f>(Таблица1[[#This Row],[Close]]-B949)/B949</f>
        <v>-1.8063431419222181E-3</v>
      </c>
    </row>
    <row r="951" spans="1:5" x14ac:dyDescent="0.2">
      <c r="A951" s="31">
        <v>43544</v>
      </c>
      <c r="B951" s="12">
        <v>6.6044</v>
      </c>
      <c r="C951" s="14">
        <v>14947300</v>
      </c>
      <c r="D951" t="s">
        <v>53</v>
      </c>
      <c r="E951" s="12">
        <f>(Таблица1[[#This Row],[Close]]-B950)/B950</f>
        <v>-3.2192679146297613E-3</v>
      </c>
    </row>
    <row r="952" spans="1:5" x14ac:dyDescent="0.2">
      <c r="A952" s="31">
        <v>43545</v>
      </c>
      <c r="B952" s="12">
        <v>6.7043799999999996</v>
      </c>
      <c r="C952" s="14">
        <v>11599200</v>
      </c>
      <c r="D952" t="s">
        <v>53</v>
      </c>
      <c r="E952" s="12">
        <f>(Таблица1[[#This Row],[Close]]-B951)/B951</f>
        <v>1.5138392586760268E-2</v>
      </c>
    </row>
    <row r="953" spans="1:5" x14ac:dyDescent="0.2">
      <c r="A953" s="31">
        <v>43546</v>
      </c>
      <c r="B953" s="12">
        <v>6.6630500000000001</v>
      </c>
      <c r="C953" s="14">
        <v>8319000</v>
      </c>
      <c r="D953" t="s">
        <v>53</v>
      </c>
      <c r="E953" s="12">
        <f>(Таблица1[[#This Row],[Close]]-B952)/B952</f>
        <v>-6.1646267067199988E-3</v>
      </c>
    </row>
    <row r="954" spans="1:5" x14ac:dyDescent="0.2">
      <c r="A954" s="31">
        <v>43549</v>
      </c>
      <c r="B954" s="12">
        <v>6.6697199999999999</v>
      </c>
      <c r="C954" s="14">
        <v>9993100</v>
      </c>
      <c r="D954" t="s">
        <v>53</v>
      </c>
      <c r="E954" s="12">
        <f>(Таблица1[[#This Row],[Close]]-B953)/B953</f>
        <v>1.0010430658631904E-3</v>
      </c>
    </row>
    <row r="955" spans="1:5" x14ac:dyDescent="0.2">
      <c r="A955" s="31">
        <v>43550</v>
      </c>
      <c r="B955" s="12">
        <v>6.7203799999999996</v>
      </c>
      <c r="C955" s="14">
        <v>6598500</v>
      </c>
      <c r="D955" t="s">
        <v>53</v>
      </c>
      <c r="E955" s="12">
        <f>(Таблица1[[#This Row],[Close]]-B954)/B954</f>
        <v>7.5955212512668754E-3</v>
      </c>
    </row>
    <row r="956" spans="1:5" x14ac:dyDescent="0.2">
      <c r="A956" s="31">
        <v>43551</v>
      </c>
      <c r="B956" s="12">
        <v>6.7203799999999996</v>
      </c>
      <c r="C956" s="14">
        <v>7406300</v>
      </c>
      <c r="D956" t="s">
        <v>53</v>
      </c>
      <c r="E956" s="12">
        <f>(Таблица1[[#This Row],[Close]]-B955)/B955</f>
        <v>0</v>
      </c>
    </row>
    <row r="957" spans="1:5" x14ac:dyDescent="0.2">
      <c r="A957" s="31">
        <v>43552</v>
      </c>
      <c r="B957" s="12">
        <v>6.7337100000000003</v>
      </c>
      <c r="C957" s="14">
        <v>8529100</v>
      </c>
      <c r="D957" t="s">
        <v>53</v>
      </c>
      <c r="E957" s="12">
        <f>(Таблица1[[#This Row],[Close]]-B956)/B956</f>
        <v>1.9835187891162004E-3</v>
      </c>
    </row>
    <row r="958" spans="1:5" x14ac:dyDescent="0.2">
      <c r="A958" s="31">
        <v>43553</v>
      </c>
      <c r="B958" s="12">
        <v>6.7043799999999996</v>
      </c>
      <c r="C958" s="14">
        <v>11625300</v>
      </c>
      <c r="D958" t="s">
        <v>53</v>
      </c>
      <c r="E958" s="12">
        <f>(Таблица1[[#This Row],[Close]]-B957)/B957</f>
        <v>-4.3556969337854978E-3</v>
      </c>
    </row>
    <row r="959" spans="1:5" x14ac:dyDescent="0.2">
      <c r="A959" s="31">
        <v>43556</v>
      </c>
      <c r="B959" s="12">
        <v>6.6963800000000004</v>
      </c>
      <c r="C959" s="14">
        <v>6074300</v>
      </c>
      <c r="D959" t="s">
        <v>53</v>
      </c>
      <c r="E959" s="12">
        <f>(Таблица1[[#This Row],[Close]]-B958)/B958</f>
        <v>-1.1932497859606882E-3</v>
      </c>
    </row>
    <row r="960" spans="1:5" x14ac:dyDescent="0.2">
      <c r="A960" s="31">
        <v>43557</v>
      </c>
      <c r="B960" s="12">
        <v>6.77637</v>
      </c>
      <c r="C960" s="14">
        <v>8596000</v>
      </c>
      <c r="D960" t="s">
        <v>53</v>
      </c>
      <c r="E960" s="12">
        <f>(Таблица1[[#This Row],[Close]]-B959)/B959</f>
        <v>1.1945259976285628E-2</v>
      </c>
    </row>
    <row r="961" spans="1:5" x14ac:dyDescent="0.2">
      <c r="A961" s="31">
        <v>43558</v>
      </c>
      <c r="B961" s="12">
        <v>6.7896999999999998</v>
      </c>
      <c r="C961" s="14">
        <v>8660200</v>
      </c>
      <c r="D961" t="s">
        <v>53</v>
      </c>
      <c r="E961" s="12">
        <f>(Таблица1[[#This Row],[Close]]-B960)/B960</f>
        <v>1.9671298940287857E-3</v>
      </c>
    </row>
    <row r="962" spans="1:5" x14ac:dyDescent="0.2">
      <c r="A962" s="31">
        <v>43559</v>
      </c>
      <c r="B962" s="12">
        <v>6.7363799999999996</v>
      </c>
      <c r="C962" s="14">
        <v>5003500</v>
      </c>
      <c r="D962" t="s">
        <v>53</v>
      </c>
      <c r="E962" s="12">
        <f>(Таблица1[[#This Row],[Close]]-B961)/B961</f>
        <v>-7.853071564281229E-3</v>
      </c>
    </row>
    <row r="963" spans="1:5" x14ac:dyDescent="0.2">
      <c r="A963" s="31">
        <v>43560</v>
      </c>
      <c r="B963" s="12">
        <v>6.76837</v>
      </c>
      <c r="C963" s="14">
        <v>4562000</v>
      </c>
      <c r="D963" t="s">
        <v>53</v>
      </c>
      <c r="E963" s="12">
        <f>(Таблица1[[#This Row],[Close]]-B962)/B962</f>
        <v>4.7488413658374985E-3</v>
      </c>
    </row>
    <row r="964" spans="1:5" x14ac:dyDescent="0.2">
      <c r="A964" s="31">
        <v>43563</v>
      </c>
      <c r="B964" s="12">
        <v>6.75237</v>
      </c>
      <c r="C964" s="14">
        <v>4921700</v>
      </c>
      <c r="D964" t="s">
        <v>53</v>
      </c>
      <c r="E964" s="12">
        <f>(Таблица1[[#This Row],[Close]]-B963)/B963</f>
        <v>-2.3639369597111292E-3</v>
      </c>
    </row>
    <row r="965" spans="1:5" x14ac:dyDescent="0.2">
      <c r="A965" s="31">
        <v>43564</v>
      </c>
      <c r="B965" s="12">
        <v>6.7283799999999996</v>
      </c>
      <c r="C965" s="14">
        <v>6208100</v>
      </c>
      <c r="D965" t="s">
        <v>53</v>
      </c>
      <c r="E965" s="12">
        <f>(Таблица1[[#This Row],[Close]]-B964)/B964</f>
        <v>-3.552826637165973E-3</v>
      </c>
    </row>
    <row r="966" spans="1:5" x14ac:dyDescent="0.2">
      <c r="A966" s="31">
        <v>43565</v>
      </c>
      <c r="B966" s="12">
        <v>6.7750399999999997</v>
      </c>
      <c r="C966" s="14">
        <v>12153200</v>
      </c>
      <c r="D966" t="s">
        <v>53</v>
      </c>
      <c r="E966" s="12">
        <f>(Таблица1[[#This Row],[Close]]-B965)/B965</f>
        <v>6.9348045146082936E-3</v>
      </c>
    </row>
    <row r="967" spans="1:5" x14ac:dyDescent="0.2">
      <c r="A967" s="31">
        <v>43566</v>
      </c>
      <c r="B967" s="12">
        <v>6.76037</v>
      </c>
      <c r="C967" s="14">
        <v>10240300</v>
      </c>
      <c r="D967" t="s">
        <v>53</v>
      </c>
      <c r="E967" s="12">
        <f>(Таблица1[[#This Row],[Close]]-B966)/B966</f>
        <v>-2.1653008690723213E-3</v>
      </c>
    </row>
    <row r="968" spans="1:5" x14ac:dyDescent="0.2">
      <c r="A968" s="31">
        <v>43567</v>
      </c>
      <c r="B968" s="12">
        <v>6.8017000000000003</v>
      </c>
      <c r="C968" s="14">
        <v>8513300</v>
      </c>
      <c r="D968" t="s">
        <v>53</v>
      </c>
      <c r="E968" s="12">
        <f>(Таблица1[[#This Row],[Close]]-B967)/B967</f>
        <v>6.1135707069288085E-3</v>
      </c>
    </row>
    <row r="969" spans="1:5" x14ac:dyDescent="0.2">
      <c r="A969" s="31">
        <v>43570</v>
      </c>
      <c r="B969" s="12">
        <v>6.78437</v>
      </c>
      <c r="C969" s="14">
        <v>8667600</v>
      </c>
      <c r="D969" t="s">
        <v>53</v>
      </c>
      <c r="E969" s="12">
        <f>(Таблица1[[#This Row],[Close]]-B968)/B968</f>
        <v>-2.5478924386550844E-3</v>
      </c>
    </row>
    <row r="970" spans="1:5" x14ac:dyDescent="0.2">
      <c r="A970" s="31">
        <v>43571</v>
      </c>
      <c r="B970" s="12">
        <v>6.5857299999999999</v>
      </c>
      <c r="C970" s="14">
        <v>8354300</v>
      </c>
      <c r="D970" t="s">
        <v>53</v>
      </c>
      <c r="E970" s="12">
        <f>(Таблица1[[#This Row],[Close]]-B969)/B969</f>
        <v>-2.9279063494473349E-2</v>
      </c>
    </row>
    <row r="971" spans="1:5" x14ac:dyDescent="0.2">
      <c r="A971" s="31">
        <v>43572</v>
      </c>
      <c r="B971" s="12">
        <v>6.4417499999999999</v>
      </c>
      <c r="C971" s="14">
        <v>9681700</v>
      </c>
      <c r="D971" t="s">
        <v>53</v>
      </c>
      <c r="E971" s="12">
        <f>(Таблица1[[#This Row],[Close]]-B970)/B970</f>
        <v>-2.1862420718735811E-2</v>
      </c>
    </row>
    <row r="972" spans="1:5" x14ac:dyDescent="0.2">
      <c r="A972" s="31">
        <v>43573</v>
      </c>
      <c r="B972" s="12">
        <v>6.4777500000000003</v>
      </c>
      <c r="C972" s="14">
        <v>10487500</v>
      </c>
      <c r="D972" t="s">
        <v>53</v>
      </c>
      <c r="E972" s="12">
        <f>(Таблица1[[#This Row],[Close]]-B971)/B971</f>
        <v>5.5885434858540736E-3</v>
      </c>
    </row>
    <row r="973" spans="1:5" x14ac:dyDescent="0.2">
      <c r="A973" s="31">
        <v>43577</v>
      </c>
      <c r="B973" s="12">
        <v>6.3790899999999997</v>
      </c>
      <c r="C973" s="14">
        <v>10682700</v>
      </c>
      <c r="D973" t="s">
        <v>53</v>
      </c>
      <c r="E973" s="12">
        <f>(Таблица1[[#This Row],[Close]]-B972)/B972</f>
        <v>-1.52305970437267E-2</v>
      </c>
    </row>
    <row r="974" spans="1:5" x14ac:dyDescent="0.2">
      <c r="A974" s="31">
        <v>43578</v>
      </c>
      <c r="B974" s="12">
        <v>6.5004099999999996</v>
      </c>
      <c r="C974" s="14">
        <v>7380200</v>
      </c>
      <c r="D974" t="s">
        <v>53</v>
      </c>
      <c r="E974" s="12">
        <f>(Таблица1[[#This Row],[Close]]-B973)/B973</f>
        <v>1.9018386635084296E-2</v>
      </c>
    </row>
    <row r="975" spans="1:5" x14ac:dyDescent="0.2">
      <c r="A975" s="31">
        <v>43579</v>
      </c>
      <c r="B975" s="12">
        <v>6.5617299999999998</v>
      </c>
      <c r="C975" s="14">
        <v>4863100</v>
      </c>
      <c r="D975" t="s">
        <v>53</v>
      </c>
      <c r="E975" s="12">
        <f>(Таблица1[[#This Row],[Close]]-B974)/B974</f>
        <v>9.433251133390089E-3</v>
      </c>
    </row>
    <row r="976" spans="1:5" x14ac:dyDescent="0.2">
      <c r="A976" s="31">
        <v>43580</v>
      </c>
      <c r="B976" s="12">
        <v>6.5577399999999999</v>
      </c>
      <c r="C976" s="14">
        <v>4061900</v>
      </c>
      <c r="D976" t="s">
        <v>53</v>
      </c>
      <c r="E976" s="12">
        <f>(Таблица1[[#This Row],[Close]]-B975)/B975</f>
        <v>-6.0807134703804301E-4</v>
      </c>
    </row>
    <row r="977" spans="1:5" x14ac:dyDescent="0.2">
      <c r="A977" s="31">
        <v>43581</v>
      </c>
      <c r="B977" s="12">
        <v>6.6003999999999996</v>
      </c>
      <c r="C977" s="14">
        <v>4108400</v>
      </c>
      <c r="D977" t="s">
        <v>53</v>
      </c>
      <c r="E977" s="12">
        <f>(Таблица1[[#This Row],[Close]]-B976)/B976</f>
        <v>6.505289932202207E-3</v>
      </c>
    </row>
    <row r="978" spans="1:5" x14ac:dyDescent="0.2">
      <c r="A978" s="31">
        <v>43584</v>
      </c>
      <c r="B978" s="12">
        <v>6.5084099999999996</v>
      </c>
      <c r="C978" s="14">
        <v>5378100</v>
      </c>
      <c r="D978" t="s">
        <v>53</v>
      </c>
      <c r="E978" s="12">
        <f>(Таблица1[[#This Row],[Close]]-B977)/B977</f>
        <v>-1.3937034119144298E-2</v>
      </c>
    </row>
    <row r="979" spans="1:5" x14ac:dyDescent="0.2">
      <c r="A979" s="31">
        <v>43585</v>
      </c>
      <c r="B979" s="12">
        <v>6.5804</v>
      </c>
      <c r="C979" s="14">
        <v>9765300</v>
      </c>
      <c r="D979" t="s">
        <v>53</v>
      </c>
      <c r="E979" s="12">
        <f>(Таблица1[[#This Row],[Close]]-B978)/B978</f>
        <v>1.1061073288253268E-2</v>
      </c>
    </row>
    <row r="980" spans="1:5" x14ac:dyDescent="0.2">
      <c r="A980" s="31">
        <v>43586</v>
      </c>
      <c r="B980" s="12">
        <v>6.5777299999999999</v>
      </c>
      <c r="C980" s="14">
        <v>7106000</v>
      </c>
      <c r="D980" t="s">
        <v>53</v>
      </c>
      <c r="E980" s="12">
        <f>(Таблица1[[#This Row],[Close]]-B979)/B979</f>
        <v>-4.0575041030942985E-4</v>
      </c>
    </row>
    <row r="981" spans="1:5" x14ac:dyDescent="0.2">
      <c r="A981" s="31">
        <v>43587</v>
      </c>
      <c r="B981" s="12">
        <v>6.5404</v>
      </c>
      <c r="C981" s="14">
        <v>7911000</v>
      </c>
      <c r="D981" t="s">
        <v>53</v>
      </c>
      <c r="E981" s="12">
        <f>(Таблица1[[#This Row],[Close]]-B980)/B980</f>
        <v>-5.6752101408844482E-3</v>
      </c>
    </row>
    <row r="982" spans="1:5" x14ac:dyDescent="0.2">
      <c r="A982" s="31">
        <v>43588</v>
      </c>
      <c r="B982" s="12">
        <v>6.67239</v>
      </c>
      <c r="C982" s="14">
        <v>14978900</v>
      </c>
      <c r="D982" t="s">
        <v>53</v>
      </c>
      <c r="E982" s="12">
        <f>(Таблица1[[#This Row],[Close]]-B981)/B981</f>
        <v>2.0180722891566274E-2</v>
      </c>
    </row>
    <row r="983" spans="1:5" x14ac:dyDescent="0.2">
      <c r="A983" s="31">
        <v>43591</v>
      </c>
      <c r="B983" s="12">
        <v>6.6337200000000003</v>
      </c>
      <c r="C983" s="14">
        <v>7360700</v>
      </c>
      <c r="D983" t="s">
        <v>53</v>
      </c>
      <c r="E983" s="12">
        <f>(Таблица1[[#This Row],[Close]]-B982)/B982</f>
        <v>-5.7955245421805017E-3</v>
      </c>
    </row>
    <row r="984" spans="1:5" x14ac:dyDescent="0.2">
      <c r="A984" s="31">
        <v>43592</v>
      </c>
      <c r="B984" s="12">
        <v>6.5430700000000002</v>
      </c>
      <c r="C984" s="14">
        <v>7782700</v>
      </c>
      <c r="D984" t="s">
        <v>53</v>
      </c>
      <c r="E984" s="12">
        <f>(Таблица1[[#This Row],[Close]]-B983)/B983</f>
        <v>-1.366503259106506E-2</v>
      </c>
    </row>
    <row r="985" spans="1:5" x14ac:dyDescent="0.2">
      <c r="A985" s="31">
        <v>43593</v>
      </c>
      <c r="B985" s="12">
        <v>6.5470699999999997</v>
      </c>
      <c r="C985" s="14">
        <v>6856000</v>
      </c>
      <c r="D985" t="s">
        <v>53</v>
      </c>
      <c r="E985" s="12">
        <f>(Таблица1[[#This Row],[Close]]-B984)/B984</f>
        <v>6.1133382341921447E-4</v>
      </c>
    </row>
    <row r="986" spans="1:5" x14ac:dyDescent="0.2">
      <c r="A986" s="31">
        <v>43594</v>
      </c>
      <c r="B986" s="12">
        <v>6.5870600000000001</v>
      </c>
      <c r="C986" s="14">
        <v>9251300</v>
      </c>
      <c r="D986" t="s">
        <v>53</v>
      </c>
      <c r="E986" s="12">
        <f>(Таблица1[[#This Row],[Close]]-B985)/B985</f>
        <v>6.1080758262857153E-3</v>
      </c>
    </row>
    <row r="987" spans="1:5" x14ac:dyDescent="0.2">
      <c r="A987" s="31">
        <v>43595</v>
      </c>
      <c r="B987" s="12">
        <v>6.6510600000000002</v>
      </c>
      <c r="C987" s="14">
        <v>5589100</v>
      </c>
      <c r="D987" t="s">
        <v>53</v>
      </c>
      <c r="E987" s="12">
        <f>(Таблица1[[#This Row],[Close]]-B986)/B986</f>
        <v>9.7160189826720963E-3</v>
      </c>
    </row>
    <row r="988" spans="1:5" x14ac:dyDescent="0.2">
      <c r="A988" s="31">
        <v>43598</v>
      </c>
      <c r="B988" s="12">
        <v>6.6457199999999998</v>
      </c>
      <c r="C988" s="14">
        <v>7090200</v>
      </c>
      <c r="D988" t="s">
        <v>53</v>
      </c>
      <c r="E988" s="12">
        <f>(Таблица1[[#This Row],[Close]]-B987)/B987</f>
        <v>-8.0287954100554564E-4</v>
      </c>
    </row>
    <row r="989" spans="1:5" x14ac:dyDescent="0.2">
      <c r="A989" s="31">
        <v>43599</v>
      </c>
      <c r="B989" s="12">
        <v>6.6310599999999997</v>
      </c>
      <c r="C989" s="14">
        <v>7518700</v>
      </c>
      <c r="D989" t="s">
        <v>53</v>
      </c>
      <c r="E989" s="12">
        <f>(Таблица1[[#This Row],[Close]]-B988)/B988</f>
        <v>-2.2059310353129708E-3</v>
      </c>
    </row>
    <row r="990" spans="1:5" x14ac:dyDescent="0.2">
      <c r="A990" s="31">
        <v>43600</v>
      </c>
      <c r="B990" s="12">
        <v>6.6750499999999997</v>
      </c>
      <c r="C990" s="14">
        <v>4803700</v>
      </c>
      <c r="D990" t="s">
        <v>53</v>
      </c>
      <c r="E990" s="12">
        <f>(Таблица1[[#This Row],[Close]]-B989)/B989</f>
        <v>6.6339318299035105E-3</v>
      </c>
    </row>
    <row r="991" spans="1:5" x14ac:dyDescent="0.2">
      <c r="A991" s="31">
        <v>43601</v>
      </c>
      <c r="B991" s="12">
        <v>6.7017100000000003</v>
      </c>
      <c r="C991" s="14">
        <v>6651500</v>
      </c>
      <c r="D991" t="s">
        <v>53</v>
      </c>
      <c r="E991" s="12">
        <f>(Таблица1[[#This Row],[Close]]-B990)/B990</f>
        <v>3.9939775732017848E-3</v>
      </c>
    </row>
    <row r="992" spans="1:5" x14ac:dyDescent="0.2">
      <c r="A992" s="31">
        <v>43602</v>
      </c>
      <c r="B992" s="12">
        <v>6.7203799999999996</v>
      </c>
      <c r="C992" s="14">
        <v>5971100</v>
      </c>
      <c r="D992" t="s">
        <v>53</v>
      </c>
      <c r="E992" s="12">
        <f>(Таблица1[[#This Row],[Close]]-B991)/B991</f>
        <v>2.7858561471623359E-3</v>
      </c>
    </row>
    <row r="993" spans="1:5" x14ac:dyDescent="0.2">
      <c r="A993" s="31">
        <v>43605</v>
      </c>
      <c r="B993" s="12">
        <v>6.61639</v>
      </c>
      <c r="C993" s="14">
        <v>3897400</v>
      </c>
      <c r="D993" t="s">
        <v>53</v>
      </c>
      <c r="E993" s="12">
        <f>(Таблица1[[#This Row],[Close]]-B992)/B992</f>
        <v>-1.5473827372856831E-2</v>
      </c>
    </row>
    <row r="994" spans="1:5" x14ac:dyDescent="0.2">
      <c r="A994" s="31">
        <v>43606</v>
      </c>
      <c r="B994" s="12">
        <v>6.7097100000000003</v>
      </c>
      <c r="C994" s="14">
        <v>5822400</v>
      </c>
      <c r="D994" t="s">
        <v>53</v>
      </c>
      <c r="E994" s="12">
        <f>(Таблица1[[#This Row],[Close]]-B993)/B993</f>
        <v>1.4104368091965603E-2</v>
      </c>
    </row>
    <row r="995" spans="1:5" x14ac:dyDescent="0.2">
      <c r="A995" s="31">
        <v>43607</v>
      </c>
      <c r="B995" s="12">
        <v>6.7297099999999999</v>
      </c>
      <c r="C995" s="14">
        <v>3089700</v>
      </c>
      <c r="D995" t="s">
        <v>53</v>
      </c>
      <c r="E995" s="12">
        <f>(Таблица1[[#This Row],[Close]]-B994)/B994</f>
        <v>2.9807547569119341E-3</v>
      </c>
    </row>
    <row r="996" spans="1:5" x14ac:dyDescent="0.2">
      <c r="A996" s="31">
        <v>43608</v>
      </c>
      <c r="B996" s="12">
        <v>6.7976999999999999</v>
      </c>
      <c r="C996" s="14">
        <v>7303100</v>
      </c>
      <c r="D996" t="s">
        <v>53</v>
      </c>
      <c r="E996" s="12">
        <f>(Таблица1[[#This Row],[Close]]-B995)/B995</f>
        <v>1.0102961346031255E-2</v>
      </c>
    </row>
    <row r="997" spans="1:5" x14ac:dyDescent="0.2">
      <c r="A997" s="31">
        <v>43609</v>
      </c>
      <c r="B997" s="12">
        <v>6.8043699999999996</v>
      </c>
      <c r="C997" s="14">
        <v>11679200</v>
      </c>
      <c r="D997" t="s">
        <v>53</v>
      </c>
      <c r="E997" s="12">
        <f>(Таблица1[[#This Row],[Close]]-B996)/B996</f>
        <v>9.81214234226243E-4</v>
      </c>
    </row>
    <row r="998" spans="1:5" x14ac:dyDescent="0.2">
      <c r="A998" s="31">
        <v>43613</v>
      </c>
      <c r="B998" s="12">
        <v>6.7030500000000002</v>
      </c>
      <c r="C998" s="14">
        <v>12550100</v>
      </c>
      <c r="D998" t="s">
        <v>53</v>
      </c>
      <c r="E998" s="12">
        <f>(Таблица1[[#This Row],[Close]]-B997)/B997</f>
        <v>-1.489043070850048E-2</v>
      </c>
    </row>
    <row r="999" spans="1:5" x14ac:dyDescent="0.2">
      <c r="A999" s="31">
        <v>43614</v>
      </c>
      <c r="B999" s="12">
        <v>6.5750700000000002</v>
      </c>
      <c r="C999" s="14">
        <v>12076100</v>
      </c>
      <c r="D999" t="s">
        <v>53</v>
      </c>
      <c r="E999" s="12">
        <f>(Таблица1[[#This Row],[Close]]-B998)/B998</f>
        <v>-1.9092801038333294E-2</v>
      </c>
    </row>
    <row r="1000" spans="1:5" x14ac:dyDescent="0.2">
      <c r="A1000" s="31">
        <v>43615</v>
      </c>
      <c r="B1000" s="12">
        <v>6.6110600000000002</v>
      </c>
      <c r="C1000" s="14">
        <v>5408800</v>
      </c>
      <c r="D1000" t="s">
        <v>53</v>
      </c>
      <c r="E1000" s="12">
        <f>(Таблица1[[#This Row],[Close]]-B999)/B999</f>
        <v>5.4737059833583467E-3</v>
      </c>
    </row>
    <row r="1001" spans="1:5" x14ac:dyDescent="0.2">
      <c r="A1001" s="31">
        <v>43616</v>
      </c>
      <c r="B1001" s="12">
        <v>6.6590499999999997</v>
      </c>
      <c r="C1001" s="14">
        <v>7742700</v>
      </c>
      <c r="D1001" t="s">
        <v>53</v>
      </c>
      <c r="E1001" s="12">
        <f>(Таблица1[[#This Row],[Close]]-B1000)/B1000</f>
        <v>7.2590477170074892E-3</v>
      </c>
    </row>
    <row r="1002" spans="1:5" x14ac:dyDescent="0.2">
      <c r="A1002" s="31">
        <v>43619</v>
      </c>
      <c r="B1002" s="12">
        <v>6.6657200000000003</v>
      </c>
      <c r="C1002" s="14">
        <v>5960900</v>
      </c>
      <c r="D1002" t="s">
        <v>53</v>
      </c>
      <c r="E1002" s="12">
        <f>(Таблица1[[#This Row],[Close]]-B1001)/B1001</f>
        <v>1.0016443787027609E-3</v>
      </c>
    </row>
    <row r="1003" spans="1:5" x14ac:dyDescent="0.2">
      <c r="A1003" s="31">
        <v>43620</v>
      </c>
      <c r="B1003" s="12">
        <v>6.6630500000000001</v>
      </c>
      <c r="C1003" s="14">
        <v>8008600</v>
      </c>
      <c r="D1003" t="s">
        <v>53</v>
      </c>
      <c r="E1003" s="12">
        <f>(Таблица1[[#This Row],[Close]]-B1002)/B1002</f>
        <v>-4.005568790768547E-4</v>
      </c>
    </row>
    <row r="1004" spans="1:5" x14ac:dyDescent="0.2">
      <c r="A1004" s="31">
        <v>43621</v>
      </c>
      <c r="B1004" s="12">
        <v>6.8190299999999997</v>
      </c>
      <c r="C1004" s="14">
        <v>4501600</v>
      </c>
      <c r="D1004" t="s">
        <v>53</v>
      </c>
      <c r="E1004" s="12">
        <f>(Таблица1[[#This Row],[Close]]-B1003)/B1003</f>
        <v>2.3409699762120886E-2</v>
      </c>
    </row>
    <row r="1005" spans="1:5" x14ac:dyDescent="0.2">
      <c r="A1005" s="31">
        <v>43622</v>
      </c>
      <c r="B1005" s="12">
        <v>6.8803599999999996</v>
      </c>
      <c r="C1005" s="14">
        <v>5146600</v>
      </c>
      <c r="D1005" t="s">
        <v>53</v>
      </c>
      <c r="E1005" s="12">
        <f>(Таблица1[[#This Row],[Close]]-B1004)/B1004</f>
        <v>8.9939478195578976E-3</v>
      </c>
    </row>
    <row r="1006" spans="1:5" x14ac:dyDescent="0.2">
      <c r="A1006" s="31">
        <v>43623</v>
      </c>
      <c r="B1006" s="12">
        <v>6.8323600000000004</v>
      </c>
      <c r="C1006" s="14">
        <v>4817600</v>
      </c>
      <c r="D1006" t="s">
        <v>53</v>
      </c>
      <c r="E1006" s="12">
        <f>(Таблица1[[#This Row],[Close]]-B1005)/B1005</f>
        <v>-6.9763791429516995E-3</v>
      </c>
    </row>
    <row r="1007" spans="1:5" x14ac:dyDescent="0.2">
      <c r="A1007" s="31">
        <v>43626</v>
      </c>
      <c r="B1007" s="12">
        <v>6.8323600000000004</v>
      </c>
      <c r="C1007" s="14">
        <v>4288700</v>
      </c>
      <c r="D1007" t="s">
        <v>53</v>
      </c>
      <c r="E1007" s="12">
        <f>(Таблица1[[#This Row],[Close]]-B1006)/B1006</f>
        <v>0</v>
      </c>
    </row>
    <row r="1008" spans="1:5" x14ac:dyDescent="0.2">
      <c r="A1008" s="31">
        <v>43627</v>
      </c>
      <c r="B1008" s="12">
        <v>6.81637</v>
      </c>
      <c r="C1008" s="14">
        <v>4050800</v>
      </c>
      <c r="D1008" t="s">
        <v>53</v>
      </c>
      <c r="E1008" s="12">
        <f>(Таблица1[[#This Row],[Close]]-B1007)/B1007</f>
        <v>-2.3403333547998631E-3</v>
      </c>
    </row>
    <row r="1009" spans="1:5" x14ac:dyDescent="0.2">
      <c r="A1009" s="31">
        <v>43628</v>
      </c>
      <c r="B1009" s="12">
        <v>6.8456900000000003</v>
      </c>
      <c r="C1009" s="14">
        <v>5457100</v>
      </c>
      <c r="D1009" t="s">
        <v>53</v>
      </c>
      <c r="E1009" s="12">
        <f>(Таблица1[[#This Row],[Close]]-B1008)/B1008</f>
        <v>4.3014096946028804E-3</v>
      </c>
    </row>
    <row r="1010" spans="1:5" x14ac:dyDescent="0.2">
      <c r="A1010" s="31">
        <v>43629</v>
      </c>
      <c r="B1010" s="12">
        <v>6.8496899999999998</v>
      </c>
      <c r="C1010" s="14">
        <v>4288700</v>
      </c>
      <c r="D1010" t="s">
        <v>53</v>
      </c>
      <c r="E1010" s="12">
        <f>(Таблица1[[#This Row],[Close]]-B1009)/B1009</f>
        <v>5.8430925151439219E-4</v>
      </c>
    </row>
    <row r="1011" spans="1:5" x14ac:dyDescent="0.2">
      <c r="A1011" s="31">
        <v>43630</v>
      </c>
      <c r="B1011" s="12">
        <v>6.81637</v>
      </c>
      <c r="C1011" s="14">
        <v>8365500</v>
      </c>
      <c r="D1011" t="s">
        <v>53</v>
      </c>
      <c r="E1011" s="12">
        <f>(Таблица1[[#This Row],[Close]]-B1010)/B1010</f>
        <v>-4.8644537198033484E-3</v>
      </c>
    </row>
    <row r="1012" spans="1:5" x14ac:dyDescent="0.2">
      <c r="A1012" s="31">
        <v>43633</v>
      </c>
      <c r="B1012" s="12">
        <v>6.8470300000000002</v>
      </c>
      <c r="C1012" s="14">
        <v>7739000</v>
      </c>
      <c r="D1012" t="s">
        <v>53</v>
      </c>
      <c r="E1012" s="12">
        <f>(Таблица1[[#This Row],[Close]]-B1011)/B1011</f>
        <v>4.4979952672757097E-3</v>
      </c>
    </row>
    <row r="1013" spans="1:5" x14ac:dyDescent="0.2">
      <c r="A1013" s="31">
        <v>43634</v>
      </c>
      <c r="B1013" s="12">
        <v>6.8056999999999999</v>
      </c>
      <c r="C1013" s="14">
        <v>7329100</v>
      </c>
      <c r="D1013" t="s">
        <v>53</v>
      </c>
      <c r="E1013" s="12">
        <f>(Таблица1[[#This Row],[Close]]-B1012)/B1012</f>
        <v>-6.0361937949739248E-3</v>
      </c>
    </row>
    <row r="1014" spans="1:5" x14ac:dyDescent="0.2">
      <c r="A1014" s="31">
        <v>43635</v>
      </c>
      <c r="B1014" s="12">
        <v>6.83636</v>
      </c>
      <c r="C1014" s="14">
        <v>6885700</v>
      </c>
      <c r="D1014" t="s">
        <v>53</v>
      </c>
      <c r="E1014" s="12">
        <f>(Таблица1[[#This Row],[Close]]-B1013)/B1013</f>
        <v>4.5050472398137052E-3</v>
      </c>
    </row>
    <row r="1015" spans="1:5" x14ac:dyDescent="0.2">
      <c r="A1015" s="31">
        <v>43636</v>
      </c>
      <c r="B1015" s="12">
        <v>6.8910200000000001</v>
      </c>
      <c r="C1015" s="14">
        <v>11424500</v>
      </c>
      <c r="D1015" t="s">
        <v>53</v>
      </c>
      <c r="E1015" s="12">
        <f>(Таблица1[[#This Row],[Close]]-B1014)/B1014</f>
        <v>7.9954829763207551E-3</v>
      </c>
    </row>
    <row r="1016" spans="1:5" x14ac:dyDescent="0.2">
      <c r="A1016" s="31">
        <v>43637</v>
      </c>
      <c r="B1016" s="12">
        <v>6.8216999999999999</v>
      </c>
      <c r="C1016" s="14">
        <v>21625700</v>
      </c>
      <c r="D1016" t="s">
        <v>53</v>
      </c>
      <c r="E1016" s="12">
        <f>(Таблица1[[#This Row],[Close]]-B1015)/B1015</f>
        <v>-1.0059468699844185E-2</v>
      </c>
    </row>
    <row r="1017" spans="1:5" x14ac:dyDescent="0.2">
      <c r="A1017" s="31">
        <v>43640</v>
      </c>
      <c r="B1017" s="12">
        <v>6.8136999999999999</v>
      </c>
      <c r="C1017" s="14">
        <v>5660700</v>
      </c>
      <c r="D1017" t="s">
        <v>53</v>
      </c>
      <c r="E1017" s="12">
        <f>(Таблица1[[#This Row],[Close]]-B1016)/B1016</f>
        <v>-1.1727282055792555E-3</v>
      </c>
    </row>
    <row r="1018" spans="1:5" x14ac:dyDescent="0.2">
      <c r="A1018" s="31">
        <v>43641</v>
      </c>
      <c r="B1018" s="12">
        <v>6.7470400000000001</v>
      </c>
      <c r="C1018" s="14">
        <v>6446100</v>
      </c>
      <c r="D1018" t="s">
        <v>53</v>
      </c>
      <c r="E1018" s="12">
        <f>(Таблица1[[#This Row],[Close]]-B1017)/B1017</f>
        <v>-9.7832308437412457E-3</v>
      </c>
    </row>
    <row r="1019" spans="1:5" x14ac:dyDescent="0.2">
      <c r="A1019" s="31">
        <v>43642</v>
      </c>
      <c r="B1019" s="12">
        <v>6.6083999999999996</v>
      </c>
      <c r="C1019" s="14">
        <v>12150400</v>
      </c>
      <c r="D1019" t="s">
        <v>53</v>
      </c>
      <c r="E1019" s="12">
        <f>(Таблица1[[#This Row],[Close]]-B1018)/B1018</f>
        <v>-2.0548270056202505E-2</v>
      </c>
    </row>
    <row r="1020" spans="1:5" x14ac:dyDescent="0.2">
      <c r="A1020" s="31">
        <v>43643</v>
      </c>
      <c r="B1020" s="12">
        <v>6.6297300000000003</v>
      </c>
      <c r="C1020" s="14">
        <v>6169100</v>
      </c>
      <c r="D1020" t="s">
        <v>53</v>
      </c>
      <c r="E1020" s="12">
        <f>(Таблица1[[#This Row],[Close]]-B1019)/B1019</f>
        <v>3.2277101870347947E-3</v>
      </c>
    </row>
    <row r="1021" spans="1:5" x14ac:dyDescent="0.2">
      <c r="A1021" s="31">
        <v>43644</v>
      </c>
      <c r="B1021" s="12">
        <v>6.6817200000000003</v>
      </c>
      <c r="C1021" s="14">
        <v>13473100</v>
      </c>
      <c r="D1021" t="s">
        <v>53</v>
      </c>
      <c r="E1021" s="12">
        <f>(Таблица1[[#This Row],[Close]]-B1020)/B1020</f>
        <v>7.8419483146372447E-3</v>
      </c>
    </row>
    <row r="1022" spans="1:5" x14ac:dyDescent="0.2">
      <c r="A1022" s="31">
        <v>43647</v>
      </c>
      <c r="B1022" s="12">
        <v>6.6577200000000003</v>
      </c>
      <c r="C1022" s="14">
        <v>6469300</v>
      </c>
      <c r="D1022" t="s">
        <v>53</v>
      </c>
      <c r="E1022" s="12">
        <f>(Таблица1[[#This Row],[Close]]-B1021)/B1021</f>
        <v>-3.5918895134785683E-3</v>
      </c>
    </row>
    <row r="1023" spans="1:5" x14ac:dyDescent="0.2">
      <c r="A1023" s="31">
        <v>43648</v>
      </c>
      <c r="B1023" s="12">
        <v>6.7630400000000002</v>
      </c>
      <c r="C1023" s="14">
        <v>6988000</v>
      </c>
      <c r="D1023" t="s">
        <v>53</v>
      </c>
      <c r="E1023" s="12">
        <f>(Таблица1[[#This Row],[Close]]-B1022)/B1022</f>
        <v>1.5819229405862646E-2</v>
      </c>
    </row>
    <row r="1024" spans="1:5" x14ac:dyDescent="0.2">
      <c r="A1024" s="31">
        <v>43649</v>
      </c>
      <c r="B1024" s="12">
        <v>6.8723599999999996</v>
      </c>
      <c r="C1024" s="14">
        <v>3823000</v>
      </c>
      <c r="D1024" t="s">
        <v>53</v>
      </c>
      <c r="E1024" s="12">
        <f>(Таблица1[[#This Row],[Close]]-B1023)/B1023</f>
        <v>1.6164328467671258E-2</v>
      </c>
    </row>
    <row r="1025" spans="1:5" x14ac:dyDescent="0.2">
      <c r="A1025" s="31">
        <v>43651</v>
      </c>
      <c r="B1025" s="12">
        <v>6.8110299999999997</v>
      </c>
      <c r="C1025" s="14">
        <v>4451400</v>
      </c>
      <c r="D1025" t="s">
        <v>53</v>
      </c>
      <c r="E1025" s="12">
        <f>(Таблица1[[#This Row],[Close]]-B1024)/B1024</f>
        <v>-8.9241541479200583E-3</v>
      </c>
    </row>
    <row r="1026" spans="1:5" x14ac:dyDescent="0.2">
      <c r="A1026" s="31">
        <v>43654</v>
      </c>
      <c r="B1026" s="12">
        <v>6.8483599999999996</v>
      </c>
      <c r="C1026" s="14">
        <v>5340000</v>
      </c>
      <c r="D1026" t="s">
        <v>53</v>
      </c>
      <c r="E1026" s="12">
        <f>(Таблица1[[#This Row],[Close]]-B1025)/B1025</f>
        <v>5.4808156769240281E-3</v>
      </c>
    </row>
    <row r="1027" spans="1:5" x14ac:dyDescent="0.2">
      <c r="A1027" s="31">
        <v>43655</v>
      </c>
      <c r="B1027" s="12">
        <v>6.9256799999999998</v>
      </c>
      <c r="C1027" s="14">
        <v>6119800</v>
      </c>
      <c r="D1027" t="s">
        <v>53</v>
      </c>
      <c r="E1027" s="12">
        <f>(Таблица1[[#This Row],[Close]]-B1026)/B1026</f>
        <v>1.1290294318639833E-2</v>
      </c>
    </row>
    <row r="1028" spans="1:5" x14ac:dyDescent="0.2">
      <c r="A1028" s="31">
        <v>43656</v>
      </c>
      <c r="B1028" s="12">
        <v>6.9790099999999997</v>
      </c>
      <c r="C1028" s="14">
        <v>10002300</v>
      </c>
      <c r="D1028" t="s">
        <v>53</v>
      </c>
      <c r="E1028" s="12">
        <f>(Таблица1[[#This Row],[Close]]-B1027)/B1027</f>
        <v>7.700326899308065E-3</v>
      </c>
    </row>
    <row r="1029" spans="1:5" x14ac:dyDescent="0.2">
      <c r="A1029" s="31">
        <v>43657</v>
      </c>
      <c r="B1029" s="12">
        <v>6.8803599999999996</v>
      </c>
      <c r="C1029" s="14">
        <v>7096700</v>
      </c>
      <c r="D1029" t="s">
        <v>53</v>
      </c>
      <c r="E1029" s="12">
        <f>(Таблица1[[#This Row],[Close]]-B1028)/B1028</f>
        <v>-1.4135242677686396E-2</v>
      </c>
    </row>
    <row r="1030" spans="1:5" x14ac:dyDescent="0.2">
      <c r="A1030" s="31">
        <v>43658</v>
      </c>
      <c r="B1030" s="12">
        <v>6.8976899999999999</v>
      </c>
      <c r="C1030" s="14">
        <v>7818000</v>
      </c>
      <c r="D1030" t="s">
        <v>53</v>
      </c>
      <c r="E1030" s="12">
        <f>(Таблица1[[#This Row],[Close]]-B1029)/B1029</f>
        <v>2.5187635530699399E-3</v>
      </c>
    </row>
    <row r="1031" spans="1:5" x14ac:dyDescent="0.2">
      <c r="A1031" s="31">
        <v>43661</v>
      </c>
      <c r="B1031" s="12">
        <v>6.8830200000000001</v>
      </c>
      <c r="C1031" s="14">
        <v>6552000</v>
      </c>
      <c r="D1031" t="s">
        <v>53</v>
      </c>
      <c r="E1031" s="12">
        <f>(Таблица1[[#This Row],[Close]]-B1030)/B1030</f>
        <v>-2.1267989718296615E-3</v>
      </c>
    </row>
    <row r="1032" spans="1:5" x14ac:dyDescent="0.2">
      <c r="A1032" s="31">
        <v>43662</v>
      </c>
      <c r="B1032" s="12">
        <v>6.86036</v>
      </c>
      <c r="C1032" s="14">
        <v>5432900</v>
      </c>
      <c r="D1032" t="s">
        <v>53</v>
      </c>
      <c r="E1032" s="12">
        <f>(Таблица1[[#This Row],[Close]]-B1031)/B1031</f>
        <v>-3.2921595462457069E-3</v>
      </c>
    </row>
    <row r="1033" spans="1:5" x14ac:dyDescent="0.2">
      <c r="A1033" s="31">
        <v>43663</v>
      </c>
      <c r="B1033" s="12">
        <v>6.7990300000000001</v>
      </c>
      <c r="C1033" s="14">
        <v>5256300</v>
      </c>
      <c r="D1033" t="s">
        <v>53</v>
      </c>
      <c r="E1033" s="12">
        <f>(Таблица1[[#This Row],[Close]]-B1032)/B1032</f>
        <v>-8.9397640940125419E-3</v>
      </c>
    </row>
    <row r="1034" spans="1:5" x14ac:dyDescent="0.2">
      <c r="A1034" s="31">
        <v>43664</v>
      </c>
      <c r="B1034" s="12">
        <v>6.8030299999999997</v>
      </c>
      <c r="C1034" s="14">
        <v>6922900</v>
      </c>
      <c r="D1034" t="s">
        <v>53</v>
      </c>
      <c r="E1034" s="12">
        <f>(Таблица1[[#This Row],[Close]]-B1033)/B1033</f>
        <v>5.8831921612341161E-4</v>
      </c>
    </row>
    <row r="1035" spans="1:5" x14ac:dyDescent="0.2">
      <c r="A1035" s="31">
        <v>43665</v>
      </c>
      <c r="B1035" s="12">
        <v>6.6150599999999997</v>
      </c>
      <c r="C1035" s="14">
        <v>8078300</v>
      </c>
      <c r="D1035" t="s">
        <v>53</v>
      </c>
      <c r="E1035" s="12">
        <f>(Таблица1[[#This Row],[Close]]-B1034)/B1034</f>
        <v>-2.7630335306473731E-2</v>
      </c>
    </row>
    <row r="1036" spans="1:5" x14ac:dyDescent="0.2">
      <c r="A1036" s="31">
        <v>43668</v>
      </c>
      <c r="B1036" s="12">
        <v>6.5923999999999996</v>
      </c>
      <c r="C1036" s="14">
        <v>12482300</v>
      </c>
      <c r="D1036" t="s">
        <v>53</v>
      </c>
      <c r="E1036" s="12">
        <f>(Таблица1[[#This Row],[Close]]-B1035)/B1035</f>
        <v>-3.4255169265282742E-3</v>
      </c>
    </row>
    <row r="1037" spans="1:5" x14ac:dyDescent="0.2">
      <c r="A1037" s="31">
        <v>43669</v>
      </c>
      <c r="B1037" s="12">
        <v>6.6310599999999997</v>
      </c>
      <c r="C1037" s="14">
        <v>7712100</v>
      </c>
      <c r="D1037" t="s">
        <v>53</v>
      </c>
      <c r="E1037" s="12">
        <f>(Таблица1[[#This Row],[Close]]-B1036)/B1036</f>
        <v>5.8643286208361354E-3</v>
      </c>
    </row>
    <row r="1038" spans="1:5" x14ac:dyDescent="0.2">
      <c r="A1038" s="31">
        <v>43670</v>
      </c>
      <c r="B1038" s="12">
        <v>6.6137300000000003</v>
      </c>
      <c r="C1038" s="14">
        <v>5014700</v>
      </c>
      <c r="D1038" t="s">
        <v>53</v>
      </c>
      <c r="E1038" s="12">
        <f>(Таблица1[[#This Row],[Close]]-B1037)/B1037</f>
        <v>-2.613458481750942E-3</v>
      </c>
    </row>
    <row r="1039" spans="1:5" x14ac:dyDescent="0.2">
      <c r="A1039" s="31">
        <v>43671</v>
      </c>
      <c r="B1039" s="12">
        <v>6.6190600000000002</v>
      </c>
      <c r="C1039" s="14">
        <v>5435700</v>
      </c>
      <c r="D1039" t="s">
        <v>53</v>
      </c>
      <c r="E1039" s="12">
        <f>(Таблица1[[#This Row],[Close]]-B1038)/B1038</f>
        <v>8.0589924293852856E-4</v>
      </c>
    </row>
    <row r="1040" spans="1:5" x14ac:dyDescent="0.2">
      <c r="A1040" s="31">
        <v>43672</v>
      </c>
      <c r="B1040" s="12">
        <v>6.6443899999999996</v>
      </c>
      <c r="C1040" s="14">
        <v>9216900</v>
      </c>
      <c r="D1040" t="s">
        <v>53</v>
      </c>
      <c r="E1040" s="12">
        <f>(Таблица1[[#This Row],[Close]]-B1039)/B1039</f>
        <v>3.8268273742796421E-3</v>
      </c>
    </row>
    <row r="1041" spans="1:5" x14ac:dyDescent="0.2">
      <c r="A1041" s="31">
        <v>43675</v>
      </c>
      <c r="B1041" s="12">
        <v>6.6990499999999997</v>
      </c>
      <c r="C1041" s="14">
        <v>7918400</v>
      </c>
      <c r="D1041" t="s">
        <v>53</v>
      </c>
      <c r="E1041" s="12">
        <f>(Таблица1[[#This Row],[Close]]-B1040)/B1040</f>
        <v>8.2264888123665461E-3</v>
      </c>
    </row>
    <row r="1042" spans="1:5" x14ac:dyDescent="0.2">
      <c r="A1042" s="31">
        <v>43676</v>
      </c>
      <c r="B1042" s="12">
        <v>6.6697199999999999</v>
      </c>
      <c r="C1042" s="14">
        <v>7876600</v>
      </c>
      <c r="D1042" t="s">
        <v>53</v>
      </c>
      <c r="E1042" s="12">
        <f>(Таблица1[[#This Row],[Close]]-B1041)/B1041</f>
        <v>-4.3782327344921825E-3</v>
      </c>
    </row>
    <row r="1043" spans="1:5" x14ac:dyDescent="0.2">
      <c r="A1043" s="31">
        <v>43677</v>
      </c>
      <c r="B1043" s="12">
        <v>6.6044</v>
      </c>
      <c r="C1043" s="14">
        <v>7937000</v>
      </c>
      <c r="D1043" t="s">
        <v>53</v>
      </c>
      <c r="E1043" s="12">
        <f>(Таблица1[[#This Row],[Close]]-B1042)/B1042</f>
        <v>-9.7935145703267647E-3</v>
      </c>
    </row>
    <row r="1044" spans="1:5" x14ac:dyDescent="0.2">
      <c r="A1044" s="31">
        <v>43678</v>
      </c>
      <c r="B1044" s="12">
        <v>6.6070599999999997</v>
      </c>
      <c r="C1044" s="14">
        <v>10472700</v>
      </c>
      <c r="D1044" t="s">
        <v>53</v>
      </c>
      <c r="E1044" s="12">
        <f>(Таблица1[[#This Row],[Close]]-B1043)/B1043</f>
        <v>4.0276179516680736E-4</v>
      </c>
    </row>
    <row r="1045" spans="1:5" x14ac:dyDescent="0.2">
      <c r="A1045" s="31">
        <v>43679</v>
      </c>
      <c r="B1045" s="12">
        <v>6.6963800000000004</v>
      </c>
      <c r="C1045" s="14">
        <v>15752200</v>
      </c>
      <c r="D1045" t="s">
        <v>53</v>
      </c>
      <c r="E1045" s="12">
        <f>(Таблица1[[#This Row],[Close]]-B1044)/B1044</f>
        <v>1.351887223666816E-2</v>
      </c>
    </row>
    <row r="1046" spans="1:5" x14ac:dyDescent="0.2">
      <c r="A1046" s="31">
        <v>43682</v>
      </c>
      <c r="B1046" s="12">
        <v>6.50441</v>
      </c>
      <c r="C1046" s="14">
        <v>12295400</v>
      </c>
      <c r="D1046" t="s">
        <v>53</v>
      </c>
      <c r="E1046" s="12">
        <f>(Таблица1[[#This Row],[Close]]-B1045)/B1045</f>
        <v>-2.8667727936586694E-2</v>
      </c>
    </row>
    <row r="1047" spans="1:5" x14ac:dyDescent="0.2">
      <c r="A1047" s="31">
        <v>43683</v>
      </c>
      <c r="B1047" s="12">
        <v>6.67239</v>
      </c>
      <c r="C1047" s="14">
        <v>9481800</v>
      </c>
      <c r="D1047" t="s">
        <v>53</v>
      </c>
      <c r="E1047" s="12">
        <f>(Таблица1[[#This Row],[Close]]-B1046)/B1046</f>
        <v>2.5825555277111993E-2</v>
      </c>
    </row>
    <row r="1048" spans="1:5" x14ac:dyDescent="0.2">
      <c r="A1048" s="31">
        <v>43684</v>
      </c>
      <c r="B1048" s="12">
        <v>6.6910499999999997</v>
      </c>
      <c r="C1048" s="14">
        <v>5878200</v>
      </c>
      <c r="D1048" t="s">
        <v>53</v>
      </c>
      <c r="E1048" s="12">
        <f>(Таблица1[[#This Row],[Close]]-B1047)/B1047</f>
        <v>2.796599119655727E-3</v>
      </c>
    </row>
    <row r="1049" spans="1:5" x14ac:dyDescent="0.2">
      <c r="A1049" s="31">
        <v>43685</v>
      </c>
      <c r="B1049" s="12">
        <v>6.7550400000000002</v>
      </c>
      <c r="C1049" s="14">
        <v>4560100</v>
      </c>
      <c r="D1049" t="s">
        <v>53</v>
      </c>
      <c r="E1049" s="12">
        <f>(Таблица1[[#This Row],[Close]]-B1048)/B1048</f>
        <v>9.563521420404935E-3</v>
      </c>
    </row>
    <row r="1050" spans="1:5" x14ac:dyDescent="0.2">
      <c r="A1050" s="31">
        <v>43686</v>
      </c>
      <c r="B1050" s="12">
        <v>6.7723699999999996</v>
      </c>
      <c r="C1050" s="14">
        <v>7045600</v>
      </c>
      <c r="D1050" t="s">
        <v>53</v>
      </c>
      <c r="E1050" s="12">
        <f>(Таблица1[[#This Row],[Close]]-B1049)/B1049</f>
        <v>2.5654918401666611E-3</v>
      </c>
    </row>
    <row r="1051" spans="1:5" x14ac:dyDescent="0.2">
      <c r="A1051" s="31">
        <v>43689</v>
      </c>
      <c r="B1051" s="12">
        <v>6.7937000000000003</v>
      </c>
      <c r="C1051" s="14">
        <v>5625300</v>
      </c>
      <c r="D1051" t="s">
        <v>53</v>
      </c>
      <c r="E1051" s="12">
        <f>(Таблица1[[#This Row],[Close]]-B1050)/B1050</f>
        <v>3.1495621178406876E-3</v>
      </c>
    </row>
    <row r="1052" spans="1:5" x14ac:dyDescent="0.2">
      <c r="A1052" s="31">
        <v>43690</v>
      </c>
      <c r="B1052" s="12">
        <v>6.7177100000000003</v>
      </c>
      <c r="C1052" s="14">
        <v>8471500</v>
      </c>
      <c r="D1052" t="s">
        <v>53</v>
      </c>
      <c r="E1052" s="12">
        <f>(Таблица1[[#This Row],[Close]]-B1051)/B1051</f>
        <v>-1.1185362909754625E-2</v>
      </c>
    </row>
    <row r="1053" spans="1:5" x14ac:dyDescent="0.2">
      <c r="A1053" s="31">
        <v>43691</v>
      </c>
      <c r="B1053" s="12">
        <v>6.5830700000000002</v>
      </c>
      <c r="C1053" s="14">
        <v>6928500</v>
      </c>
      <c r="D1053" t="s">
        <v>53</v>
      </c>
      <c r="E1053" s="12">
        <f>(Таблица1[[#This Row],[Close]]-B1052)/B1052</f>
        <v>-2.0042544259874284E-2</v>
      </c>
    </row>
    <row r="1054" spans="1:5" x14ac:dyDescent="0.2">
      <c r="A1054" s="31">
        <v>43692</v>
      </c>
      <c r="B1054" s="12">
        <v>6.6763899999999996</v>
      </c>
      <c r="C1054" s="14">
        <v>9882400</v>
      </c>
      <c r="D1054" t="s">
        <v>53</v>
      </c>
      <c r="E1054" s="12">
        <f>(Таблица1[[#This Row],[Close]]-B1053)/B1053</f>
        <v>1.4175756903693779E-2</v>
      </c>
    </row>
    <row r="1055" spans="1:5" x14ac:dyDescent="0.2">
      <c r="A1055" s="31">
        <v>43693</v>
      </c>
      <c r="B1055" s="12">
        <v>6.7537099999999999</v>
      </c>
      <c r="C1055" s="14">
        <v>9114700</v>
      </c>
      <c r="D1055" t="s">
        <v>53</v>
      </c>
      <c r="E1055" s="12">
        <f>(Таблица1[[#This Row],[Close]]-B1054)/B1054</f>
        <v>1.1581108952592687E-2</v>
      </c>
    </row>
    <row r="1056" spans="1:5" x14ac:dyDescent="0.2">
      <c r="A1056" s="31">
        <v>43696</v>
      </c>
      <c r="B1056" s="12">
        <v>6.7976999999999999</v>
      </c>
      <c r="C1056" s="14">
        <v>7315200</v>
      </c>
      <c r="D1056" t="s">
        <v>53</v>
      </c>
      <c r="E1056" s="12">
        <f>(Таблица1[[#This Row],[Close]]-B1055)/B1055</f>
        <v>6.5134570480521042E-3</v>
      </c>
    </row>
    <row r="1057" spans="1:5" x14ac:dyDescent="0.2">
      <c r="A1057" s="31">
        <v>43697</v>
      </c>
      <c r="B1057" s="12">
        <v>6.7310400000000001</v>
      </c>
      <c r="C1057" s="14">
        <v>10364900</v>
      </c>
      <c r="D1057" t="s">
        <v>53</v>
      </c>
      <c r="E1057" s="12">
        <f>(Таблица1[[#This Row],[Close]]-B1056)/B1056</f>
        <v>-9.8062579990290423E-3</v>
      </c>
    </row>
    <row r="1058" spans="1:5" x14ac:dyDescent="0.2">
      <c r="A1058" s="31">
        <v>43698</v>
      </c>
      <c r="B1058" s="12">
        <v>6.7457099999999999</v>
      </c>
      <c r="C1058" s="14">
        <v>6464700</v>
      </c>
      <c r="D1058" t="s">
        <v>53</v>
      </c>
      <c r="E1058" s="12">
        <f>(Таблица1[[#This Row],[Close]]-B1057)/B1057</f>
        <v>2.1794551807744031E-3</v>
      </c>
    </row>
    <row r="1059" spans="1:5" x14ac:dyDescent="0.2">
      <c r="A1059" s="31">
        <v>43699</v>
      </c>
      <c r="B1059" s="12">
        <v>6.7630400000000002</v>
      </c>
      <c r="C1059" s="14">
        <v>8866500</v>
      </c>
      <c r="D1059" t="s">
        <v>53</v>
      </c>
      <c r="E1059" s="12">
        <f>(Таблица1[[#This Row],[Close]]-B1058)/B1058</f>
        <v>2.5690401751632206E-3</v>
      </c>
    </row>
    <row r="1060" spans="1:5" x14ac:dyDescent="0.2">
      <c r="A1060" s="31">
        <v>43700</v>
      </c>
      <c r="B1060" s="12">
        <v>6.7137099999999998</v>
      </c>
      <c r="C1060" s="14">
        <v>10642800</v>
      </c>
      <c r="D1060" t="s">
        <v>53</v>
      </c>
      <c r="E1060" s="12">
        <f>(Таблица1[[#This Row],[Close]]-B1059)/B1059</f>
        <v>-7.2940571104119327E-3</v>
      </c>
    </row>
    <row r="1061" spans="1:5" x14ac:dyDescent="0.2">
      <c r="A1061" s="31">
        <v>43703</v>
      </c>
      <c r="B1061" s="12">
        <v>6.75237</v>
      </c>
      <c r="C1061" s="14">
        <v>5436600</v>
      </c>
      <c r="D1061" t="s">
        <v>53</v>
      </c>
      <c r="E1061" s="12">
        <f>(Таблица1[[#This Row],[Close]]-B1060)/B1060</f>
        <v>5.7583660896881363E-3</v>
      </c>
    </row>
    <row r="1062" spans="1:5" x14ac:dyDescent="0.2">
      <c r="A1062" s="31">
        <v>43704</v>
      </c>
      <c r="B1062" s="12">
        <v>6.7177100000000003</v>
      </c>
      <c r="C1062" s="14">
        <v>6271300</v>
      </c>
      <c r="D1062" t="s">
        <v>53</v>
      </c>
      <c r="E1062" s="12">
        <f>(Таблица1[[#This Row],[Close]]-B1061)/B1061</f>
        <v>-5.1330125570725081E-3</v>
      </c>
    </row>
    <row r="1063" spans="1:5" x14ac:dyDescent="0.2">
      <c r="A1063" s="31">
        <v>43705</v>
      </c>
      <c r="B1063" s="12">
        <v>6.7430399999999997</v>
      </c>
      <c r="C1063" s="14">
        <v>3958700</v>
      </c>
      <c r="D1063" t="s">
        <v>53</v>
      </c>
      <c r="E1063" s="12">
        <f>(Таблица1[[#This Row],[Close]]-B1062)/B1062</f>
        <v>3.7706301701025211E-3</v>
      </c>
    </row>
    <row r="1064" spans="1:5" x14ac:dyDescent="0.2">
      <c r="A1064" s="31">
        <v>43706</v>
      </c>
      <c r="B1064" s="12">
        <v>6.8056999999999999</v>
      </c>
      <c r="C1064" s="14">
        <v>8728900</v>
      </c>
      <c r="D1064" t="s">
        <v>53</v>
      </c>
      <c r="E1064" s="12">
        <f>(Таблица1[[#This Row],[Close]]-B1063)/B1063</f>
        <v>9.2925446089597817E-3</v>
      </c>
    </row>
    <row r="1065" spans="1:5" x14ac:dyDescent="0.2">
      <c r="A1065" s="31">
        <v>43707</v>
      </c>
      <c r="B1065" s="12">
        <v>6.7990300000000001</v>
      </c>
      <c r="C1065" s="14">
        <v>6009200</v>
      </c>
      <c r="D1065" t="s">
        <v>53</v>
      </c>
      <c r="E1065" s="12">
        <f>(Таблица1[[#This Row],[Close]]-B1064)/B1064</f>
        <v>-9.800608313619071E-4</v>
      </c>
    </row>
    <row r="1066" spans="1:5" x14ac:dyDescent="0.2">
      <c r="A1066" s="31">
        <v>43711</v>
      </c>
      <c r="B1066" s="12">
        <v>6.8403600000000004</v>
      </c>
      <c r="C1066" s="14">
        <v>6936900</v>
      </c>
      <c r="D1066" t="s">
        <v>53</v>
      </c>
      <c r="E1066" s="12">
        <f>(Таблица1[[#This Row],[Close]]-B1065)/B1065</f>
        <v>6.0788083005958657E-3</v>
      </c>
    </row>
    <row r="1067" spans="1:5" x14ac:dyDescent="0.2">
      <c r="A1067" s="31">
        <v>43712</v>
      </c>
      <c r="B1067" s="12">
        <v>6.8550300000000002</v>
      </c>
      <c r="C1067" s="14">
        <v>7766900</v>
      </c>
      <c r="D1067" t="s">
        <v>53</v>
      </c>
      <c r="E1067" s="12">
        <f>(Таблица1[[#This Row],[Close]]-B1066)/B1066</f>
        <v>2.1446239671595846E-3</v>
      </c>
    </row>
    <row r="1068" spans="1:5" x14ac:dyDescent="0.2">
      <c r="A1068" s="31">
        <v>43713</v>
      </c>
      <c r="B1068" s="12">
        <v>6.80837</v>
      </c>
      <c r="C1068" s="14">
        <v>11711700</v>
      </c>
      <c r="D1068" t="s">
        <v>53</v>
      </c>
      <c r="E1068" s="12">
        <f>(Таблица1[[#This Row],[Close]]-B1067)/B1067</f>
        <v>-6.8066806418061107E-3</v>
      </c>
    </row>
    <row r="1069" spans="1:5" x14ac:dyDescent="0.2">
      <c r="A1069" s="31">
        <v>43714</v>
      </c>
      <c r="B1069" s="12">
        <v>6.9056899999999999</v>
      </c>
      <c r="C1069" s="14">
        <v>11900400</v>
      </c>
      <c r="D1069" t="s">
        <v>53</v>
      </c>
      <c r="E1069" s="12">
        <f>(Таблица1[[#This Row],[Close]]-B1068)/B1068</f>
        <v>1.4294170263954492E-2</v>
      </c>
    </row>
    <row r="1070" spans="1:5" x14ac:dyDescent="0.2">
      <c r="A1070" s="31">
        <v>43717</v>
      </c>
      <c r="B1070" s="12">
        <v>6.8656899999999998</v>
      </c>
      <c r="C1070" s="14">
        <v>6002700</v>
      </c>
      <c r="D1070" t="s">
        <v>53</v>
      </c>
      <c r="E1070" s="12">
        <f>(Таблица1[[#This Row],[Close]]-B1069)/B1069</f>
        <v>-5.7923248799178701E-3</v>
      </c>
    </row>
    <row r="1071" spans="1:5" x14ac:dyDescent="0.2">
      <c r="A1071" s="31">
        <v>43718</v>
      </c>
      <c r="B1071" s="12">
        <v>6.7697099999999999</v>
      </c>
      <c r="C1071" s="14">
        <v>7421100</v>
      </c>
      <c r="D1071" t="s">
        <v>53</v>
      </c>
      <c r="E1071" s="12">
        <f>(Таблица1[[#This Row],[Close]]-B1070)/B1070</f>
        <v>-1.397965827178331E-2</v>
      </c>
    </row>
    <row r="1072" spans="1:5" x14ac:dyDescent="0.2">
      <c r="A1072" s="31">
        <v>43719</v>
      </c>
      <c r="B1072" s="12">
        <v>6.7976999999999999</v>
      </c>
      <c r="C1072" s="14">
        <v>7661900</v>
      </c>
      <c r="D1072" t="s">
        <v>53</v>
      </c>
      <c r="E1072" s="12">
        <f>(Таблица1[[#This Row],[Close]]-B1071)/B1071</f>
        <v>4.1345936531993191E-3</v>
      </c>
    </row>
    <row r="1073" spans="1:5" x14ac:dyDescent="0.2">
      <c r="A1073" s="31">
        <v>43720</v>
      </c>
      <c r="B1073" s="12">
        <v>6.8136999999999999</v>
      </c>
      <c r="C1073" s="14">
        <v>8096900</v>
      </c>
      <c r="D1073" t="s">
        <v>53</v>
      </c>
      <c r="E1073" s="12">
        <f>(Таблица1[[#This Row],[Close]]-B1072)/B1072</f>
        <v>2.3537372934963317E-3</v>
      </c>
    </row>
    <row r="1074" spans="1:5" x14ac:dyDescent="0.2">
      <c r="A1074" s="31">
        <v>43721</v>
      </c>
      <c r="B1074" s="12">
        <v>6.76837</v>
      </c>
      <c r="C1074" s="14">
        <v>9530200</v>
      </c>
      <c r="D1074" t="s">
        <v>53</v>
      </c>
      <c r="E1074" s="12">
        <f>(Таблица1[[#This Row],[Close]]-B1073)/B1073</f>
        <v>-6.6527730895108196E-3</v>
      </c>
    </row>
    <row r="1075" spans="1:5" x14ac:dyDescent="0.2">
      <c r="A1075" s="31">
        <v>43724</v>
      </c>
      <c r="B1075" s="12">
        <v>6.8750200000000001</v>
      </c>
      <c r="C1075" s="14">
        <v>6524200</v>
      </c>
      <c r="D1075" t="s">
        <v>53</v>
      </c>
      <c r="E1075" s="12">
        <f>(Таблица1[[#This Row],[Close]]-B1074)/B1074</f>
        <v>1.5757117297074501E-2</v>
      </c>
    </row>
    <row r="1076" spans="1:5" x14ac:dyDescent="0.2">
      <c r="A1076" s="31">
        <v>43725</v>
      </c>
      <c r="B1076" s="12">
        <v>6.9563499999999996</v>
      </c>
      <c r="C1076" s="14">
        <v>11027600</v>
      </c>
      <c r="D1076" t="s">
        <v>53</v>
      </c>
      <c r="E1076" s="12">
        <f>(Таблица1[[#This Row],[Close]]-B1075)/B1075</f>
        <v>1.1829783767901687E-2</v>
      </c>
    </row>
    <row r="1077" spans="1:5" x14ac:dyDescent="0.2">
      <c r="A1077" s="31">
        <v>43726</v>
      </c>
      <c r="B1077" s="12">
        <v>6.9150200000000002</v>
      </c>
      <c r="C1077" s="14">
        <v>11927300</v>
      </c>
      <c r="D1077" t="s">
        <v>53</v>
      </c>
      <c r="E1077" s="12">
        <f>(Таблица1[[#This Row],[Close]]-B1076)/B1076</f>
        <v>-5.9413341766874047E-3</v>
      </c>
    </row>
    <row r="1078" spans="1:5" x14ac:dyDescent="0.2">
      <c r="A1078" s="31">
        <v>43727</v>
      </c>
      <c r="B1078" s="12">
        <v>6.8656899999999998</v>
      </c>
      <c r="C1078" s="14">
        <v>9947500</v>
      </c>
      <c r="D1078" t="s">
        <v>53</v>
      </c>
      <c r="E1078" s="12">
        <f>(Таблица1[[#This Row],[Close]]-B1077)/B1077</f>
        <v>-7.1337465401402041E-3</v>
      </c>
    </row>
    <row r="1079" spans="1:5" x14ac:dyDescent="0.2">
      <c r="A1079" s="31">
        <v>43728</v>
      </c>
      <c r="B1079" s="12">
        <v>6.8150300000000001</v>
      </c>
      <c r="C1079" s="14">
        <v>14601500</v>
      </c>
      <c r="D1079" t="s">
        <v>53</v>
      </c>
      <c r="E1079" s="12">
        <f>(Таблица1[[#This Row],[Close]]-B1078)/B1078</f>
        <v>-7.378719400380691E-3</v>
      </c>
    </row>
    <row r="1080" spans="1:5" x14ac:dyDescent="0.2">
      <c r="A1080" s="31">
        <v>43731</v>
      </c>
      <c r="B1080" s="12">
        <v>6.8177000000000003</v>
      </c>
      <c r="C1080" s="14">
        <v>6938700</v>
      </c>
      <c r="D1080" t="s">
        <v>53</v>
      </c>
      <c r="E1080" s="12">
        <f>(Таблица1[[#This Row],[Close]]-B1079)/B1079</f>
        <v>3.9178110734658134E-4</v>
      </c>
    </row>
    <row r="1081" spans="1:5" x14ac:dyDescent="0.2">
      <c r="A1081" s="31">
        <v>43732</v>
      </c>
      <c r="B1081" s="12">
        <v>6.8403600000000004</v>
      </c>
      <c r="C1081" s="14">
        <v>5728500</v>
      </c>
      <c r="D1081" t="s">
        <v>53</v>
      </c>
      <c r="E1081" s="12">
        <f>(Таблица1[[#This Row],[Close]]-B1080)/B1080</f>
        <v>3.323701541575623E-3</v>
      </c>
    </row>
    <row r="1082" spans="1:5" x14ac:dyDescent="0.2">
      <c r="A1082" s="31">
        <v>43733</v>
      </c>
      <c r="B1082" s="12">
        <v>6.88436</v>
      </c>
      <c r="C1082" s="14">
        <v>6495300</v>
      </c>
      <c r="D1082" t="s">
        <v>53</v>
      </c>
      <c r="E1082" s="12">
        <f>(Таблица1[[#This Row],[Close]]-B1081)/B1081</f>
        <v>6.4324099901174195E-3</v>
      </c>
    </row>
    <row r="1083" spans="1:5" x14ac:dyDescent="0.2">
      <c r="A1083" s="31">
        <v>43734</v>
      </c>
      <c r="B1083" s="12">
        <v>6.9510100000000001</v>
      </c>
      <c r="C1083" s="14">
        <v>4733000</v>
      </c>
      <c r="D1083" t="s">
        <v>53</v>
      </c>
      <c r="E1083" s="12">
        <f>(Таблица1[[#This Row],[Close]]-B1082)/B1082</f>
        <v>9.6813647165459246E-3</v>
      </c>
    </row>
    <row r="1084" spans="1:5" x14ac:dyDescent="0.2">
      <c r="A1084" s="31">
        <v>43735</v>
      </c>
      <c r="B1084" s="12">
        <v>6.9083500000000004</v>
      </c>
      <c r="C1084" s="14">
        <v>3762600</v>
      </c>
      <c r="D1084" t="s">
        <v>53</v>
      </c>
      <c r="E1084" s="12">
        <f>(Таблица1[[#This Row],[Close]]-B1083)/B1083</f>
        <v>-6.1372376100738884E-3</v>
      </c>
    </row>
    <row r="1085" spans="1:5" x14ac:dyDescent="0.2">
      <c r="A1085" s="31">
        <v>43738</v>
      </c>
      <c r="B1085" s="12">
        <v>6.9510100000000001</v>
      </c>
      <c r="C1085" s="14">
        <v>6698000</v>
      </c>
      <c r="D1085" t="s">
        <v>53</v>
      </c>
      <c r="E1085" s="12">
        <f>(Таблица1[[#This Row],[Close]]-B1084)/B1084</f>
        <v>6.1751358862824979E-3</v>
      </c>
    </row>
    <row r="1086" spans="1:5" x14ac:dyDescent="0.2">
      <c r="A1086" s="31">
        <v>43739</v>
      </c>
      <c r="B1086" s="12">
        <v>6.9243499999999996</v>
      </c>
      <c r="C1086" s="14">
        <v>7330000</v>
      </c>
      <c r="D1086" t="s">
        <v>53</v>
      </c>
      <c r="E1086" s="12">
        <f>(Таблица1[[#This Row],[Close]]-B1085)/B1085</f>
        <v>-3.8354138463332051E-3</v>
      </c>
    </row>
    <row r="1087" spans="1:5" x14ac:dyDescent="0.2">
      <c r="A1087" s="31">
        <v>43740</v>
      </c>
      <c r="B1087" s="12">
        <v>6.9243499999999996</v>
      </c>
      <c r="C1087" s="14">
        <v>7674000</v>
      </c>
      <c r="D1087" t="s">
        <v>53</v>
      </c>
      <c r="E1087" s="12">
        <f>(Таблица1[[#This Row],[Close]]-B1086)/B1086</f>
        <v>0</v>
      </c>
    </row>
    <row r="1088" spans="1:5" x14ac:dyDescent="0.2">
      <c r="A1088" s="31">
        <v>43741</v>
      </c>
      <c r="B1088" s="12">
        <v>7.0296700000000003</v>
      </c>
      <c r="C1088" s="14">
        <v>7789200</v>
      </c>
      <c r="D1088" t="s">
        <v>53</v>
      </c>
      <c r="E1088" s="12">
        <f>(Таблица1[[#This Row],[Close]]-B1087)/B1087</f>
        <v>1.5210091921985566E-2</v>
      </c>
    </row>
    <row r="1089" spans="1:5" x14ac:dyDescent="0.2">
      <c r="A1089" s="31">
        <v>43742</v>
      </c>
      <c r="B1089" s="12">
        <v>7.10832</v>
      </c>
      <c r="C1089" s="14">
        <v>5703400</v>
      </c>
      <c r="D1089" t="s">
        <v>53</v>
      </c>
      <c r="E1089" s="12">
        <f>(Таблица1[[#This Row],[Close]]-B1088)/B1088</f>
        <v>1.1188291911284549E-2</v>
      </c>
    </row>
    <row r="1090" spans="1:5" x14ac:dyDescent="0.2">
      <c r="A1090" s="31">
        <v>43745</v>
      </c>
      <c r="B1090" s="12">
        <v>7.11632</v>
      </c>
      <c r="C1090" s="14">
        <v>9365600</v>
      </c>
      <c r="D1090" t="s">
        <v>53</v>
      </c>
      <c r="E1090" s="12">
        <f>(Таблица1[[#This Row],[Close]]-B1089)/B1089</f>
        <v>1.1254417358813344E-3</v>
      </c>
    </row>
    <row r="1091" spans="1:5" x14ac:dyDescent="0.2">
      <c r="A1091" s="31">
        <v>43746</v>
      </c>
      <c r="B1091" s="12">
        <v>7.1043200000000004</v>
      </c>
      <c r="C1091" s="14">
        <v>6697000</v>
      </c>
      <c r="D1091" t="s">
        <v>53</v>
      </c>
      <c r="E1091" s="12">
        <f>(Таблица1[[#This Row],[Close]]-B1090)/B1090</f>
        <v>-1.6862648110258626E-3</v>
      </c>
    </row>
    <row r="1092" spans="1:5" x14ac:dyDescent="0.2">
      <c r="A1092" s="31">
        <v>43747</v>
      </c>
      <c r="B1092" s="12">
        <v>7.0736600000000003</v>
      </c>
      <c r="C1092" s="14">
        <v>13209100</v>
      </c>
      <c r="D1092" t="s">
        <v>53</v>
      </c>
      <c r="E1092" s="12">
        <f>(Таблица1[[#This Row],[Close]]-B1091)/B1091</f>
        <v>-4.3156839781991986E-3</v>
      </c>
    </row>
    <row r="1093" spans="1:5" x14ac:dyDescent="0.2">
      <c r="A1093" s="31">
        <v>43748</v>
      </c>
      <c r="B1093" s="12">
        <v>7.1069899999999997</v>
      </c>
      <c r="C1093" s="14">
        <v>4614000</v>
      </c>
      <c r="D1093" t="s">
        <v>53</v>
      </c>
      <c r="E1093" s="12">
        <f>(Таблица1[[#This Row],[Close]]-B1092)/B1092</f>
        <v>4.7118464839983002E-3</v>
      </c>
    </row>
    <row r="1094" spans="1:5" x14ac:dyDescent="0.2">
      <c r="A1094" s="31">
        <v>43749</v>
      </c>
      <c r="B1094" s="12">
        <v>7.1389899999999997</v>
      </c>
      <c r="C1094" s="14">
        <v>10258000</v>
      </c>
      <c r="D1094" t="s">
        <v>53</v>
      </c>
      <c r="E1094" s="12">
        <f>(Таблица1[[#This Row],[Close]]-B1093)/B1093</f>
        <v>4.5026094028555027E-3</v>
      </c>
    </row>
    <row r="1095" spans="1:5" x14ac:dyDescent="0.2">
      <c r="A1095" s="31">
        <v>43752</v>
      </c>
      <c r="B1095" s="12">
        <v>7.1656500000000003</v>
      </c>
      <c r="C1095" s="14">
        <v>3834200</v>
      </c>
      <c r="D1095" t="s">
        <v>53</v>
      </c>
      <c r="E1095" s="12">
        <f>(Таблица1[[#This Row],[Close]]-B1094)/B1094</f>
        <v>3.7344218159712471E-3</v>
      </c>
    </row>
    <row r="1096" spans="1:5" x14ac:dyDescent="0.2">
      <c r="A1096" s="31">
        <v>43753</v>
      </c>
      <c r="B1096" s="12">
        <v>7.1456499999999998</v>
      </c>
      <c r="C1096" s="14">
        <v>6803000</v>
      </c>
      <c r="D1096" t="s">
        <v>53</v>
      </c>
      <c r="E1096" s="12">
        <f>(Таблица1[[#This Row],[Close]]-B1095)/B1095</f>
        <v>-2.7910936202578218E-3</v>
      </c>
    </row>
    <row r="1097" spans="1:5" x14ac:dyDescent="0.2">
      <c r="A1097" s="31">
        <v>43754</v>
      </c>
      <c r="B1097" s="12">
        <v>7.1896500000000003</v>
      </c>
      <c r="C1097" s="14">
        <v>3888100</v>
      </c>
      <c r="D1097" t="s">
        <v>53</v>
      </c>
      <c r="E1097" s="12">
        <f>(Таблица1[[#This Row],[Close]]-B1096)/B1096</f>
        <v>6.1575923813789483E-3</v>
      </c>
    </row>
    <row r="1098" spans="1:5" x14ac:dyDescent="0.2">
      <c r="A1098" s="31">
        <v>43755</v>
      </c>
      <c r="B1098" s="12">
        <v>7.2029800000000002</v>
      </c>
      <c r="C1098" s="14">
        <v>5335300</v>
      </c>
      <c r="D1098" t="s">
        <v>53</v>
      </c>
      <c r="E1098" s="12">
        <f>(Таблица1[[#This Row],[Close]]-B1097)/B1097</f>
        <v>1.8540540916456075E-3</v>
      </c>
    </row>
    <row r="1099" spans="1:5" x14ac:dyDescent="0.2">
      <c r="A1099" s="31">
        <v>43756</v>
      </c>
      <c r="B1099" s="12">
        <v>7.2629700000000001</v>
      </c>
      <c r="C1099" s="14">
        <v>5093700</v>
      </c>
      <c r="D1099" t="s">
        <v>53</v>
      </c>
      <c r="E1099" s="12">
        <f>(Таблица1[[#This Row],[Close]]-B1098)/B1098</f>
        <v>8.3284973719210641E-3</v>
      </c>
    </row>
    <row r="1100" spans="1:5" x14ac:dyDescent="0.2">
      <c r="A1100" s="31">
        <v>43759</v>
      </c>
      <c r="B1100" s="12">
        <v>7.3056299999999998</v>
      </c>
      <c r="C1100" s="14">
        <v>3709600</v>
      </c>
      <c r="D1100" t="s">
        <v>53</v>
      </c>
      <c r="E1100" s="12">
        <f>(Таблица1[[#This Row],[Close]]-B1099)/B1099</f>
        <v>5.8736302091292811E-3</v>
      </c>
    </row>
    <row r="1101" spans="1:5" x14ac:dyDescent="0.2">
      <c r="A1101" s="31">
        <v>43760</v>
      </c>
      <c r="B1101" s="12">
        <v>7.31229</v>
      </c>
      <c r="C1101" s="14">
        <v>4544300</v>
      </c>
      <c r="D1101" t="s">
        <v>53</v>
      </c>
      <c r="E1101" s="12">
        <f>(Таблица1[[#This Row],[Close]]-B1100)/B1100</f>
        <v>9.1162569141882497E-4</v>
      </c>
    </row>
    <row r="1102" spans="1:5" x14ac:dyDescent="0.2">
      <c r="A1102" s="31">
        <v>43761</v>
      </c>
      <c r="B1102" s="12">
        <v>7.2923</v>
      </c>
      <c r="C1102" s="14">
        <v>6579000</v>
      </c>
      <c r="D1102" t="s">
        <v>53</v>
      </c>
      <c r="E1102" s="12">
        <f>(Таблица1[[#This Row],[Close]]-B1101)/B1101</f>
        <v>-2.7337537214743878E-3</v>
      </c>
    </row>
    <row r="1103" spans="1:5" x14ac:dyDescent="0.2">
      <c r="A1103" s="31">
        <v>43762</v>
      </c>
      <c r="B1103" s="12">
        <v>7.2656400000000003</v>
      </c>
      <c r="C1103" s="14">
        <v>5676500</v>
      </c>
      <c r="D1103" t="s">
        <v>53</v>
      </c>
      <c r="E1103" s="12">
        <f>(Таблица1[[#This Row],[Close]]-B1102)/B1102</f>
        <v>-3.655911029441971E-3</v>
      </c>
    </row>
    <row r="1104" spans="1:5" x14ac:dyDescent="0.2">
      <c r="A1104" s="31">
        <v>43763</v>
      </c>
      <c r="B1104" s="12">
        <v>7.2376399999999999</v>
      </c>
      <c r="C1104" s="14">
        <v>4418800</v>
      </c>
      <c r="D1104" t="s">
        <v>53</v>
      </c>
      <c r="E1104" s="12">
        <f>(Таблица1[[#This Row],[Close]]-B1103)/B1103</f>
        <v>-3.8537554847199239E-3</v>
      </c>
    </row>
    <row r="1105" spans="1:5" x14ac:dyDescent="0.2">
      <c r="A1105" s="31">
        <v>43766</v>
      </c>
      <c r="B1105" s="12">
        <v>7.2029800000000002</v>
      </c>
      <c r="C1105" s="14">
        <v>4947700</v>
      </c>
      <c r="D1105" t="s">
        <v>53</v>
      </c>
      <c r="E1105" s="12">
        <f>(Таблица1[[#This Row],[Close]]-B1104)/B1104</f>
        <v>-4.7888538252800214E-3</v>
      </c>
    </row>
    <row r="1106" spans="1:5" x14ac:dyDescent="0.2">
      <c r="A1106" s="31">
        <v>43767</v>
      </c>
      <c r="B1106" s="12">
        <v>7.1963100000000004</v>
      </c>
      <c r="C1106" s="14">
        <v>4049800</v>
      </c>
      <c r="D1106" t="s">
        <v>53</v>
      </c>
      <c r="E1106" s="12">
        <f>(Таблица1[[#This Row],[Close]]-B1105)/B1105</f>
        <v>-9.2600562544942948E-4</v>
      </c>
    </row>
    <row r="1107" spans="1:5" x14ac:dyDescent="0.2">
      <c r="A1107" s="31">
        <v>43768</v>
      </c>
      <c r="B1107" s="12">
        <v>7.2789700000000002</v>
      </c>
      <c r="C1107" s="14">
        <v>5381800</v>
      </c>
      <c r="D1107" t="s">
        <v>53</v>
      </c>
      <c r="E1107" s="12">
        <f>(Таблица1[[#This Row],[Close]]-B1106)/B1106</f>
        <v>1.1486442357263616E-2</v>
      </c>
    </row>
    <row r="1108" spans="1:5" x14ac:dyDescent="0.2">
      <c r="A1108" s="31">
        <v>43769</v>
      </c>
      <c r="B1108" s="12">
        <v>7.3162900000000004</v>
      </c>
      <c r="C1108" s="14">
        <v>7654400</v>
      </c>
      <c r="D1108" t="s">
        <v>53</v>
      </c>
      <c r="E1108" s="12">
        <f>(Таблица1[[#This Row],[Close]]-B1107)/B1107</f>
        <v>5.1270990263732703E-3</v>
      </c>
    </row>
    <row r="1109" spans="1:5" x14ac:dyDescent="0.2">
      <c r="A1109" s="31">
        <v>43770</v>
      </c>
      <c r="B1109" s="12">
        <v>7.3629499999999997</v>
      </c>
      <c r="C1109" s="14">
        <v>11421700</v>
      </c>
      <c r="D1109" t="s">
        <v>53</v>
      </c>
      <c r="E1109" s="12">
        <f>(Таблица1[[#This Row],[Close]]-B1108)/B1108</f>
        <v>6.377549277024182E-3</v>
      </c>
    </row>
    <row r="1110" spans="1:5" x14ac:dyDescent="0.2">
      <c r="A1110" s="31">
        <v>43773</v>
      </c>
      <c r="B1110" s="12">
        <v>7.3016300000000003</v>
      </c>
      <c r="C1110" s="14">
        <v>8991100</v>
      </c>
      <c r="D1110" t="s">
        <v>53</v>
      </c>
      <c r="E1110" s="12">
        <f>(Таблица1[[#This Row],[Close]]-B1109)/B1109</f>
        <v>-8.3281836763796271E-3</v>
      </c>
    </row>
    <row r="1111" spans="1:5" x14ac:dyDescent="0.2">
      <c r="A1111" s="31">
        <v>43774</v>
      </c>
      <c r="B1111" s="12">
        <v>7.1496500000000003</v>
      </c>
      <c r="C1111" s="14">
        <v>6811400</v>
      </c>
      <c r="D1111" t="s">
        <v>53</v>
      </c>
      <c r="E1111" s="12">
        <f>(Таблица1[[#This Row],[Close]]-B1110)/B1110</f>
        <v>-2.0814530454158865E-2</v>
      </c>
    </row>
    <row r="1112" spans="1:5" x14ac:dyDescent="0.2">
      <c r="A1112" s="31">
        <v>43775</v>
      </c>
      <c r="B1112" s="12">
        <v>7.1389899999999997</v>
      </c>
      <c r="C1112" s="14">
        <v>5246100</v>
      </c>
      <c r="D1112" t="s">
        <v>53</v>
      </c>
      <c r="E1112" s="12">
        <f>(Таблица1[[#This Row],[Close]]-B1111)/B1111</f>
        <v>-1.4909820760457585E-3</v>
      </c>
    </row>
    <row r="1113" spans="1:5" x14ac:dyDescent="0.2">
      <c r="A1113" s="31">
        <v>43776</v>
      </c>
      <c r="B1113" s="12">
        <v>7.0603300000000004</v>
      </c>
      <c r="C1113" s="14">
        <v>6680300</v>
      </c>
      <c r="D1113" t="s">
        <v>53</v>
      </c>
      <c r="E1113" s="12">
        <f>(Таблица1[[#This Row],[Close]]-B1112)/B1112</f>
        <v>-1.1018365342996599E-2</v>
      </c>
    </row>
    <row r="1114" spans="1:5" x14ac:dyDescent="0.2">
      <c r="A1114" s="31">
        <v>43777</v>
      </c>
      <c r="B1114" s="12">
        <v>7.08833</v>
      </c>
      <c r="C1114" s="14">
        <v>4829700</v>
      </c>
      <c r="D1114" t="s">
        <v>53</v>
      </c>
      <c r="E1114" s="12">
        <f>(Таблица1[[#This Row],[Close]]-B1113)/B1113</f>
        <v>3.9658202945187515E-3</v>
      </c>
    </row>
    <row r="1115" spans="1:5" x14ac:dyDescent="0.2">
      <c r="A1115" s="31">
        <v>43780</v>
      </c>
      <c r="B1115" s="12">
        <v>7.1056600000000003</v>
      </c>
      <c r="C1115" s="14">
        <v>5175500</v>
      </c>
      <c r="D1115" t="s">
        <v>53</v>
      </c>
      <c r="E1115" s="12">
        <f>(Таблица1[[#This Row],[Close]]-B1114)/B1114</f>
        <v>2.4448635997477951E-3</v>
      </c>
    </row>
    <row r="1116" spans="1:5" x14ac:dyDescent="0.2">
      <c r="A1116" s="31">
        <v>43781</v>
      </c>
      <c r="B1116" s="12">
        <v>7.0416699999999999</v>
      </c>
      <c r="C1116" s="14">
        <v>5389200</v>
      </c>
      <c r="D1116" t="s">
        <v>53</v>
      </c>
      <c r="E1116" s="12">
        <f>(Таблица1[[#This Row],[Close]]-B1115)/B1115</f>
        <v>-9.0054970263142957E-3</v>
      </c>
    </row>
    <row r="1117" spans="1:5" x14ac:dyDescent="0.2">
      <c r="A1117" s="31">
        <v>43782</v>
      </c>
      <c r="B1117" s="12">
        <v>7.1509799999999997</v>
      </c>
      <c r="C1117" s="14">
        <v>5499900</v>
      </c>
      <c r="D1117" t="s">
        <v>53</v>
      </c>
      <c r="E1117" s="12">
        <f>(Таблица1[[#This Row],[Close]]-B1116)/B1116</f>
        <v>1.552330626115677E-2</v>
      </c>
    </row>
    <row r="1118" spans="1:5" x14ac:dyDescent="0.2">
      <c r="A1118" s="31">
        <v>43783</v>
      </c>
      <c r="B1118" s="12">
        <v>7.1749799999999997</v>
      </c>
      <c r="C1118" s="14">
        <v>5549100</v>
      </c>
      <c r="D1118" t="s">
        <v>53</v>
      </c>
      <c r="E1118" s="12">
        <f>(Таблица1[[#This Row],[Close]]-B1117)/B1117</f>
        <v>3.3561833482963206E-3</v>
      </c>
    </row>
    <row r="1119" spans="1:5" x14ac:dyDescent="0.2">
      <c r="A1119" s="31">
        <v>43784</v>
      </c>
      <c r="B1119" s="12">
        <v>7.2283099999999996</v>
      </c>
      <c r="C1119" s="14">
        <v>4980300</v>
      </c>
      <c r="D1119" t="s">
        <v>53</v>
      </c>
      <c r="E1119" s="12">
        <f>(Таблица1[[#This Row],[Close]]-B1118)/B1118</f>
        <v>7.4327733317723363E-3</v>
      </c>
    </row>
    <row r="1120" spans="1:5" x14ac:dyDescent="0.2">
      <c r="A1120" s="31">
        <v>43787</v>
      </c>
      <c r="B1120" s="12">
        <v>7.2789700000000002</v>
      </c>
      <c r="C1120" s="14">
        <v>3567400</v>
      </c>
      <c r="D1120" t="s">
        <v>53</v>
      </c>
      <c r="E1120" s="12">
        <f>(Таблица1[[#This Row],[Close]]-B1119)/B1119</f>
        <v>7.0085538666715451E-3</v>
      </c>
    </row>
    <row r="1121" spans="1:5" x14ac:dyDescent="0.2">
      <c r="A1121" s="31">
        <v>43788</v>
      </c>
      <c r="B1121" s="12">
        <v>7.2909600000000001</v>
      </c>
      <c r="C1121" s="14">
        <v>8598800</v>
      </c>
      <c r="D1121" t="s">
        <v>53</v>
      </c>
      <c r="E1121" s="12">
        <f>(Таблица1[[#This Row],[Close]]-B1120)/B1120</f>
        <v>1.6472110751933233E-3</v>
      </c>
    </row>
    <row r="1122" spans="1:5" x14ac:dyDescent="0.2">
      <c r="A1122" s="31">
        <v>43789</v>
      </c>
      <c r="B1122" s="12">
        <v>7.2776300000000003</v>
      </c>
      <c r="C1122" s="14">
        <v>6205300</v>
      </c>
      <c r="D1122" t="s">
        <v>53</v>
      </c>
      <c r="E1122" s="12">
        <f>(Таблица1[[#This Row],[Close]]-B1121)/B1121</f>
        <v>-1.8282914732764741E-3</v>
      </c>
    </row>
    <row r="1123" spans="1:5" x14ac:dyDescent="0.2">
      <c r="A1123" s="31">
        <v>43790</v>
      </c>
      <c r="B1123" s="12">
        <v>7.13232</v>
      </c>
      <c r="C1123" s="14">
        <v>3812800</v>
      </c>
      <c r="D1123" t="s">
        <v>53</v>
      </c>
      <c r="E1123" s="12">
        <f>(Таблица1[[#This Row],[Close]]-B1122)/B1122</f>
        <v>-1.9966664971975804E-2</v>
      </c>
    </row>
    <row r="1124" spans="1:5" x14ac:dyDescent="0.2">
      <c r="A1124" s="31">
        <v>43791</v>
      </c>
      <c r="B1124" s="12">
        <v>7.09633</v>
      </c>
      <c r="C1124" s="14">
        <v>4747900</v>
      </c>
      <c r="D1124" t="s">
        <v>53</v>
      </c>
      <c r="E1124" s="12">
        <f>(Таблица1[[#This Row],[Close]]-B1123)/B1123</f>
        <v>-5.0460439239966752E-3</v>
      </c>
    </row>
    <row r="1125" spans="1:5" x14ac:dyDescent="0.2">
      <c r="A1125" s="31">
        <v>43794</v>
      </c>
      <c r="B1125" s="12">
        <v>7.0909899999999997</v>
      </c>
      <c r="C1125" s="14">
        <v>4860400</v>
      </c>
      <c r="D1125" t="s">
        <v>53</v>
      </c>
      <c r="E1125" s="12">
        <f>(Таблица1[[#This Row],[Close]]-B1124)/B1124</f>
        <v>-7.5250164521666052E-4</v>
      </c>
    </row>
    <row r="1126" spans="1:5" x14ac:dyDescent="0.2">
      <c r="A1126" s="31">
        <v>43795</v>
      </c>
      <c r="B1126" s="12">
        <v>7.14832</v>
      </c>
      <c r="C1126" s="14">
        <v>9914000</v>
      </c>
      <c r="D1126" t="s">
        <v>53</v>
      </c>
      <c r="E1126" s="12">
        <f>(Таблица1[[#This Row],[Close]]-B1125)/B1125</f>
        <v>8.0849077491295749E-3</v>
      </c>
    </row>
    <row r="1127" spans="1:5" x14ac:dyDescent="0.2">
      <c r="A1127" s="31">
        <v>43796</v>
      </c>
      <c r="B1127" s="12">
        <v>7.16432</v>
      </c>
      <c r="C1127" s="14">
        <v>8190800</v>
      </c>
      <c r="D1127" t="s">
        <v>53</v>
      </c>
      <c r="E1127" s="12">
        <f>(Таблица1[[#This Row],[Close]]-B1126)/B1126</f>
        <v>2.2382881572173621E-3</v>
      </c>
    </row>
    <row r="1128" spans="1:5" x14ac:dyDescent="0.2">
      <c r="A1128" s="31">
        <v>43798</v>
      </c>
      <c r="B1128" s="12">
        <v>7.1683199999999996</v>
      </c>
      <c r="C1128" s="14">
        <v>3750500</v>
      </c>
      <c r="D1128" t="s">
        <v>53</v>
      </c>
      <c r="E1128" s="12">
        <f>(Таблица1[[#This Row],[Close]]-B1127)/B1127</f>
        <v>5.5832235299366293E-4</v>
      </c>
    </row>
    <row r="1129" spans="1:5" x14ac:dyDescent="0.2">
      <c r="A1129" s="31">
        <v>43801</v>
      </c>
      <c r="B1129" s="12">
        <v>6.9790099999999997</v>
      </c>
      <c r="C1129" s="14">
        <v>6083600</v>
      </c>
      <c r="D1129" t="s">
        <v>53</v>
      </c>
      <c r="E1129" s="12">
        <f>(Таблица1[[#This Row],[Close]]-B1128)/B1128</f>
        <v>-2.6409256283201624E-2</v>
      </c>
    </row>
    <row r="1130" spans="1:5" x14ac:dyDescent="0.2">
      <c r="A1130" s="31">
        <v>43802</v>
      </c>
      <c r="B1130" s="12">
        <v>7.0523300000000004</v>
      </c>
      <c r="C1130" s="14">
        <v>15734600</v>
      </c>
      <c r="D1130" t="s">
        <v>53</v>
      </c>
      <c r="E1130" s="12">
        <f>(Таблица1[[#This Row],[Close]]-B1129)/B1129</f>
        <v>1.0505788070227829E-2</v>
      </c>
    </row>
    <row r="1131" spans="1:5" x14ac:dyDescent="0.2">
      <c r="A1131" s="31">
        <v>43803</v>
      </c>
      <c r="B1131" s="12">
        <v>7.04033</v>
      </c>
      <c r="C1131" s="14">
        <v>11067600</v>
      </c>
      <c r="D1131" t="s">
        <v>53</v>
      </c>
      <c r="E1131" s="12">
        <f>(Таблица1[[#This Row],[Close]]-B1130)/B1130</f>
        <v>-1.7015652982773713E-3</v>
      </c>
    </row>
    <row r="1132" spans="1:5" x14ac:dyDescent="0.2">
      <c r="A1132" s="31">
        <v>43804</v>
      </c>
      <c r="B1132" s="12">
        <v>7.0243399999999996</v>
      </c>
      <c r="C1132" s="14">
        <v>15785700</v>
      </c>
      <c r="D1132" t="s">
        <v>53</v>
      </c>
      <c r="E1132" s="12">
        <f>(Таблица1[[#This Row],[Close]]-B1131)/B1131</f>
        <v>-2.2712003556652023E-3</v>
      </c>
    </row>
    <row r="1133" spans="1:5" x14ac:dyDescent="0.2">
      <c r="A1133" s="31">
        <v>43805</v>
      </c>
      <c r="B1133" s="12">
        <v>7.0136700000000003</v>
      </c>
      <c r="C1133" s="14">
        <v>6889500</v>
      </c>
      <c r="D1133" t="s">
        <v>53</v>
      </c>
      <c r="E1133" s="12">
        <f>(Таблица1[[#This Row],[Close]]-B1132)/B1132</f>
        <v>-1.5190039206529427E-3</v>
      </c>
    </row>
    <row r="1134" spans="1:5" x14ac:dyDescent="0.2">
      <c r="A1134" s="31">
        <v>43808</v>
      </c>
      <c r="B1134" s="12">
        <v>7.0190000000000001</v>
      </c>
      <c r="C1134" s="14">
        <v>7502000</v>
      </c>
      <c r="D1134" t="s">
        <v>53</v>
      </c>
      <c r="E1134" s="12">
        <f>(Таблица1[[#This Row],[Close]]-B1133)/B1133</f>
        <v>7.5994450836720784E-4</v>
      </c>
    </row>
    <row r="1135" spans="1:5" x14ac:dyDescent="0.2">
      <c r="A1135" s="31">
        <v>43809</v>
      </c>
      <c r="B1135" s="12">
        <v>6.9483499999999996</v>
      </c>
      <c r="C1135" s="14">
        <v>6587400</v>
      </c>
      <c r="D1135" t="s">
        <v>53</v>
      </c>
      <c r="E1135" s="12">
        <f>(Таблица1[[#This Row],[Close]]-B1134)/B1134</f>
        <v>-1.0065536401196829E-2</v>
      </c>
    </row>
    <row r="1136" spans="1:5" x14ac:dyDescent="0.2">
      <c r="A1136" s="31">
        <v>43810</v>
      </c>
      <c r="B1136" s="12">
        <v>6.8696900000000003</v>
      </c>
      <c r="C1136" s="14">
        <v>9646400</v>
      </c>
      <c r="D1136" t="s">
        <v>53</v>
      </c>
      <c r="E1136" s="12">
        <f>(Таблица1[[#This Row],[Close]]-B1135)/B1135</f>
        <v>-1.1320673253362208E-2</v>
      </c>
    </row>
    <row r="1137" spans="1:5" x14ac:dyDescent="0.2">
      <c r="A1137" s="31">
        <v>43811</v>
      </c>
      <c r="B1137" s="12">
        <v>6.7990300000000001</v>
      </c>
      <c r="C1137" s="14">
        <v>10336000</v>
      </c>
      <c r="D1137" t="s">
        <v>53</v>
      </c>
      <c r="E1137" s="12">
        <f>(Таблица1[[#This Row],[Close]]-B1136)/B1136</f>
        <v>-1.0285762530769243E-2</v>
      </c>
    </row>
    <row r="1138" spans="1:5" x14ac:dyDescent="0.2">
      <c r="A1138" s="31">
        <v>43812</v>
      </c>
      <c r="B1138" s="12">
        <v>6.8190299999999997</v>
      </c>
      <c r="C1138" s="14">
        <v>12022200</v>
      </c>
      <c r="D1138" t="s">
        <v>53</v>
      </c>
      <c r="E1138" s="12">
        <f>(Таблица1[[#This Row],[Close]]-B1137)/B1137</f>
        <v>2.9415960806173196E-3</v>
      </c>
    </row>
    <row r="1139" spans="1:5" x14ac:dyDescent="0.2">
      <c r="A1139" s="31">
        <v>43815</v>
      </c>
      <c r="B1139" s="12">
        <v>6.8483599999999996</v>
      </c>
      <c r="C1139" s="14">
        <v>11471900</v>
      </c>
      <c r="D1139" t="s">
        <v>53</v>
      </c>
      <c r="E1139" s="12">
        <f>(Таблица1[[#This Row],[Close]]-B1138)/B1138</f>
        <v>4.3011982642692376E-3</v>
      </c>
    </row>
    <row r="1140" spans="1:5" x14ac:dyDescent="0.2">
      <c r="A1140" s="31">
        <v>43816</v>
      </c>
      <c r="B1140" s="12">
        <v>6.7270399999999997</v>
      </c>
      <c r="C1140" s="14">
        <v>10122300</v>
      </c>
      <c r="D1140" t="s">
        <v>53</v>
      </c>
      <c r="E1140" s="12">
        <f>(Таблица1[[#This Row],[Close]]-B1139)/B1139</f>
        <v>-1.7715190206122323E-2</v>
      </c>
    </row>
    <row r="1141" spans="1:5" x14ac:dyDescent="0.2">
      <c r="A1141" s="31">
        <v>43817</v>
      </c>
      <c r="B1141" s="12">
        <v>6.7257100000000003</v>
      </c>
      <c r="C1141" s="14">
        <v>6999100</v>
      </c>
      <c r="D1141" t="s">
        <v>53</v>
      </c>
      <c r="E1141" s="12">
        <f>(Таблица1[[#This Row],[Close]]-B1140)/B1140</f>
        <v>-1.9770954238407788E-4</v>
      </c>
    </row>
    <row r="1142" spans="1:5" x14ac:dyDescent="0.2">
      <c r="A1142" s="31">
        <v>43818</v>
      </c>
      <c r="B1142" s="12">
        <v>6.76037</v>
      </c>
      <c r="C1142" s="14">
        <v>9201100</v>
      </c>
      <c r="D1142" t="s">
        <v>53</v>
      </c>
      <c r="E1142" s="12">
        <f>(Таблица1[[#This Row],[Close]]-B1141)/B1141</f>
        <v>5.1533592735933734E-3</v>
      </c>
    </row>
    <row r="1143" spans="1:5" x14ac:dyDescent="0.2">
      <c r="A1143" s="31">
        <v>43819</v>
      </c>
      <c r="B1143" s="12">
        <v>6.76037</v>
      </c>
      <c r="C1143" s="14">
        <v>21775400</v>
      </c>
      <c r="D1143" t="s">
        <v>53</v>
      </c>
      <c r="E1143" s="12">
        <f>(Таблица1[[#This Row],[Close]]-B1142)/B1142</f>
        <v>0</v>
      </c>
    </row>
    <row r="1144" spans="1:5" x14ac:dyDescent="0.2">
      <c r="A1144" s="31">
        <v>43822</v>
      </c>
      <c r="B1144" s="12">
        <v>6.7283799999999996</v>
      </c>
      <c r="C1144" s="14">
        <v>7390500</v>
      </c>
      <c r="D1144" t="s">
        <v>53</v>
      </c>
      <c r="E1144" s="12">
        <f>(Таблица1[[#This Row],[Close]]-B1143)/B1143</f>
        <v>-4.7319895212836584E-3</v>
      </c>
    </row>
    <row r="1145" spans="1:5" x14ac:dyDescent="0.2">
      <c r="A1145" s="31">
        <v>43823</v>
      </c>
      <c r="B1145" s="12">
        <v>6.7670399999999997</v>
      </c>
      <c r="C1145" s="14">
        <v>1962200</v>
      </c>
      <c r="D1145" t="s">
        <v>53</v>
      </c>
      <c r="E1145" s="12">
        <f>(Таблица1[[#This Row],[Close]]-B1144)/B1144</f>
        <v>5.7458110273201192E-3</v>
      </c>
    </row>
    <row r="1146" spans="1:5" x14ac:dyDescent="0.2">
      <c r="A1146" s="31">
        <v>43825</v>
      </c>
      <c r="B1146" s="12">
        <v>6.77637</v>
      </c>
      <c r="C1146" s="14">
        <v>6187700</v>
      </c>
      <c r="D1146" t="s">
        <v>53</v>
      </c>
      <c r="E1146" s="12">
        <f>(Таблица1[[#This Row],[Close]]-B1145)/B1145</f>
        <v>1.3787416654845077E-3</v>
      </c>
    </row>
    <row r="1147" spans="1:5" x14ac:dyDescent="0.2">
      <c r="A1147" s="31">
        <v>43826</v>
      </c>
      <c r="B1147" s="12">
        <v>6.8323600000000004</v>
      </c>
      <c r="C1147" s="14">
        <v>5762900</v>
      </c>
      <c r="D1147" t="s">
        <v>53</v>
      </c>
      <c r="E1147" s="12">
        <f>(Таблица1[[#This Row],[Close]]-B1146)/B1146</f>
        <v>8.2625358414609041E-3</v>
      </c>
    </row>
    <row r="1148" spans="1:5" x14ac:dyDescent="0.2">
      <c r="A1148" s="31">
        <v>43829</v>
      </c>
      <c r="B1148" s="12">
        <v>6.8177000000000003</v>
      </c>
      <c r="C1148" s="14">
        <v>8574600</v>
      </c>
      <c r="D1148" t="s">
        <v>53</v>
      </c>
      <c r="E1148" s="12">
        <f>(Таблица1[[#This Row],[Close]]-B1147)/B1147</f>
        <v>-2.1456714810109707E-3</v>
      </c>
    </row>
    <row r="1149" spans="1:5" x14ac:dyDescent="0.2">
      <c r="A1149" s="31">
        <v>43830</v>
      </c>
      <c r="B1149" s="12">
        <v>6.8856900000000003</v>
      </c>
      <c r="C1149" s="14">
        <v>10507100</v>
      </c>
      <c r="D1149" t="s">
        <v>53</v>
      </c>
      <c r="E1149" s="12">
        <f>(Таблица1[[#This Row],[Close]]-B1148)/B1148</f>
        <v>9.9725713950452495E-3</v>
      </c>
    </row>
    <row r="1150" spans="1:5" x14ac:dyDescent="0.2">
      <c r="A1150" s="31">
        <v>43832</v>
      </c>
      <c r="B1150" s="12">
        <v>6.7430399999999997</v>
      </c>
      <c r="C1150" s="14">
        <v>6605000</v>
      </c>
      <c r="D1150" t="s">
        <v>53</v>
      </c>
      <c r="E1150" s="12">
        <f>(Таблица1[[#This Row],[Close]]-B1149)/B1149</f>
        <v>-2.0716878047080337E-2</v>
      </c>
    </row>
    <row r="1151" spans="1:5" x14ac:dyDescent="0.2">
      <c r="A1151" s="31">
        <v>43833</v>
      </c>
      <c r="B1151" s="12">
        <v>6.8496899999999998</v>
      </c>
      <c r="C1151" s="14">
        <v>8263300</v>
      </c>
      <c r="D1151" t="s">
        <v>53</v>
      </c>
      <c r="E1151" s="12">
        <f>(Таблица1[[#This Row],[Close]]-B1150)/B1150</f>
        <v>1.5816308371298427E-2</v>
      </c>
    </row>
    <row r="1152" spans="1:5" x14ac:dyDescent="0.2">
      <c r="A1152" s="31">
        <v>43836</v>
      </c>
      <c r="B1152" s="12">
        <v>6.8923500000000004</v>
      </c>
      <c r="C1152" s="14">
        <v>16151000</v>
      </c>
      <c r="D1152" t="s">
        <v>53</v>
      </c>
      <c r="E1152" s="12">
        <f>(Таблица1[[#This Row],[Close]]-B1151)/B1151</f>
        <v>6.228019078235743E-3</v>
      </c>
    </row>
    <row r="1153" spans="1:5" x14ac:dyDescent="0.2">
      <c r="A1153" s="31">
        <v>43837</v>
      </c>
      <c r="B1153" s="12">
        <v>6.8030299999999997</v>
      </c>
      <c r="C1153" s="14">
        <v>11878100</v>
      </c>
      <c r="D1153" t="s">
        <v>53</v>
      </c>
      <c r="E1153" s="12">
        <f>(Таблица1[[#This Row],[Close]]-B1152)/B1152</f>
        <v>-1.2959295450753477E-2</v>
      </c>
    </row>
    <row r="1154" spans="1:5" x14ac:dyDescent="0.2">
      <c r="A1154" s="31">
        <v>43838</v>
      </c>
      <c r="B1154" s="12">
        <v>6.8337000000000003</v>
      </c>
      <c r="C1154" s="14">
        <v>9504100</v>
      </c>
      <c r="D1154" t="s">
        <v>53</v>
      </c>
      <c r="E1154" s="12">
        <f>(Таблица1[[#This Row],[Close]]-B1153)/B1153</f>
        <v>4.508285278765586E-3</v>
      </c>
    </row>
    <row r="1155" spans="1:5" x14ac:dyDescent="0.2">
      <c r="A1155" s="31">
        <v>43839</v>
      </c>
      <c r="B1155" s="12">
        <v>6.8030299999999997</v>
      </c>
      <c r="C1155" s="14">
        <v>6986100</v>
      </c>
      <c r="D1155" t="s">
        <v>53</v>
      </c>
      <c r="E1155" s="12">
        <f>(Таблица1[[#This Row],[Close]]-B1154)/B1154</f>
        <v>-4.4880518606319622E-3</v>
      </c>
    </row>
    <row r="1156" spans="1:5" x14ac:dyDescent="0.2">
      <c r="A1156" s="31">
        <v>43840</v>
      </c>
      <c r="B1156" s="12">
        <v>6.86836</v>
      </c>
      <c r="C1156" s="14">
        <v>5659700</v>
      </c>
      <c r="D1156" t="s">
        <v>53</v>
      </c>
      <c r="E1156" s="12">
        <f>(Таблица1[[#This Row],[Close]]-B1155)/B1155</f>
        <v>9.6030739244131417E-3</v>
      </c>
    </row>
    <row r="1157" spans="1:5" x14ac:dyDescent="0.2">
      <c r="A1157" s="31">
        <v>43843</v>
      </c>
      <c r="B1157" s="12">
        <v>6.9190199999999997</v>
      </c>
      <c r="C1157" s="14">
        <v>8804200</v>
      </c>
      <c r="D1157" t="s">
        <v>53</v>
      </c>
      <c r="E1157" s="12">
        <f>(Таблица1[[#This Row],[Close]]-B1156)/B1156</f>
        <v>7.3758510037330175E-3</v>
      </c>
    </row>
    <row r="1158" spans="1:5" x14ac:dyDescent="0.2">
      <c r="A1158" s="31">
        <v>43844</v>
      </c>
      <c r="B1158" s="12">
        <v>6.8456900000000003</v>
      </c>
      <c r="C1158" s="14">
        <v>7534500</v>
      </c>
      <c r="D1158" t="s">
        <v>53</v>
      </c>
      <c r="E1158" s="12">
        <f>(Таблица1[[#This Row],[Close]]-B1157)/B1157</f>
        <v>-1.0598321727643431E-2</v>
      </c>
    </row>
    <row r="1159" spans="1:5" x14ac:dyDescent="0.2">
      <c r="A1159" s="31">
        <v>43845</v>
      </c>
      <c r="B1159" s="12">
        <v>6.9510100000000001</v>
      </c>
      <c r="C1159" s="14">
        <v>7526200</v>
      </c>
      <c r="D1159" t="s">
        <v>53</v>
      </c>
      <c r="E1159" s="12">
        <f>(Таблица1[[#This Row],[Close]]-B1158)/B1158</f>
        <v>1.538486259237562E-2</v>
      </c>
    </row>
    <row r="1160" spans="1:5" x14ac:dyDescent="0.2">
      <c r="A1160" s="31">
        <v>43846</v>
      </c>
      <c r="B1160" s="12">
        <v>7.0163399999999996</v>
      </c>
      <c r="C1160" s="14">
        <v>4115800</v>
      </c>
      <c r="D1160" t="s">
        <v>53</v>
      </c>
      <c r="E1160" s="12">
        <f>(Таблица1[[#This Row],[Close]]-B1159)/B1159</f>
        <v>9.3986341553241107E-3</v>
      </c>
    </row>
    <row r="1161" spans="1:5" x14ac:dyDescent="0.2">
      <c r="A1161" s="31">
        <v>43847</v>
      </c>
      <c r="B1161" s="12">
        <v>7.03233</v>
      </c>
      <c r="C1161" s="14">
        <v>5445900</v>
      </c>
      <c r="D1161" t="s">
        <v>53</v>
      </c>
      <c r="E1161" s="12">
        <f>(Таблица1[[#This Row],[Close]]-B1160)/B1160</f>
        <v>2.2789659566099124E-3</v>
      </c>
    </row>
    <row r="1162" spans="1:5" x14ac:dyDescent="0.2">
      <c r="A1162" s="31">
        <v>43851</v>
      </c>
      <c r="B1162" s="12">
        <v>7.1056600000000003</v>
      </c>
      <c r="C1162" s="14">
        <v>7371900</v>
      </c>
      <c r="D1162" t="s">
        <v>53</v>
      </c>
      <c r="E1162" s="12">
        <f>(Таблица1[[#This Row],[Close]]-B1161)/B1161</f>
        <v>1.0427553883279133E-2</v>
      </c>
    </row>
    <row r="1163" spans="1:5" x14ac:dyDescent="0.2">
      <c r="A1163" s="31">
        <v>43852</v>
      </c>
      <c r="B1163" s="12">
        <v>7.0656600000000003</v>
      </c>
      <c r="C1163" s="14">
        <v>7760400</v>
      </c>
      <c r="D1163" t="s">
        <v>53</v>
      </c>
      <c r="E1163" s="12">
        <f>(Таблица1[[#This Row],[Close]]-B1162)/B1162</f>
        <v>-5.6293152219498311E-3</v>
      </c>
    </row>
    <row r="1164" spans="1:5" x14ac:dyDescent="0.2">
      <c r="A1164" s="31">
        <v>43853</v>
      </c>
      <c r="B1164" s="12">
        <v>7.1736500000000003</v>
      </c>
      <c r="C1164" s="14">
        <v>5941400</v>
      </c>
      <c r="D1164" t="s">
        <v>53</v>
      </c>
      <c r="E1164" s="12">
        <f>(Таблица1[[#This Row],[Close]]-B1163)/B1163</f>
        <v>1.5283780991443124E-2</v>
      </c>
    </row>
    <row r="1165" spans="1:5" x14ac:dyDescent="0.2">
      <c r="A1165" s="31">
        <v>43854</v>
      </c>
      <c r="B1165" s="12">
        <v>7.2016400000000003</v>
      </c>
      <c r="C1165" s="14">
        <v>6580900</v>
      </c>
      <c r="D1165" t="s">
        <v>53</v>
      </c>
      <c r="E1165" s="12">
        <f>(Таблица1[[#This Row],[Close]]-B1164)/B1164</f>
        <v>3.9017794288820837E-3</v>
      </c>
    </row>
    <row r="1166" spans="1:5" x14ac:dyDescent="0.2">
      <c r="A1166" s="31">
        <v>43857</v>
      </c>
      <c r="B1166" s="12">
        <v>7.1429900000000002</v>
      </c>
      <c r="C1166" s="14">
        <v>10431800</v>
      </c>
      <c r="D1166" t="s">
        <v>53</v>
      </c>
      <c r="E1166" s="12">
        <f>(Таблица1[[#This Row],[Close]]-B1165)/B1165</f>
        <v>-8.1439783160502446E-3</v>
      </c>
    </row>
    <row r="1167" spans="1:5" x14ac:dyDescent="0.2">
      <c r="A1167" s="31">
        <v>43858</v>
      </c>
      <c r="B1167" s="12">
        <v>7.1003299999999996</v>
      </c>
      <c r="C1167" s="14">
        <v>7632100</v>
      </c>
      <c r="D1167" t="s">
        <v>53</v>
      </c>
      <c r="E1167" s="12">
        <f>(Таблица1[[#This Row],[Close]]-B1166)/B1166</f>
        <v>-5.9722889154262548E-3</v>
      </c>
    </row>
    <row r="1168" spans="1:5" x14ac:dyDescent="0.2">
      <c r="A1168" s="31">
        <v>43859</v>
      </c>
      <c r="B1168" s="12">
        <v>7.07233</v>
      </c>
      <c r="C1168" s="14">
        <v>5089000</v>
      </c>
      <c r="D1168" t="s">
        <v>53</v>
      </c>
      <c r="E1168" s="12">
        <f>(Таблица1[[#This Row],[Close]]-B1167)/B1167</f>
        <v>-3.9434786833850797E-3</v>
      </c>
    </row>
    <row r="1169" spans="1:5" x14ac:dyDescent="0.2">
      <c r="A1169" s="31">
        <v>43860</v>
      </c>
      <c r="B1169" s="12">
        <v>7.08833</v>
      </c>
      <c r="C1169" s="14">
        <v>13835600</v>
      </c>
      <c r="D1169" t="s">
        <v>53</v>
      </c>
      <c r="E1169" s="12">
        <f>(Таблица1[[#This Row],[Close]]-B1168)/B1168</f>
        <v>2.2623378716773702E-3</v>
      </c>
    </row>
    <row r="1170" spans="1:5" x14ac:dyDescent="0.2">
      <c r="A1170" s="31">
        <v>43861</v>
      </c>
      <c r="B1170" s="12">
        <v>7.0270000000000001</v>
      </c>
      <c r="C1170" s="14">
        <v>10985800</v>
      </c>
      <c r="D1170" t="s">
        <v>53</v>
      </c>
      <c r="E1170" s="12">
        <f>(Таблица1[[#This Row],[Close]]-B1169)/B1169</f>
        <v>-8.6522495425579628E-3</v>
      </c>
    </row>
    <row r="1171" spans="1:5" x14ac:dyDescent="0.2">
      <c r="A1171" s="31">
        <v>43864</v>
      </c>
      <c r="B1171" s="12">
        <v>7.0350000000000001</v>
      </c>
      <c r="C1171" s="14">
        <v>9126800</v>
      </c>
      <c r="D1171" t="s">
        <v>53</v>
      </c>
      <c r="E1171" s="12">
        <f>(Таблица1[[#This Row],[Close]]-B1170)/B1170</f>
        <v>1.1384659171766055E-3</v>
      </c>
    </row>
    <row r="1172" spans="1:5" x14ac:dyDescent="0.2">
      <c r="A1172" s="31">
        <v>43865</v>
      </c>
      <c r="B1172" s="12">
        <v>7.0949900000000001</v>
      </c>
      <c r="C1172" s="14">
        <v>6461900</v>
      </c>
      <c r="D1172" t="s">
        <v>53</v>
      </c>
      <c r="E1172" s="12">
        <f>(Таблица1[[#This Row],[Close]]-B1171)/B1171</f>
        <v>8.5273631840796001E-3</v>
      </c>
    </row>
    <row r="1173" spans="1:5" x14ac:dyDescent="0.2">
      <c r="A1173" s="31">
        <v>43866</v>
      </c>
      <c r="B1173" s="12">
        <v>7.1123200000000004</v>
      </c>
      <c r="C1173" s="14">
        <v>4799000</v>
      </c>
      <c r="D1173" t="s">
        <v>53</v>
      </c>
      <c r="E1173" s="12">
        <f>(Таблица1[[#This Row],[Close]]-B1172)/B1172</f>
        <v>2.44256862941319E-3</v>
      </c>
    </row>
    <row r="1174" spans="1:5" x14ac:dyDescent="0.2">
      <c r="A1174" s="31">
        <v>43867</v>
      </c>
      <c r="B1174" s="12">
        <v>7.1309899999999997</v>
      </c>
      <c r="C1174" s="14">
        <v>6724000</v>
      </c>
      <c r="D1174" t="s">
        <v>53</v>
      </c>
      <c r="E1174" s="12">
        <f>(Таблица1[[#This Row],[Close]]-B1173)/B1173</f>
        <v>2.6250224961755515E-3</v>
      </c>
    </row>
    <row r="1175" spans="1:5" x14ac:dyDescent="0.2">
      <c r="A1175" s="31">
        <v>43868</v>
      </c>
      <c r="B1175" s="12">
        <v>7.1149899999999997</v>
      </c>
      <c r="C1175" s="14">
        <v>3175200</v>
      </c>
      <c r="D1175" t="s">
        <v>53</v>
      </c>
      <c r="E1175" s="12">
        <f>(Таблица1[[#This Row],[Close]]-B1174)/B1174</f>
        <v>-2.2437277292493771E-3</v>
      </c>
    </row>
    <row r="1176" spans="1:5" x14ac:dyDescent="0.2">
      <c r="A1176" s="31">
        <v>43871</v>
      </c>
      <c r="B1176" s="12">
        <v>7.1909799999999997</v>
      </c>
      <c r="C1176" s="14">
        <v>2835900</v>
      </c>
      <c r="D1176" t="s">
        <v>53</v>
      </c>
      <c r="E1176" s="12">
        <f>(Таблица1[[#This Row],[Close]]-B1175)/B1175</f>
        <v>1.0680267997565704E-2</v>
      </c>
    </row>
    <row r="1177" spans="1:5" x14ac:dyDescent="0.2">
      <c r="A1177" s="31">
        <v>43872</v>
      </c>
      <c r="B1177" s="12">
        <v>7.21631</v>
      </c>
      <c r="C1177" s="14">
        <v>3985700</v>
      </c>
      <c r="D1177" t="s">
        <v>53</v>
      </c>
      <c r="E1177" s="12">
        <f>(Таблица1[[#This Row],[Close]]-B1176)/B1176</f>
        <v>3.5224684257222656E-3</v>
      </c>
    </row>
    <row r="1178" spans="1:5" x14ac:dyDescent="0.2">
      <c r="A1178" s="31">
        <v>43873</v>
      </c>
      <c r="B1178" s="12">
        <v>7.2109800000000002</v>
      </c>
      <c r="C1178" s="14">
        <v>4185500</v>
      </c>
      <c r="D1178" t="s">
        <v>53</v>
      </c>
      <c r="E1178" s="12">
        <f>(Таблица1[[#This Row],[Close]]-B1177)/B1177</f>
        <v>-7.3860463311579397E-4</v>
      </c>
    </row>
    <row r="1179" spans="1:5" x14ac:dyDescent="0.2">
      <c r="A1179" s="31">
        <v>43874</v>
      </c>
      <c r="B1179" s="12">
        <v>7.21631</v>
      </c>
      <c r="C1179" s="14">
        <v>6434000</v>
      </c>
      <c r="D1179" t="s">
        <v>53</v>
      </c>
      <c r="E1179" s="12">
        <f>(Таблица1[[#This Row],[Close]]-B1178)/B1178</f>
        <v>7.3915057315369545E-4</v>
      </c>
    </row>
    <row r="1180" spans="1:5" x14ac:dyDescent="0.2">
      <c r="A1180" s="31">
        <v>43875</v>
      </c>
      <c r="B1180" s="12">
        <v>7.3056299999999998</v>
      </c>
      <c r="C1180" s="14">
        <v>6920100</v>
      </c>
      <c r="D1180" t="s">
        <v>53</v>
      </c>
      <c r="E1180" s="12">
        <f>(Таблица1[[#This Row],[Close]]-B1179)/B1179</f>
        <v>1.2377517041257906E-2</v>
      </c>
    </row>
    <row r="1181" spans="1:5" x14ac:dyDescent="0.2">
      <c r="A1181" s="31">
        <v>43879</v>
      </c>
      <c r="B1181" s="12">
        <v>7.3149600000000001</v>
      </c>
      <c r="C1181" s="14">
        <v>6737000</v>
      </c>
      <c r="D1181" t="s">
        <v>53</v>
      </c>
      <c r="E1181" s="12">
        <f>(Таблица1[[#This Row],[Close]]-B1180)/B1180</f>
        <v>1.2770972523930561E-3</v>
      </c>
    </row>
    <row r="1182" spans="1:5" x14ac:dyDescent="0.2">
      <c r="A1182" s="31">
        <v>43880</v>
      </c>
      <c r="B1182" s="12">
        <v>7.2349699999999997</v>
      </c>
      <c r="C1182" s="14">
        <v>8465900</v>
      </c>
      <c r="D1182" t="s">
        <v>53</v>
      </c>
      <c r="E1182" s="12">
        <f>(Таблица1[[#This Row],[Close]]-B1181)/B1181</f>
        <v>-1.0935124730688951E-2</v>
      </c>
    </row>
    <row r="1183" spans="1:5" x14ac:dyDescent="0.2">
      <c r="A1183" s="31">
        <v>43881</v>
      </c>
      <c r="B1183" s="12">
        <v>7.3536200000000003</v>
      </c>
      <c r="C1183" s="14">
        <v>4547100</v>
      </c>
      <c r="D1183" t="s">
        <v>53</v>
      </c>
      <c r="E1183" s="12">
        <f>(Таблица1[[#This Row],[Close]]-B1182)/B1182</f>
        <v>1.639951513275115E-2</v>
      </c>
    </row>
    <row r="1184" spans="1:5" x14ac:dyDescent="0.2">
      <c r="A1184" s="31">
        <v>43882</v>
      </c>
      <c r="B1184" s="12">
        <v>7.3976199999999999</v>
      </c>
      <c r="C1184" s="14">
        <v>7252000</v>
      </c>
      <c r="D1184" t="s">
        <v>53</v>
      </c>
      <c r="E1184" s="12">
        <f>(Таблица1[[#This Row],[Close]]-B1183)/B1183</f>
        <v>5.9834476081167638E-3</v>
      </c>
    </row>
    <row r="1185" spans="1:5" x14ac:dyDescent="0.2">
      <c r="A1185" s="31">
        <v>43885</v>
      </c>
      <c r="B1185" s="12">
        <v>7.3069600000000001</v>
      </c>
      <c r="C1185" s="14">
        <v>9271800</v>
      </c>
      <c r="D1185" t="s">
        <v>53</v>
      </c>
      <c r="E1185" s="12">
        <f>(Таблица1[[#This Row],[Close]]-B1184)/B1184</f>
        <v>-1.2255292918533223E-2</v>
      </c>
    </row>
    <row r="1186" spans="1:5" x14ac:dyDescent="0.2">
      <c r="A1186" s="31">
        <v>43886</v>
      </c>
      <c r="B1186" s="12">
        <v>7.1443199999999996</v>
      </c>
      <c r="C1186" s="14">
        <v>19235100</v>
      </c>
      <c r="D1186" t="s">
        <v>53</v>
      </c>
      <c r="E1186" s="12">
        <f>(Таблица1[[#This Row],[Close]]-B1185)/B1185</f>
        <v>-2.2258230508994239E-2</v>
      </c>
    </row>
    <row r="1187" spans="1:5" x14ac:dyDescent="0.2">
      <c r="A1187" s="31">
        <v>43887</v>
      </c>
      <c r="B1187" s="12">
        <v>7.0469999999999997</v>
      </c>
      <c r="C1187" s="14">
        <v>9061700</v>
      </c>
      <c r="D1187" t="s">
        <v>53</v>
      </c>
      <c r="E1187" s="12">
        <f>(Таблица1[[#This Row],[Close]]-B1186)/B1186</f>
        <v>-1.3622010212308499E-2</v>
      </c>
    </row>
    <row r="1188" spans="1:5" x14ac:dyDescent="0.2">
      <c r="A1188" s="31">
        <v>43888</v>
      </c>
      <c r="B1188" s="12">
        <v>6.6030600000000002</v>
      </c>
      <c r="C1188" s="14">
        <v>17721800</v>
      </c>
      <c r="D1188" t="s">
        <v>53</v>
      </c>
      <c r="E1188" s="12">
        <f>(Таблица1[[#This Row],[Close]]-B1187)/B1187</f>
        <v>-6.2997020008514204E-2</v>
      </c>
    </row>
    <row r="1189" spans="1:5" x14ac:dyDescent="0.2">
      <c r="A1189" s="31">
        <v>43889</v>
      </c>
      <c r="B1189" s="12">
        <v>6.3777600000000003</v>
      </c>
      <c r="C1189" s="14">
        <v>20286300</v>
      </c>
      <c r="D1189" t="s">
        <v>53</v>
      </c>
      <c r="E1189" s="12">
        <f>(Таблица1[[#This Row],[Close]]-B1188)/B1188</f>
        <v>-3.4120544111366523E-2</v>
      </c>
    </row>
    <row r="1190" spans="1:5" x14ac:dyDescent="0.2">
      <c r="A1190" s="31">
        <v>43892</v>
      </c>
      <c r="B1190" s="12">
        <v>6.5977300000000003</v>
      </c>
      <c r="C1190" s="14">
        <v>18136400</v>
      </c>
      <c r="D1190" t="s">
        <v>53</v>
      </c>
      <c r="E1190" s="12">
        <f>(Таблица1[[#This Row],[Close]]-B1189)/B1189</f>
        <v>3.4490165826246207E-2</v>
      </c>
    </row>
    <row r="1191" spans="1:5" x14ac:dyDescent="0.2">
      <c r="A1191" s="31">
        <v>43893</v>
      </c>
      <c r="B1191" s="12">
        <v>6.6030600000000002</v>
      </c>
      <c r="C1191" s="14">
        <v>18635500</v>
      </c>
      <c r="D1191" t="s">
        <v>53</v>
      </c>
      <c r="E1191" s="12">
        <f>(Таблица1[[#This Row],[Close]]-B1190)/B1190</f>
        <v>8.0785361025683604E-4</v>
      </c>
    </row>
    <row r="1192" spans="1:5" x14ac:dyDescent="0.2">
      <c r="A1192" s="31">
        <v>43894</v>
      </c>
      <c r="B1192" s="12">
        <v>6.8376999999999999</v>
      </c>
      <c r="C1192" s="14">
        <v>8035500</v>
      </c>
      <c r="D1192" t="s">
        <v>53</v>
      </c>
      <c r="E1192" s="12">
        <f>(Таблица1[[#This Row],[Close]]-B1191)/B1191</f>
        <v>3.5535039814873673E-2</v>
      </c>
    </row>
    <row r="1193" spans="1:5" x14ac:dyDescent="0.2">
      <c r="A1193" s="31">
        <v>43895</v>
      </c>
      <c r="B1193" s="12">
        <v>6.7203799999999996</v>
      </c>
      <c r="C1193" s="14">
        <v>7818000</v>
      </c>
      <c r="D1193" t="s">
        <v>53</v>
      </c>
      <c r="E1193" s="12">
        <f>(Таблица1[[#This Row],[Close]]-B1192)/B1192</f>
        <v>-1.7157816224753982E-2</v>
      </c>
    </row>
    <row r="1194" spans="1:5" x14ac:dyDescent="0.2">
      <c r="A1194" s="31">
        <v>43896</v>
      </c>
      <c r="B1194" s="12">
        <v>6.64039</v>
      </c>
      <c r="C1194" s="14">
        <v>19780700</v>
      </c>
      <c r="D1194" t="s">
        <v>53</v>
      </c>
      <c r="E1194" s="12">
        <f>(Таблица1[[#This Row],[Close]]-B1193)/B1193</f>
        <v>-1.1902600745791097E-2</v>
      </c>
    </row>
    <row r="1195" spans="1:5" x14ac:dyDescent="0.2">
      <c r="A1195" s="31">
        <v>43899</v>
      </c>
      <c r="B1195" s="12">
        <v>6.2911099999999998</v>
      </c>
      <c r="C1195" s="14">
        <v>14232500</v>
      </c>
      <c r="D1195" t="s">
        <v>53</v>
      </c>
      <c r="E1195" s="12">
        <f>(Таблица1[[#This Row],[Close]]-B1194)/B1194</f>
        <v>-5.2599320220649733E-2</v>
      </c>
    </row>
    <row r="1196" spans="1:5" x14ac:dyDescent="0.2">
      <c r="A1196" s="31">
        <v>43900</v>
      </c>
      <c r="B1196" s="12">
        <v>6.5537400000000003</v>
      </c>
      <c r="C1196" s="14">
        <v>17323100</v>
      </c>
      <c r="D1196" t="s">
        <v>53</v>
      </c>
      <c r="E1196" s="12">
        <f>(Таблица1[[#This Row],[Close]]-B1195)/B1195</f>
        <v>4.174621012826045E-2</v>
      </c>
    </row>
    <row r="1197" spans="1:5" x14ac:dyDescent="0.2">
      <c r="A1197" s="31">
        <v>43901</v>
      </c>
      <c r="B1197" s="12">
        <v>6.1337999999999999</v>
      </c>
      <c r="C1197" s="14">
        <v>15043000</v>
      </c>
      <c r="D1197" t="s">
        <v>53</v>
      </c>
      <c r="E1197" s="12">
        <f>(Таблица1[[#This Row],[Close]]-B1196)/B1196</f>
        <v>-6.4076389969696751E-2</v>
      </c>
    </row>
    <row r="1198" spans="1:5" x14ac:dyDescent="0.2">
      <c r="A1198" s="31">
        <v>43902</v>
      </c>
      <c r="B1198" s="12">
        <v>5.7658500000000004</v>
      </c>
      <c r="C1198" s="14">
        <v>21852500</v>
      </c>
      <c r="D1198" t="s">
        <v>53</v>
      </c>
      <c r="E1198" s="12">
        <f>(Таблица1[[#This Row],[Close]]-B1197)/B1197</f>
        <v>-5.9987283576249564E-2</v>
      </c>
    </row>
    <row r="1199" spans="1:5" x14ac:dyDescent="0.2">
      <c r="A1199" s="31">
        <v>43903</v>
      </c>
      <c r="B1199" s="12">
        <v>6.1391299999999998</v>
      </c>
      <c r="C1199" s="14">
        <v>15532900</v>
      </c>
      <c r="D1199" t="s">
        <v>53</v>
      </c>
      <c r="E1199" s="12">
        <f>(Таблица1[[#This Row],[Close]]-B1198)/B1198</f>
        <v>6.4739804191923017E-2</v>
      </c>
    </row>
    <row r="1200" spans="1:5" x14ac:dyDescent="0.2">
      <c r="A1200" s="31">
        <v>43906</v>
      </c>
      <c r="B1200" s="12">
        <v>4.7339900000000004</v>
      </c>
      <c r="C1200" s="14">
        <v>17883600</v>
      </c>
      <c r="D1200" t="s">
        <v>53</v>
      </c>
      <c r="E1200" s="12">
        <f>(Таблица1[[#This Row],[Close]]-B1199)/B1199</f>
        <v>-0.22888259411349807</v>
      </c>
    </row>
    <row r="1201" spans="1:5" x14ac:dyDescent="0.2">
      <c r="A1201" s="31">
        <v>43907</v>
      </c>
      <c r="B1201" s="12">
        <v>4.9792899999999998</v>
      </c>
      <c r="C1201" s="14">
        <v>15193600</v>
      </c>
      <c r="D1201" t="s">
        <v>53</v>
      </c>
      <c r="E1201" s="12">
        <f>(Таблица1[[#This Row],[Close]]-B1200)/B1200</f>
        <v>5.1816754999482337E-2</v>
      </c>
    </row>
    <row r="1202" spans="1:5" x14ac:dyDescent="0.2">
      <c r="A1202" s="31">
        <v>43908</v>
      </c>
      <c r="B1202" s="12">
        <v>4.1594100000000003</v>
      </c>
      <c r="C1202" s="14">
        <v>17247800</v>
      </c>
      <c r="D1202" t="s">
        <v>53</v>
      </c>
      <c r="E1202" s="12">
        <f>(Таблица1[[#This Row],[Close]]-B1201)/B1201</f>
        <v>-0.16465801349188328</v>
      </c>
    </row>
    <row r="1203" spans="1:5" x14ac:dyDescent="0.2">
      <c r="A1203" s="31">
        <v>43909</v>
      </c>
      <c r="B1203" s="12">
        <v>4.15808</v>
      </c>
      <c r="C1203" s="14">
        <v>11655900</v>
      </c>
      <c r="D1203" t="s">
        <v>53</v>
      </c>
      <c r="E1203" s="12">
        <f>(Таблица1[[#This Row],[Close]]-B1202)/B1202</f>
        <v>-3.1975688859724703E-4</v>
      </c>
    </row>
    <row r="1204" spans="1:5" x14ac:dyDescent="0.2">
      <c r="A1204" s="31">
        <v>43910</v>
      </c>
      <c r="B1204" s="12">
        <v>3.77413</v>
      </c>
      <c r="C1204" s="14">
        <v>14316200</v>
      </c>
      <c r="D1204" t="s">
        <v>53</v>
      </c>
      <c r="E1204" s="12">
        <f>(Таблица1[[#This Row],[Close]]-B1203)/B1203</f>
        <v>-9.2338290749576737E-2</v>
      </c>
    </row>
    <row r="1205" spans="1:5" x14ac:dyDescent="0.2">
      <c r="A1205" s="31">
        <v>43913</v>
      </c>
      <c r="B1205" s="12">
        <v>3.3715199999999999</v>
      </c>
      <c r="C1205" s="14">
        <v>13741700</v>
      </c>
      <c r="D1205" t="s">
        <v>53</v>
      </c>
      <c r="E1205" s="12">
        <f>(Таблица1[[#This Row],[Close]]-B1204)/B1204</f>
        <v>-0.10667624061704291</v>
      </c>
    </row>
    <row r="1206" spans="1:5" x14ac:dyDescent="0.2">
      <c r="A1206" s="31">
        <v>43914</v>
      </c>
      <c r="B1206" s="12">
        <v>3.51017</v>
      </c>
      <c r="C1206" s="14">
        <v>16601800</v>
      </c>
      <c r="D1206" t="s">
        <v>53</v>
      </c>
      <c r="E1206" s="12">
        <f>(Таблица1[[#This Row],[Close]]-B1205)/B1205</f>
        <v>4.1123884776006127E-2</v>
      </c>
    </row>
    <row r="1207" spans="1:5" x14ac:dyDescent="0.2">
      <c r="A1207" s="31">
        <v>43915</v>
      </c>
      <c r="B1207" s="12">
        <v>4.0674200000000003</v>
      </c>
      <c r="C1207" s="14">
        <v>13656200</v>
      </c>
      <c r="D1207" t="s">
        <v>53</v>
      </c>
      <c r="E1207" s="12">
        <f>(Таблица1[[#This Row],[Close]]-B1206)/B1206</f>
        <v>0.15875299486919445</v>
      </c>
    </row>
    <row r="1208" spans="1:5" x14ac:dyDescent="0.2">
      <c r="A1208" s="31">
        <v>43916</v>
      </c>
      <c r="B1208" s="12">
        <v>4.4007100000000001</v>
      </c>
      <c r="C1208" s="14">
        <v>14363600</v>
      </c>
      <c r="D1208" t="s">
        <v>53</v>
      </c>
      <c r="E1208" s="12">
        <f>(Таблица1[[#This Row],[Close]]-B1207)/B1207</f>
        <v>8.1941378072586515E-2</v>
      </c>
    </row>
    <row r="1209" spans="1:5" x14ac:dyDescent="0.2">
      <c r="A1209" s="31">
        <v>43917</v>
      </c>
      <c r="B1209" s="12">
        <v>4.6633399999999998</v>
      </c>
      <c r="C1209" s="14">
        <v>14723300</v>
      </c>
      <c r="D1209" t="s">
        <v>53</v>
      </c>
      <c r="E1209" s="12">
        <f>(Таблица1[[#This Row],[Close]]-B1208)/B1208</f>
        <v>5.9679006342158357E-2</v>
      </c>
    </row>
    <row r="1210" spans="1:5" x14ac:dyDescent="0.2">
      <c r="A1210" s="31">
        <v>43920</v>
      </c>
      <c r="B1210" s="12">
        <v>4.6366699999999996</v>
      </c>
      <c r="C1210" s="14">
        <v>12439500</v>
      </c>
      <c r="D1210" t="s">
        <v>53</v>
      </c>
      <c r="E1210" s="12">
        <f>(Таблица1[[#This Row],[Close]]-B1209)/B1209</f>
        <v>-5.7190768848079266E-3</v>
      </c>
    </row>
    <row r="1211" spans="1:5" x14ac:dyDescent="0.2">
      <c r="A1211" s="31">
        <v>43921</v>
      </c>
      <c r="B1211" s="12">
        <v>4.6859999999999999</v>
      </c>
      <c r="C1211" s="14">
        <v>23152900</v>
      </c>
      <c r="D1211" t="s">
        <v>53</v>
      </c>
      <c r="E1211" s="12">
        <f>(Таблица1[[#This Row],[Close]]-B1210)/B1210</f>
        <v>1.0639100906469584E-2</v>
      </c>
    </row>
    <row r="1212" spans="1:5" x14ac:dyDescent="0.2">
      <c r="A1212" s="31">
        <v>43922</v>
      </c>
      <c r="B1212" s="12">
        <v>4.3087200000000001</v>
      </c>
      <c r="C1212" s="14">
        <v>16668700</v>
      </c>
      <c r="D1212" t="s">
        <v>53</v>
      </c>
      <c r="E1212" s="12">
        <f>(Таблица1[[#This Row],[Close]]-B1211)/B1211</f>
        <v>-8.0512163892445546E-2</v>
      </c>
    </row>
    <row r="1213" spans="1:5" x14ac:dyDescent="0.2">
      <c r="A1213" s="31">
        <v>43923</v>
      </c>
      <c r="B1213" s="12">
        <v>4.1620799999999996</v>
      </c>
      <c r="C1213" s="14">
        <v>16016200</v>
      </c>
      <c r="D1213" t="s">
        <v>53</v>
      </c>
      <c r="E1213" s="12">
        <f>(Таблица1[[#This Row],[Close]]-B1212)/B1212</f>
        <v>-3.4033309196234741E-2</v>
      </c>
    </row>
    <row r="1214" spans="1:5" x14ac:dyDescent="0.2">
      <c r="A1214" s="31">
        <v>43924</v>
      </c>
      <c r="B1214" s="12">
        <v>4.0847499999999997</v>
      </c>
      <c r="C1214" s="14">
        <v>12591900</v>
      </c>
      <c r="D1214" t="s">
        <v>53</v>
      </c>
      <c r="E1214" s="12">
        <f>(Таблица1[[#This Row],[Close]]-B1213)/B1213</f>
        <v>-1.8579652481451561E-2</v>
      </c>
    </row>
    <row r="1215" spans="1:5" x14ac:dyDescent="0.2">
      <c r="A1215" s="31">
        <v>43927</v>
      </c>
      <c r="B1215" s="12">
        <v>4.7353300000000003</v>
      </c>
      <c r="C1215" s="14">
        <v>27002000</v>
      </c>
      <c r="D1215" t="s">
        <v>53</v>
      </c>
      <c r="E1215" s="12">
        <f>(Таблица1[[#This Row],[Close]]-B1214)/B1214</f>
        <v>0.15927045718832258</v>
      </c>
    </row>
    <row r="1216" spans="1:5" x14ac:dyDescent="0.2">
      <c r="A1216" s="31">
        <v>43928</v>
      </c>
      <c r="B1216" s="12">
        <v>4.5940099999999999</v>
      </c>
      <c r="C1216" s="14">
        <v>21598800</v>
      </c>
      <c r="D1216" t="s">
        <v>53</v>
      </c>
      <c r="E1216" s="12">
        <f>(Таблица1[[#This Row],[Close]]-B1215)/B1215</f>
        <v>-2.9843749010100739E-2</v>
      </c>
    </row>
    <row r="1217" spans="1:5" x14ac:dyDescent="0.2">
      <c r="A1217" s="31">
        <v>43929</v>
      </c>
      <c r="B1217" s="12">
        <v>4.8713100000000003</v>
      </c>
      <c r="C1217" s="14">
        <v>16548800</v>
      </c>
      <c r="D1217" t="s">
        <v>53</v>
      </c>
      <c r="E1217" s="12">
        <f>(Таблица1[[#This Row],[Close]]-B1216)/B1216</f>
        <v>6.0361209488007279E-2</v>
      </c>
    </row>
    <row r="1218" spans="1:5" x14ac:dyDescent="0.2">
      <c r="A1218" s="31">
        <v>43930</v>
      </c>
      <c r="B1218" s="12">
        <v>5.3285799999999997</v>
      </c>
      <c r="C1218" s="14">
        <v>14385900</v>
      </c>
      <c r="D1218" t="s">
        <v>53</v>
      </c>
      <c r="E1218" s="12">
        <f>(Таблица1[[#This Row],[Close]]-B1217)/B1217</f>
        <v>9.3870026748451518E-2</v>
      </c>
    </row>
    <row r="1219" spans="1:5" x14ac:dyDescent="0.2">
      <c r="A1219" s="31">
        <v>43934</v>
      </c>
      <c r="B1219" s="12">
        <v>5.1126100000000001</v>
      </c>
      <c r="C1219" s="14">
        <v>9487400</v>
      </c>
      <c r="D1219" t="s">
        <v>53</v>
      </c>
      <c r="E1219" s="12">
        <f>(Таблица1[[#This Row],[Close]]-B1218)/B1218</f>
        <v>-4.0530497806169664E-2</v>
      </c>
    </row>
    <row r="1220" spans="1:5" x14ac:dyDescent="0.2">
      <c r="A1220" s="31">
        <v>43935</v>
      </c>
      <c r="B1220" s="12">
        <v>5.2645900000000001</v>
      </c>
      <c r="C1220" s="14">
        <v>10348100</v>
      </c>
      <c r="D1220" t="s">
        <v>53</v>
      </c>
      <c r="E1220" s="12">
        <f>(Таблица1[[#This Row],[Close]]-B1219)/B1219</f>
        <v>2.9726499772132042E-2</v>
      </c>
    </row>
    <row r="1221" spans="1:5" x14ac:dyDescent="0.2">
      <c r="A1221" s="31">
        <v>43936</v>
      </c>
      <c r="B1221" s="12">
        <v>4.9966200000000001</v>
      </c>
      <c r="C1221" s="14">
        <v>9591500</v>
      </c>
      <c r="D1221" t="s">
        <v>53</v>
      </c>
      <c r="E1221" s="12">
        <f>(Таблица1[[#This Row],[Close]]-B1220)/B1220</f>
        <v>-5.090044998755839E-2</v>
      </c>
    </row>
    <row r="1222" spans="1:5" x14ac:dyDescent="0.2">
      <c r="A1222" s="31">
        <v>43937</v>
      </c>
      <c r="B1222" s="12">
        <v>4.8193200000000003</v>
      </c>
      <c r="C1222" s="14">
        <v>13338300</v>
      </c>
      <c r="D1222" t="s">
        <v>53</v>
      </c>
      <c r="E1222" s="12">
        <f>(Таблица1[[#This Row],[Close]]-B1221)/B1221</f>
        <v>-3.5483987175330481E-2</v>
      </c>
    </row>
    <row r="1223" spans="1:5" x14ac:dyDescent="0.2">
      <c r="A1223" s="31">
        <v>43938</v>
      </c>
      <c r="B1223" s="12">
        <v>5.2192600000000002</v>
      </c>
      <c r="C1223" s="14">
        <v>12974900</v>
      </c>
      <c r="D1223" t="s">
        <v>53</v>
      </c>
      <c r="E1223" s="12">
        <f>(Таблица1[[#This Row],[Close]]-B1222)/B1222</f>
        <v>8.2986811417378376E-2</v>
      </c>
    </row>
    <row r="1224" spans="1:5" x14ac:dyDescent="0.2">
      <c r="A1224" s="31">
        <v>43941</v>
      </c>
      <c r="B1224" s="12">
        <v>4.8952999999999998</v>
      </c>
      <c r="C1224" s="14">
        <v>13590200</v>
      </c>
      <c r="D1224" t="s">
        <v>53</v>
      </c>
      <c r="E1224" s="12">
        <f>(Таблица1[[#This Row],[Close]]-B1223)/B1223</f>
        <v>-6.2070101891839161E-2</v>
      </c>
    </row>
    <row r="1225" spans="1:5" x14ac:dyDescent="0.2">
      <c r="A1225" s="31">
        <v>43942</v>
      </c>
      <c r="B1225" s="12">
        <v>4.7659900000000004</v>
      </c>
      <c r="C1225" s="14">
        <v>8885100</v>
      </c>
      <c r="D1225" t="s">
        <v>53</v>
      </c>
      <c r="E1225" s="12">
        <f>(Таблица1[[#This Row],[Close]]-B1224)/B1224</f>
        <v>-2.6415132882560696E-2</v>
      </c>
    </row>
    <row r="1226" spans="1:5" x14ac:dyDescent="0.2">
      <c r="A1226" s="31">
        <v>43943</v>
      </c>
      <c r="B1226" s="12">
        <v>4.9246299999999996</v>
      </c>
      <c r="C1226" s="14">
        <v>9436300</v>
      </c>
      <c r="D1226" t="s">
        <v>53</v>
      </c>
      <c r="E1226" s="12">
        <f>(Таблица1[[#This Row],[Close]]-B1225)/B1225</f>
        <v>3.3285844074368437E-2</v>
      </c>
    </row>
    <row r="1227" spans="1:5" x14ac:dyDescent="0.2">
      <c r="A1227" s="31">
        <v>43944</v>
      </c>
      <c r="B1227" s="12">
        <v>4.6846699999999997</v>
      </c>
      <c r="C1227" s="14">
        <v>19865300</v>
      </c>
      <c r="D1227" t="s">
        <v>53</v>
      </c>
      <c r="E1227" s="12">
        <f>(Таблица1[[#This Row],[Close]]-B1226)/B1226</f>
        <v>-4.872650331090863E-2</v>
      </c>
    </row>
    <row r="1228" spans="1:5" x14ac:dyDescent="0.2">
      <c r="A1228" s="31">
        <v>43945</v>
      </c>
      <c r="B1228" s="12">
        <v>4.6779999999999999</v>
      </c>
      <c r="C1228" s="14">
        <v>10190100</v>
      </c>
      <c r="D1228" t="s">
        <v>53</v>
      </c>
      <c r="E1228" s="12">
        <f>(Таблица1[[#This Row],[Close]]-B1227)/B1227</f>
        <v>-1.4237929245816102E-3</v>
      </c>
    </row>
    <row r="1229" spans="1:5" x14ac:dyDescent="0.2">
      <c r="A1229" s="31">
        <v>43948</v>
      </c>
      <c r="B1229" s="12">
        <v>4.8753099999999998</v>
      </c>
      <c r="C1229" s="14">
        <v>9474400</v>
      </c>
      <c r="D1229" t="s">
        <v>53</v>
      </c>
      <c r="E1229" s="12">
        <f>(Таблица1[[#This Row],[Close]]-B1228)/B1228</f>
        <v>4.2178281316802027E-2</v>
      </c>
    </row>
    <row r="1230" spans="1:5" x14ac:dyDescent="0.2">
      <c r="A1230" s="31">
        <v>43949</v>
      </c>
      <c r="B1230" s="12">
        <v>4.9606300000000001</v>
      </c>
      <c r="C1230" s="14">
        <v>13815200</v>
      </c>
      <c r="D1230" t="s">
        <v>53</v>
      </c>
      <c r="E1230" s="12">
        <f>(Таблица1[[#This Row],[Close]]-B1229)/B1229</f>
        <v>1.7500425613961017E-2</v>
      </c>
    </row>
    <row r="1231" spans="1:5" x14ac:dyDescent="0.2">
      <c r="A1231" s="31">
        <v>43950</v>
      </c>
      <c r="B1231" s="12">
        <v>5.0672800000000002</v>
      </c>
      <c r="C1231" s="14">
        <v>12885700</v>
      </c>
      <c r="D1231" t="s">
        <v>53</v>
      </c>
      <c r="E1231" s="12">
        <f>(Таблица1[[#This Row],[Close]]-B1230)/B1230</f>
        <v>2.1499285373027244E-2</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N1350"/>
  <sheetViews>
    <sheetView topLeftCell="A3" workbookViewId="0">
      <selection activeCell="A145" sqref="A145"/>
    </sheetView>
  </sheetViews>
  <sheetFormatPr baseColWidth="10" defaultColWidth="8.83203125" defaultRowHeight="15" x14ac:dyDescent="0.2"/>
  <cols>
    <col min="1" max="1" width="9" customWidth="1"/>
    <col min="2" max="2" width="14.83203125" customWidth="1"/>
    <col min="3" max="3" width="9.6640625" customWidth="1"/>
    <col min="4" max="4" width="15.5" customWidth="1"/>
    <col min="5" max="5" width="9.6640625" customWidth="1"/>
    <col min="6" max="6" width="13.6640625" customWidth="1"/>
    <col min="7" max="7" width="10.5" customWidth="1"/>
    <col min="8" max="8" width="17.6640625" bestFit="1" customWidth="1"/>
    <col min="11" max="11" width="10.1640625" bestFit="1" customWidth="1"/>
  </cols>
  <sheetData>
    <row r="3" spans="1:13" ht="15" customHeight="1" x14ac:dyDescent="0.2">
      <c r="L3" s="23"/>
    </row>
    <row r="5" spans="1:13" x14ac:dyDescent="0.2">
      <c r="A5" s="9" t="s">
        <v>4</v>
      </c>
      <c r="B5" s="9" t="s">
        <v>54</v>
      </c>
      <c r="C5" s="9" t="s">
        <v>55</v>
      </c>
      <c r="D5" s="9" t="s">
        <v>56</v>
      </c>
      <c r="E5" s="9" t="s">
        <v>57</v>
      </c>
      <c r="F5" s="9" t="s">
        <v>58</v>
      </c>
      <c r="G5" s="9" t="s">
        <v>59</v>
      </c>
      <c r="H5" s="22" t="s">
        <v>3054</v>
      </c>
      <c r="I5" s="34" t="s">
        <v>3065</v>
      </c>
      <c r="J5" s="19"/>
      <c r="K5" s="19"/>
    </row>
    <row r="6" spans="1:13" x14ac:dyDescent="0.2">
      <c r="A6">
        <v>557</v>
      </c>
      <c r="B6" t="s">
        <v>60</v>
      </c>
      <c r="C6" t="s">
        <v>61</v>
      </c>
      <c r="D6" s="20" t="s">
        <v>62</v>
      </c>
      <c r="E6">
        <v>25</v>
      </c>
      <c r="F6" t="s">
        <v>63</v>
      </c>
      <c r="G6">
        <v>90938888</v>
      </c>
      <c r="H6" t="str">
        <f>RIGHT(Таблица2[[#This Row],[Дата рождения]],4)</f>
        <v>1992</v>
      </c>
      <c r="I6" t="str">
        <f>LEFT(Таблица2[[#This Row],[Фамилия, имя]])</f>
        <v>Т</v>
      </c>
      <c r="M6" s="19"/>
    </row>
    <row r="7" spans="1:13" x14ac:dyDescent="0.2">
      <c r="A7">
        <v>901</v>
      </c>
      <c r="B7" t="s">
        <v>64</v>
      </c>
      <c r="C7" t="s">
        <v>65</v>
      </c>
      <c r="D7" s="20" t="s">
        <v>66</v>
      </c>
      <c r="E7">
        <v>33</v>
      </c>
      <c r="F7" t="s">
        <v>67</v>
      </c>
      <c r="G7">
        <v>82420771</v>
      </c>
      <c r="H7" t="str">
        <f>RIGHT(Таблица2[[#This Row],[Дата рождения]],4)</f>
        <v>1984</v>
      </c>
      <c r="I7" t="str">
        <f>LEFT(Таблица2[[#This Row],[Фамилия, имя]])</f>
        <v>Ш</v>
      </c>
    </row>
    <row r="8" spans="1:13" x14ac:dyDescent="0.2">
      <c r="A8">
        <v>87</v>
      </c>
      <c r="B8" t="s">
        <v>68</v>
      </c>
      <c r="C8" t="s">
        <v>65</v>
      </c>
      <c r="D8" s="20" t="s">
        <v>69</v>
      </c>
      <c r="E8">
        <v>25</v>
      </c>
      <c r="F8" t="s">
        <v>63</v>
      </c>
      <c r="G8">
        <v>60569874</v>
      </c>
      <c r="H8" t="str">
        <f>RIGHT(Таблица2[[#This Row],[Дата рождения]],4)</f>
        <v>1992</v>
      </c>
      <c r="I8" t="str">
        <f>LEFT(Таблица2[[#This Row],[Фамилия, имя]])</f>
        <v>А</v>
      </c>
    </row>
    <row r="9" spans="1:13" x14ac:dyDescent="0.2">
      <c r="A9">
        <v>201</v>
      </c>
      <c r="B9" t="s">
        <v>70</v>
      </c>
      <c r="C9" t="s">
        <v>71</v>
      </c>
      <c r="D9" s="20" t="s">
        <v>72</v>
      </c>
      <c r="E9">
        <v>40</v>
      </c>
      <c r="F9" t="s">
        <v>73</v>
      </c>
      <c r="G9">
        <v>76660910</v>
      </c>
      <c r="H9" t="str">
        <f>RIGHT(Таблица2[[#This Row],[Дата рождения]],4)</f>
        <v>1977</v>
      </c>
      <c r="I9" t="str">
        <f>LEFT(Таблица2[[#This Row],[Фамилия, имя]])</f>
        <v>Р</v>
      </c>
    </row>
    <row r="10" spans="1:13" x14ac:dyDescent="0.2">
      <c r="A10">
        <v>319</v>
      </c>
      <c r="B10" t="s">
        <v>74</v>
      </c>
      <c r="C10" t="s">
        <v>71</v>
      </c>
      <c r="D10" s="20" t="s">
        <v>75</v>
      </c>
      <c r="E10">
        <v>30</v>
      </c>
      <c r="F10" t="s">
        <v>76</v>
      </c>
      <c r="G10">
        <v>92405159</v>
      </c>
      <c r="H10" t="str">
        <f>RIGHT(Таблица2[[#This Row],[Дата рождения]],4)</f>
        <v>1987</v>
      </c>
      <c r="I10" t="str">
        <f>LEFT(Таблица2[[#This Row],[Фамилия, имя]])</f>
        <v>С</v>
      </c>
    </row>
    <row r="11" spans="1:13" x14ac:dyDescent="0.2">
      <c r="A11">
        <v>1339</v>
      </c>
      <c r="B11" t="s">
        <v>77</v>
      </c>
      <c r="C11" t="s">
        <v>71</v>
      </c>
      <c r="D11" s="20" t="s">
        <v>78</v>
      </c>
      <c r="E11">
        <v>26</v>
      </c>
      <c r="F11" t="s">
        <v>63</v>
      </c>
      <c r="G11">
        <v>24594549</v>
      </c>
      <c r="H11" t="str">
        <f>RIGHT(Таблица2[[#This Row],[Дата рождения]],4)</f>
        <v>1991</v>
      </c>
      <c r="I11" t="str">
        <f>LEFT(Таблица2[[#This Row],[Фамилия, имя]])</f>
        <v>Л</v>
      </c>
    </row>
    <row r="12" spans="1:13" x14ac:dyDescent="0.2">
      <c r="A12">
        <v>836</v>
      </c>
      <c r="B12" t="s">
        <v>79</v>
      </c>
      <c r="C12" t="s">
        <v>65</v>
      </c>
      <c r="D12" s="20" t="s">
        <v>80</v>
      </c>
      <c r="E12">
        <v>27</v>
      </c>
      <c r="F12" t="s">
        <v>63</v>
      </c>
      <c r="G12">
        <v>28835298</v>
      </c>
      <c r="H12" t="str">
        <f>RIGHT(Таблица2[[#This Row],[Дата рождения]],4)</f>
        <v>1990</v>
      </c>
      <c r="I12" t="str">
        <f>LEFT(Таблица2[[#This Row],[Фамилия, имя]])</f>
        <v>Ч</v>
      </c>
    </row>
    <row r="13" spans="1:13" x14ac:dyDescent="0.2">
      <c r="A13">
        <v>534</v>
      </c>
      <c r="B13" t="s">
        <v>81</v>
      </c>
      <c r="C13" t="s">
        <v>71</v>
      </c>
      <c r="D13" s="20" t="s">
        <v>82</v>
      </c>
      <c r="E13">
        <v>26</v>
      </c>
      <c r="F13" t="s">
        <v>63</v>
      </c>
      <c r="G13">
        <v>77537702</v>
      </c>
      <c r="H13" t="str">
        <f>RIGHT(Таблица2[[#This Row],[Дата рождения]],4)</f>
        <v>1991</v>
      </c>
      <c r="I13" t="str">
        <f>LEFT(Таблица2[[#This Row],[Фамилия, имя]])</f>
        <v>Г</v>
      </c>
    </row>
    <row r="14" spans="1:13" x14ac:dyDescent="0.2">
      <c r="A14">
        <v>456</v>
      </c>
      <c r="B14" t="s">
        <v>83</v>
      </c>
      <c r="C14" t="s">
        <v>65</v>
      </c>
      <c r="D14" s="20" t="s">
        <v>84</v>
      </c>
      <c r="E14">
        <v>37</v>
      </c>
      <c r="F14" t="s">
        <v>85</v>
      </c>
      <c r="G14">
        <v>61436564</v>
      </c>
      <c r="H14" t="str">
        <f>RIGHT(Таблица2[[#This Row],[Дата рождения]],4)</f>
        <v>1980</v>
      </c>
      <c r="I14" t="str">
        <f>LEFT(Таблица2[[#This Row],[Фамилия, имя]])</f>
        <v>В</v>
      </c>
    </row>
    <row r="15" spans="1:13" x14ac:dyDescent="0.2">
      <c r="A15">
        <v>310</v>
      </c>
      <c r="B15" t="s">
        <v>86</v>
      </c>
      <c r="C15" t="s">
        <v>71</v>
      </c>
      <c r="D15" s="20" t="s">
        <v>87</v>
      </c>
      <c r="E15">
        <v>37</v>
      </c>
      <c r="F15" t="s">
        <v>63</v>
      </c>
      <c r="G15">
        <v>93915691</v>
      </c>
      <c r="H15" t="str">
        <f>RIGHT(Таблица2[[#This Row],[Дата рождения]],4)</f>
        <v>1980</v>
      </c>
      <c r="I15" t="str">
        <f>LEFT(Таблица2[[#This Row],[Фамилия, имя]])</f>
        <v>С</v>
      </c>
    </row>
    <row r="16" spans="1:13" x14ac:dyDescent="0.2">
      <c r="A16">
        <v>665</v>
      </c>
      <c r="B16" t="s">
        <v>88</v>
      </c>
      <c r="C16" t="s">
        <v>65</v>
      </c>
      <c r="D16" s="20" t="s">
        <v>89</v>
      </c>
      <c r="E16">
        <v>26</v>
      </c>
      <c r="F16" t="s">
        <v>73</v>
      </c>
      <c r="G16">
        <v>64960246</v>
      </c>
      <c r="H16" t="str">
        <f>RIGHT(Таблица2[[#This Row],[Дата рождения]],4)</f>
        <v>1991</v>
      </c>
      <c r="I16" t="str">
        <f>LEFT(Таблица2[[#This Row],[Фамилия, имя]])</f>
        <v>Д</v>
      </c>
    </row>
    <row r="17" spans="1:9" x14ac:dyDescent="0.2">
      <c r="A17">
        <v>985</v>
      </c>
      <c r="B17" t="s">
        <v>90</v>
      </c>
      <c r="C17" t="s">
        <v>65</v>
      </c>
      <c r="D17" s="20" t="s">
        <v>91</v>
      </c>
      <c r="E17">
        <v>26</v>
      </c>
      <c r="F17" t="s">
        <v>63</v>
      </c>
      <c r="G17">
        <v>44129368</v>
      </c>
      <c r="H17" t="str">
        <f>RIGHT(Таблица2[[#This Row],[Дата рождения]],4)</f>
        <v>1991</v>
      </c>
      <c r="I17" t="str">
        <f>LEFT(Таблица2[[#This Row],[Фамилия, имя]])</f>
        <v>К</v>
      </c>
    </row>
    <row r="18" spans="1:9" x14ac:dyDescent="0.2">
      <c r="A18">
        <v>577</v>
      </c>
      <c r="B18" t="s">
        <v>92</v>
      </c>
      <c r="C18" t="s">
        <v>65</v>
      </c>
      <c r="D18" s="20" t="s">
        <v>93</v>
      </c>
      <c r="E18">
        <v>27</v>
      </c>
      <c r="F18" t="s">
        <v>63</v>
      </c>
      <c r="G18">
        <v>15661341</v>
      </c>
      <c r="H18" t="str">
        <f>RIGHT(Таблица2[[#This Row],[Дата рождения]],4)</f>
        <v>1990</v>
      </c>
      <c r="I18" t="str">
        <f>LEFT(Таблица2[[#This Row],[Фамилия, имя]])</f>
        <v>Г</v>
      </c>
    </row>
    <row r="19" spans="1:9" x14ac:dyDescent="0.2">
      <c r="A19">
        <v>413</v>
      </c>
      <c r="B19" t="s">
        <v>94</v>
      </c>
      <c r="C19" t="s">
        <v>71</v>
      </c>
      <c r="D19" s="20" t="s">
        <v>95</v>
      </c>
      <c r="E19">
        <v>32</v>
      </c>
      <c r="F19" t="s">
        <v>96</v>
      </c>
      <c r="G19">
        <v>81635521</v>
      </c>
      <c r="H19" t="str">
        <f>RIGHT(Таблица2[[#This Row],[Дата рождения]],4)</f>
        <v>1985</v>
      </c>
      <c r="I19" t="str">
        <f>LEFT(Таблица2[[#This Row],[Фамилия, имя]])</f>
        <v>В</v>
      </c>
    </row>
    <row r="20" spans="1:9" x14ac:dyDescent="0.2">
      <c r="A20">
        <v>1702</v>
      </c>
      <c r="B20" t="s">
        <v>97</v>
      </c>
      <c r="C20" t="s">
        <v>71</v>
      </c>
      <c r="D20" s="20" t="s">
        <v>98</v>
      </c>
      <c r="E20">
        <v>28</v>
      </c>
      <c r="F20" t="s">
        <v>76</v>
      </c>
      <c r="G20">
        <v>77991411</v>
      </c>
      <c r="H20" t="str">
        <f>RIGHT(Таблица2[[#This Row],[Дата рождения]],4)</f>
        <v>1989</v>
      </c>
      <c r="I20" t="str">
        <f>LEFT(Таблица2[[#This Row],[Фамилия, имя]])</f>
        <v>О</v>
      </c>
    </row>
    <row r="21" spans="1:9" x14ac:dyDescent="0.2">
      <c r="A21">
        <v>1320</v>
      </c>
      <c r="B21" t="s">
        <v>99</v>
      </c>
      <c r="C21" t="s">
        <v>71</v>
      </c>
      <c r="D21" s="20" t="s">
        <v>100</v>
      </c>
      <c r="E21">
        <v>24</v>
      </c>
      <c r="F21" t="s">
        <v>63</v>
      </c>
      <c r="G21">
        <v>92903422</v>
      </c>
      <c r="H21" t="str">
        <f>RIGHT(Таблица2[[#This Row],[Дата рождения]],4)</f>
        <v>1993</v>
      </c>
      <c r="I21" t="str">
        <f>LEFT(Таблица2[[#This Row],[Фамилия, имя]])</f>
        <v>Л</v>
      </c>
    </row>
    <row r="22" spans="1:9" x14ac:dyDescent="0.2">
      <c r="A22">
        <v>164</v>
      </c>
      <c r="B22" t="s">
        <v>101</v>
      </c>
      <c r="C22" t="s">
        <v>71</v>
      </c>
      <c r="D22" s="20" t="s">
        <v>102</v>
      </c>
      <c r="E22">
        <v>41</v>
      </c>
      <c r="F22" t="s">
        <v>103</v>
      </c>
      <c r="G22">
        <v>68192629</v>
      </c>
      <c r="H22" t="str">
        <f>RIGHT(Таблица2[[#This Row],[Дата рождения]],4)</f>
        <v>1976</v>
      </c>
      <c r="I22" t="str">
        <f>LEFT(Таблица2[[#This Row],[Фамилия, имя]])</f>
        <v>Б</v>
      </c>
    </row>
    <row r="23" spans="1:9" x14ac:dyDescent="0.2">
      <c r="A23">
        <v>647</v>
      </c>
      <c r="B23" t="s">
        <v>104</v>
      </c>
      <c r="C23" t="s">
        <v>71</v>
      </c>
      <c r="D23" s="20" t="s">
        <v>105</v>
      </c>
      <c r="E23">
        <v>26</v>
      </c>
      <c r="F23" t="s">
        <v>63</v>
      </c>
      <c r="G23">
        <v>1318043</v>
      </c>
      <c r="H23" t="str">
        <f>RIGHT(Таблица2[[#This Row],[Дата рождения]],4)</f>
        <v>1991</v>
      </c>
      <c r="I23" t="str">
        <f>LEFT(Таблица2[[#This Row],[Фамилия, имя]])</f>
        <v>Д</v>
      </c>
    </row>
    <row r="24" spans="1:9" x14ac:dyDescent="0.2">
      <c r="A24">
        <v>248</v>
      </c>
      <c r="B24" t="s">
        <v>106</v>
      </c>
      <c r="C24" t="s">
        <v>65</v>
      </c>
      <c r="D24" s="20" t="s">
        <v>107</v>
      </c>
      <c r="E24">
        <v>37</v>
      </c>
      <c r="F24" t="s">
        <v>63</v>
      </c>
      <c r="G24">
        <v>32883284</v>
      </c>
      <c r="H24" t="str">
        <f>RIGHT(Таблица2[[#This Row],[Дата рождения]],4)</f>
        <v>1980</v>
      </c>
      <c r="I24" t="str">
        <f>LEFT(Таблица2[[#This Row],[Фамилия, имя]])</f>
        <v>Р</v>
      </c>
    </row>
    <row r="25" spans="1:9" x14ac:dyDescent="0.2">
      <c r="A25">
        <v>123</v>
      </c>
      <c r="B25" t="s">
        <v>108</v>
      </c>
      <c r="C25" t="s">
        <v>71</v>
      </c>
      <c r="D25" s="20" t="s">
        <v>109</v>
      </c>
      <c r="E25">
        <v>37</v>
      </c>
      <c r="F25" t="s">
        <v>63</v>
      </c>
      <c r="G25">
        <v>36548206</v>
      </c>
      <c r="H25" t="str">
        <f>RIGHT(Таблица2[[#This Row],[Дата рождения]],4)</f>
        <v>1980</v>
      </c>
      <c r="I25" t="str">
        <f>LEFT(Таблица2[[#This Row],[Фамилия, имя]])</f>
        <v>П</v>
      </c>
    </row>
    <row r="26" spans="1:9" x14ac:dyDescent="0.2">
      <c r="A26">
        <v>1326</v>
      </c>
      <c r="B26" t="s">
        <v>110</v>
      </c>
      <c r="C26" t="s">
        <v>61</v>
      </c>
      <c r="D26" s="20" t="s">
        <v>111</v>
      </c>
      <c r="E26">
        <v>34</v>
      </c>
      <c r="F26" t="s">
        <v>73</v>
      </c>
      <c r="G26">
        <v>55275750</v>
      </c>
      <c r="H26" t="str">
        <f>RIGHT(Таблица2[[#This Row],[Дата рождения]],4)</f>
        <v>1983</v>
      </c>
      <c r="I26" t="str">
        <f>LEFT(Таблица2[[#This Row],[Фамилия, имя]])</f>
        <v>Л</v>
      </c>
    </row>
    <row r="27" spans="1:9" x14ac:dyDescent="0.2">
      <c r="A27">
        <v>821</v>
      </c>
      <c r="B27" t="s">
        <v>112</v>
      </c>
      <c r="C27" t="s">
        <v>71</v>
      </c>
      <c r="D27" s="20" t="s">
        <v>113</v>
      </c>
      <c r="E27">
        <v>31</v>
      </c>
      <c r="F27" t="s">
        <v>63</v>
      </c>
      <c r="G27">
        <v>23304612</v>
      </c>
      <c r="H27" t="str">
        <f>RIGHT(Таблица2[[#This Row],[Дата рождения]],4)</f>
        <v>1986</v>
      </c>
      <c r="I27" t="str">
        <f>LEFT(Таблица2[[#This Row],[Фамилия, имя]])</f>
        <v>З</v>
      </c>
    </row>
    <row r="28" spans="1:9" x14ac:dyDescent="0.2">
      <c r="A28">
        <v>791</v>
      </c>
      <c r="B28" t="s">
        <v>114</v>
      </c>
      <c r="C28" t="s">
        <v>65</v>
      </c>
      <c r="D28" s="20" t="s">
        <v>115</v>
      </c>
      <c r="E28">
        <v>21</v>
      </c>
      <c r="F28" t="s">
        <v>63</v>
      </c>
      <c r="G28">
        <v>48112317</v>
      </c>
      <c r="H28" t="str">
        <f>RIGHT(Таблица2[[#This Row],[Дата рождения]],4)</f>
        <v>1996</v>
      </c>
      <c r="I28" t="str">
        <f>LEFT(Таблица2[[#This Row],[Фамилия, имя]])</f>
        <v>Ц</v>
      </c>
    </row>
    <row r="29" spans="1:9" x14ac:dyDescent="0.2">
      <c r="A29">
        <v>146</v>
      </c>
      <c r="B29" t="s">
        <v>116</v>
      </c>
      <c r="C29" t="s">
        <v>71</v>
      </c>
      <c r="D29" s="20" t="s">
        <v>117</v>
      </c>
      <c r="E29">
        <v>23</v>
      </c>
      <c r="F29" t="s">
        <v>63</v>
      </c>
      <c r="G29">
        <v>72317178</v>
      </c>
      <c r="H29" t="str">
        <f>RIGHT(Таблица2[[#This Row],[Дата рождения]],4)</f>
        <v>1994</v>
      </c>
      <c r="I29" t="str">
        <f>LEFT(Таблица2[[#This Row],[Фамилия, имя]])</f>
        <v>П</v>
      </c>
    </row>
    <row r="30" spans="1:9" x14ac:dyDescent="0.2">
      <c r="A30">
        <v>546</v>
      </c>
      <c r="B30" t="s">
        <v>118</v>
      </c>
      <c r="C30" t="s">
        <v>65</v>
      </c>
      <c r="D30" s="20" t="s">
        <v>119</v>
      </c>
      <c r="E30">
        <v>28</v>
      </c>
      <c r="F30" t="s">
        <v>63</v>
      </c>
      <c r="G30">
        <v>44425683</v>
      </c>
      <c r="H30" t="str">
        <f>RIGHT(Таблица2[[#This Row],[Дата рождения]],4)</f>
        <v>1989</v>
      </c>
      <c r="I30" t="str">
        <f>LEFT(Таблица2[[#This Row],[Фамилия, имя]])</f>
        <v>Г</v>
      </c>
    </row>
    <row r="31" spans="1:9" x14ac:dyDescent="0.2">
      <c r="A31">
        <v>916</v>
      </c>
      <c r="B31" t="s">
        <v>120</v>
      </c>
      <c r="C31" t="s">
        <v>65</v>
      </c>
      <c r="D31" s="20" t="s">
        <v>121</v>
      </c>
      <c r="E31">
        <v>36</v>
      </c>
      <c r="F31" t="s">
        <v>103</v>
      </c>
      <c r="G31">
        <v>46769166</v>
      </c>
      <c r="H31" t="str">
        <f>RIGHT(Таблица2[[#This Row],[Дата рождения]],4)</f>
        <v>1981</v>
      </c>
      <c r="I31" t="str">
        <f>LEFT(Таблица2[[#This Row],[Фамилия, имя]])</f>
        <v>Ш</v>
      </c>
    </row>
    <row r="32" spans="1:9" x14ac:dyDescent="0.2">
      <c r="A32">
        <v>188</v>
      </c>
      <c r="B32" t="s">
        <v>122</v>
      </c>
      <c r="C32" t="s">
        <v>65</v>
      </c>
      <c r="D32" s="20" t="s">
        <v>123</v>
      </c>
      <c r="E32">
        <v>39</v>
      </c>
      <c r="F32" t="s">
        <v>124</v>
      </c>
      <c r="G32">
        <v>60767304</v>
      </c>
      <c r="H32" t="str">
        <f>RIGHT(Таблица2[[#This Row],[Дата рождения]],4)</f>
        <v>1979</v>
      </c>
      <c r="I32" t="str">
        <f>LEFT(Таблица2[[#This Row],[Фамилия, имя]])</f>
        <v>Р</v>
      </c>
    </row>
    <row r="33" spans="1:9" x14ac:dyDescent="0.2">
      <c r="A33">
        <v>1462</v>
      </c>
      <c r="B33" t="s">
        <v>125</v>
      </c>
      <c r="C33" t="s">
        <v>61</v>
      </c>
      <c r="D33" s="20" t="s">
        <v>126</v>
      </c>
      <c r="E33">
        <v>26</v>
      </c>
      <c r="F33" t="s">
        <v>67</v>
      </c>
      <c r="G33">
        <v>63923970</v>
      </c>
      <c r="H33" t="str">
        <f>RIGHT(Таблица2[[#This Row],[Дата рождения]],4)</f>
        <v>1991</v>
      </c>
      <c r="I33" t="str">
        <f>LEFT(Таблица2[[#This Row],[Фамилия, имя]])</f>
        <v>М</v>
      </c>
    </row>
    <row r="34" spans="1:9" x14ac:dyDescent="0.2">
      <c r="A34">
        <v>224</v>
      </c>
      <c r="B34" t="s">
        <v>127</v>
      </c>
      <c r="C34" t="s">
        <v>65</v>
      </c>
      <c r="D34" s="20" t="s">
        <v>128</v>
      </c>
      <c r="E34">
        <v>31</v>
      </c>
      <c r="F34" t="s">
        <v>63</v>
      </c>
      <c r="G34">
        <v>22939241</v>
      </c>
      <c r="H34" t="str">
        <f>RIGHT(Таблица2[[#This Row],[Дата рождения]],4)</f>
        <v>1986</v>
      </c>
      <c r="I34" t="str">
        <f>LEFT(Таблица2[[#This Row],[Фамилия, имя]])</f>
        <v>Б</v>
      </c>
    </row>
    <row r="35" spans="1:9" x14ac:dyDescent="0.2">
      <c r="A35">
        <v>726</v>
      </c>
      <c r="B35" t="s">
        <v>129</v>
      </c>
      <c r="C35" t="s">
        <v>61</v>
      </c>
      <c r="D35" s="20" t="s">
        <v>130</v>
      </c>
      <c r="E35">
        <v>24</v>
      </c>
      <c r="F35" t="s">
        <v>63</v>
      </c>
      <c r="G35">
        <v>3466218</v>
      </c>
      <c r="H35" t="str">
        <f>RIGHT(Таблица2[[#This Row],[Дата рождения]],4)</f>
        <v>1993</v>
      </c>
      <c r="I35" t="str">
        <f>LEFT(Таблица2[[#This Row],[Фамилия, имя]])</f>
        <v>Д</v>
      </c>
    </row>
    <row r="36" spans="1:9" x14ac:dyDescent="0.2">
      <c r="A36">
        <v>442</v>
      </c>
      <c r="B36" t="s">
        <v>131</v>
      </c>
      <c r="C36" t="s">
        <v>65</v>
      </c>
      <c r="D36" s="20" t="s">
        <v>132</v>
      </c>
      <c r="E36">
        <v>20</v>
      </c>
      <c r="F36" t="s">
        <v>63</v>
      </c>
      <c r="G36">
        <v>70541276</v>
      </c>
      <c r="H36" t="str">
        <f>RIGHT(Таблица2[[#This Row],[Дата рождения]],4)</f>
        <v>1997</v>
      </c>
      <c r="I36" t="str">
        <f>LEFT(Таблица2[[#This Row],[Фамилия, имя]])</f>
        <v>В</v>
      </c>
    </row>
    <row r="37" spans="1:9" x14ac:dyDescent="0.2">
      <c r="A37">
        <v>642</v>
      </c>
      <c r="B37" t="s">
        <v>133</v>
      </c>
      <c r="C37" t="s">
        <v>61</v>
      </c>
      <c r="D37" s="20" t="s">
        <v>134</v>
      </c>
      <c r="E37">
        <v>23</v>
      </c>
      <c r="F37" t="s">
        <v>63</v>
      </c>
      <c r="G37">
        <v>6768827</v>
      </c>
      <c r="H37" t="str">
        <f>RIGHT(Таблица2[[#This Row],[Дата рождения]],4)</f>
        <v>1994</v>
      </c>
      <c r="I37" t="str">
        <f>LEFT(Таблица2[[#This Row],[Фамилия, имя]])</f>
        <v>Ф</v>
      </c>
    </row>
    <row r="38" spans="1:9" x14ac:dyDescent="0.2">
      <c r="A38">
        <v>946</v>
      </c>
      <c r="B38" t="s">
        <v>135</v>
      </c>
      <c r="C38" t="s">
        <v>61</v>
      </c>
      <c r="D38" s="20" t="s">
        <v>136</v>
      </c>
      <c r="E38">
        <v>38</v>
      </c>
      <c r="F38" t="s">
        <v>73</v>
      </c>
      <c r="G38">
        <v>58737181</v>
      </c>
      <c r="H38" t="str">
        <f>RIGHT(Таблица2[[#This Row],[Дата рождения]],4)</f>
        <v>1980</v>
      </c>
      <c r="I38" t="str">
        <f>LEFT(Таблица2[[#This Row],[Фамилия, имя]])</f>
        <v>Ш</v>
      </c>
    </row>
    <row r="39" spans="1:9" x14ac:dyDescent="0.2">
      <c r="A39">
        <v>1284</v>
      </c>
      <c r="B39" t="s">
        <v>137</v>
      </c>
      <c r="C39" t="s">
        <v>61</v>
      </c>
      <c r="D39" s="20" t="s">
        <v>138</v>
      </c>
      <c r="E39">
        <v>20</v>
      </c>
      <c r="F39" t="s">
        <v>63</v>
      </c>
      <c r="G39">
        <v>42532112</v>
      </c>
      <c r="H39" t="str">
        <f>RIGHT(Таблица2[[#This Row],[Дата рождения]],4)</f>
        <v>1997</v>
      </c>
      <c r="I39" t="str">
        <f>LEFT(Таблица2[[#This Row],[Фамилия, имя]])</f>
        <v>Л</v>
      </c>
    </row>
    <row r="40" spans="1:9" x14ac:dyDescent="0.2">
      <c r="A40">
        <v>927</v>
      </c>
      <c r="B40" t="s">
        <v>139</v>
      </c>
      <c r="C40" t="s">
        <v>61</v>
      </c>
      <c r="D40" s="20" t="s">
        <v>140</v>
      </c>
      <c r="E40">
        <v>24</v>
      </c>
      <c r="F40" t="s">
        <v>63</v>
      </c>
      <c r="G40">
        <v>48128568</v>
      </c>
      <c r="H40" t="str">
        <f>RIGHT(Таблица2[[#This Row],[Дата рождения]],4)</f>
        <v>1993</v>
      </c>
      <c r="I40" t="str">
        <f>LEFT(Таблица2[[#This Row],[Фамилия, имя]])</f>
        <v>Ш</v>
      </c>
    </row>
    <row r="41" spans="1:9" x14ac:dyDescent="0.2">
      <c r="A41">
        <v>342</v>
      </c>
      <c r="B41" t="s">
        <v>141</v>
      </c>
      <c r="C41" t="s">
        <v>65</v>
      </c>
      <c r="D41" s="20" t="s">
        <v>142</v>
      </c>
      <c r="E41">
        <v>26</v>
      </c>
      <c r="F41" t="s">
        <v>63</v>
      </c>
      <c r="G41">
        <v>12898849</v>
      </c>
      <c r="H41" t="str">
        <f>RIGHT(Таблица2[[#This Row],[Дата рождения]],4)</f>
        <v>1991</v>
      </c>
      <c r="I41" t="str">
        <f>LEFT(Таблица2[[#This Row],[Фамилия, имя]])</f>
        <v>С</v>
      </c>
    </row>
    <row r="42" spans="1:9" x14ac:dyDescent="0.2">
      <c r="A42">
        <v>1535</v>
      </c>
      <c r="B42" t="s">
        <v>143</v>
      </c>
      <c r="C42" t="s">
        <v>65</v>
      </c>
      <c r="D42" s="20" t="s">
        <v>144</v>
      </c>
      <c r="E42">
        <v>27</v>
      </c>
      <c r="F42" t="s">
        <v>63</v>
      </c>
      <c r="G42">
        <v>72116904</v>
      </c>
      <c r="H42" t="str">
        <f>RIGHT(Таблица2[[#This Row],[Дата рождения]],4)</f>
        <v>1990</v>
      </c>
      <c r="I42" t="str">
        <f>LEFT(Таблица2[[#This Row],[Фамилия, имя]])</f>
        <v>М</v>
      </c>
    </row>
    <row r="43" spans="1:9" x14ac:dyDescent="0.2">
      <c r="A43">
        <v>240</v>
      </c>
      <c r="B43" t="s">
        <v>145</v>
      </c>
      <c r="C43" t="s">
        <v>71</v>
      </c>
      <c r="D43" s="20" t="s">
        <v>146</v>
      </c>
      <c r="E43">
        <v>20</v>
      </c>
      <c r="F43" t="s">
        <v>63</v>
      </c>
      <c r="G43">
        <v>72223356</v>
      </c>
      <c r="H43" t="str">
        <f>RIGHT(Таблица2[[#This Row],[Дата рождения]],4)</f>
        <v>1997</v>
      </c>
      <c r="I43" t="str">
        <f>LEFT(Таблица2[[#This Row],[Фамилия, имя]])</f>
        <v>Б</v>
      </c>
    </row>
    <row r="44" spans="1:9" x14ac:dyDescent="0.2">
      <c r="A44">
        <v>1548</v>
      </c>
      <c r="B44" t="s">
        <v>147</v>
      </c>
      <c r="C44" t="s">
        <v>71</v>
      </c>
      <c r="D44" s="20" t="s">
        <v>148</v>
      </c>
      <c r="E44">
        <v>20</v>
      </c>
      <c r="F44" t="s">
        <v>63</v>
      </c>
      <c r="G44">
        <v>73946166</v>
      </c>
      <c r="H44" t="str">
        <f>RIGHT(Таблица2[[#This Row],[Дата рождения]],4)</f>
        <v>1997</v>
      </c>
      <c r="I44" t="str">
        <f>LEFT(Таблица2[[#This Row],[Фамилия, имя]])</f>
        <v>М</v>
      </c>
    </row>
    <row r="45" spans="1:9" x14ac:dyDescent="0.2">
      <c r="A45">
        <v>16</v>
      </c>
      <c r="B45" t="s">
        <v>149</v>
      </c>
      <c r="C45" t="s">
        <v>71</v>
      </c>
      <c r="D45" s="20" t="s">
        <v>150</v>
      </c>
      <c r="E45">
        <v>32</v>
      </c>
      <c r="F45" t="s">
        <v>73</v>
      </c>
      <c r="G45">
        <v>11414624</v>
      </c>
      <c r="H45" t="str">
        <f>RIGHT(Таблица2[[#This Row],[Дата рождения]],4)</f>
        <v>1985</v>
      </c>
      <c r="I45" t="str">
        <f>LEFT(Таблица2[[#This Row],[Фамилия, имя]])</f>
        <v>П</v>
      </c>
    </row>
    <row r="46" spans="1:9" x14ac:dyDescent="0.2">
      <c r="A46">
        <v>1479</v>
      </c>
      <c r="B46" t="s">
        <v>151</v>
      </c>
      <c r="C46" t="s">
        <v>61</v>
      </c>
      <c r="D46" s="20" t="s">
        <v>152</v>
      </c>
      <c r="E46">
        <v>26</v>
      </c>
      <c r="F46" t="s">
        <v>63</v>
      </c>
      <c r="G46">
        <v>79773139</v>
      </c>
      <c r="H46" t="str">
        <f>RIGHT(Таблица2[[#This Row],[Дата рождения]],4)</f>
        <v>1991</v>
      </c>
      <c r="I46" t="str">
        <f>LEFT(Таблица2[[#This Row],[Фамилия, имя]])</f>
        <v>М</v>
      </c>
    </row>
    <row r="47" spans="1:9" x14ac:dyDescent="0.2">
      <c r="A47">
        <v>1110</v>
      </c>
      <c r="B47" t="s">
        <v>153</v>
      </c>
      <c r="C47" t="s">
        <v>71</v>
      </c>
      <c r="D47" s="20" t="s">
        <v>154</v>
      </c>
      <c r="E47">
        <v>22</v>
      </c>
      <c r="F47" t="s">
        <v>63</v>
      </c>
      <c r="G47">
        <v>26304090</v>
      </c>
      <c r="H47" t="str">
        <f>RIGHT(Таблица2[[#This Row],[Дата рождения]],4)</f>
        <v>1995</v>
      </c>
      <c r="I47" t="str">
        <f>LEFT(Таблица2[[#This Row],[Фамилия, имя]])</f>
        <v>Я</v>
      </c>
    </row>
    <row r="48" spans="1:9" x14ac:dyDescent="0.2">
      <c r="A48">
        <v>173</v>
      </c>
      <c r="B48" t="s">
        <v>155</v>
      </c>
      <c r="C48" t="s">
        <v>71</v>
      </c>
      <c r="D48" s="20" t="s">
        <v>156</v>
      </c>
      <c r="E48">
        <v>19</v>
      </c>
      <c r="F48" t="s">
        <v>63</v>
      </c>
      <c r="G48">
        <v>98338314</v>
      </c>
      <c r="H48" t="str">
        <f>RIGHT(Таблица2[[#This Row],[Дата рождения]],4)</f>
        <v>1998</v>
      </c>
      <c r="I48" t="str">
        <f>LEFT(Таблица2[[#This Row],[Фамилия, имя]])</f>
        <v>Р</v>
      </c>
    </row>
    <row r="49" spans="1:14" x14ac:dyDescent="0.2">
      <c r="A49">
        <v>1426</v>
      </c>
      <c r="B49" t="s">
        <v>157</v>
      </c>
      <c r="C49" t="s">
        <v>65</v>
      </c>
      <c r="D49" s="20" t="s">
        <v>158</v>
      </c>
      <c r="E49">
        <v>36</v>
      </c>
      <c r="F49" t="s">
        <v>73</v>
      </c>
      <c r="G49">
        <v>209922</v>
      </c>
      <c r="H49" t="str">
        <f>RIGHT(Таблица2[[#This Row],[Дата рождения]],4)</f>
        <v>1981</v>
      </c>
      <c r="I49" t="str">
        <f>LEFT(Таблица2[[#This Row],[Фамилия, имя]])</f>
        <v>М</v>
      </c>
    </row>
    <row r="50" spans="1:14" x14ac:dyDescent="0.2">
      <c r="A50">
        <v>198</v>
      </c>
      <c r="B50" t="s">
        <v>159</v>
      </c>
      <c r="C50" t="s">
        <v>71</v>
      </c>
      <c r="D50" s="20" t="s">
        <v>160</v>
      </c>
      <c r="E50">
        <v>30</v>
      </c>
      <c r="F50" t="s">
        <v>161</v>
      </c>
      <c r="G50">
        <v>29857040</v>
      </c>
      <c r="H50" t="str">
        <f>RIGHT(Таблица2[[#This Row],[Дата рождения]],4)</f>
        <v>1987</v>
      </c>
      <c r="I50" t="str">
        <f>LEFT(Таблица2[[#This Row],[Фамилия, имя]])</f>
        <v>Б</v>
      </c>
    </row>
    <row r="51" spans="1:14" x14ac:dyDescent="0.2">
      <c r="A51">
        <v>154</v>
      </c>
      <c r="B51" t="s">
        <v>162</v>
      </c>
      <c r="C51" t="s">
        <v>65</v>
      </c>
      <c r="D51" s="20" t="s">
        <v>163</v>
      </c>
      <c r="E51">
        <v>31</v>
      </c>
      <c r="F51" t="s">
        <v>63</v>
      </c>
      <c r="G51">
        <v>2529682</v>
      </c>
      <c r="H51" t="str">
        <f>RIGHT(Таблица2[[#This Row],[Дата рождения]],4)</f>
        <v>1986</v>
      </c>
      <c r="I51" t="str">
        <f>LEFT(Таблица2[[#This Row],[Фамилия, имя]])</f>
        <v>Б</v>
      </c>
      <c r="N51">
        <v>106</v>
      </c>
    </row>
    <row r="52" spans="1:14" x14ac:dyDescent="0.2">
      <c r="A52">
        <v>789</v>
      </c>
      <c r="B52" t="s">
        <v>164</v>
      </c>
      <c r="C52" t="s">
        <v>61</v>
      </c>
      <c r="D52" s="20" t="s">
        <v>165</v>
      </c>
      <c r="E52">
        <v>20</v>
      </c>
      <c r="F52" t="s">
        <v>63</v>
      </c>
      <c r="G52">
        <v>39635667</v>
      </c>
      <c r="H52" t="str">
        <f>RIGHT(Таблица2[[#This Row],[Дата рождения]],4)</f>
        <v>1997</v>
      </c>
      <c r="I52" t="str">
        <f>LEFT(Таблица2[[#This Row],[Фамилия, имя]])</f>
        <v>Ц</v>
      </c>
    </row>
    <row r="53" spans="1:14" x14ac:dyDescent="0.2">
      <c r="A53">
        <v>1647</v>
      </c>
      <c r="B53" t="s">
        <v>166</v>
      </c>
      <c r="C53" t="s">
        <v>71</v>
      </c>
      <c r="D53" s="20" t="s">
        <v>167</v>
      </c>
      <c r="E53">
        <v>35</v>
      </c>
      <c r="F53" t="s">
        <v>63</v>
      </c>
      <c r="G53">
        <v>3012201</v>
      </c>
      <c r="H53" t="str">
        <f>RIGHT(Таблица2[[#This Row],[Дата рождения]],4)</f>
        <v>1982</v>
      </c>
      <c r="I53" t="str">
        <f>LEFT(Таблица2[[#This Row],[Фамилия, имя]])</f>
        <v>Н</v>
      </c>
    </row>
    <row r="54" spans="1:14" x14ac:dyDescent="0.2">
      <c r="A54">
        <v>1043</v>
      </c>
      <c r="B54" t="s">
        <v>168</v>
      </c>
      <c r="C54" t="s">
        <v>71</v>
      </c>
      <c r="D54" s="20" t="s">
        <v>169</v>
      </c>
      <c r="E54">
        <v>28</v>
      </c>
      <c r="F54" t="s">
        <v>63</v>
      </c>
      <c r="G54">
        <v>58440844</v>
      </c>
      <c r="H54" t="str">
        <f>RIGHT(Таблица2[[#This Row],[Дата рождения]],4)</f>
        <v>1989</v>
      </c>
      <c r="I54" t="str">
        <f>LEFT(Таблица2[[#This Row],[Фамилия, имя]])</f>
        <v>К</v>
      </c>
    </row>
    <row r="55" spans="1:14" x14ac:dyDescent="0.2">
      <c r="A55">
        <v>977</v>
      </c>
      <c r="B55" t="s">
        <v>170</v>
      </c>
      <c r="C55" t="s">
        <v>71</v>
      </c>
      <c r="D55" s="20" t="s">
        <v>171</v>
      </c>
      <c r="E55">
        <v>20</v>
      </c>
      <c r="F55" t="s">
        <v>63</v>
      </c>
      <c r="G55">
        <v>94308594</v>
      </c>
      <c r="H55" t="str">
        <f>RIGHT(Таблица2[[#This Row],[Дата рождения]],4)</f>
        <v>1997</v>
      </c>
      <c r="I55" t="str">
        <f>LEFT(Таблица2[[#This Row],[Фамилия, имя]])</f>
        <v>Ш</v>
      </c>
    </row>
    <row r="56" spans="1:14" x14ac:dyDescent="0.2">
      <c r="A56">
        <v>1265</v>
      </c>
      <c r="B56" t="s">
        <v>172</v>
      </c>
      <c r="C56" t="s">
        <v>65</v>
      </c>
      <c r="D56" s="20" t="s">
        <v>173</v>
      </c>
      <c r="E56">
        <v>28</v>
      </c>
      <c r="F56" t="s">
        <v>63</v>
      </c>
      <c r="G56">
        <v>33152435</v>
      </c>
      <c r="H56" t="str">
        <f>RIGHT(Таблица2[[#This Row],[Дата рождения]],4)</f>
        <v>1989</v>
      </c>
      <c r="I56" t="str">
        <f>LEFT(Таблица2[[#This Row],[Фамилия, имя]])</f>
        <v>К</v>
      </c>
    </row>
    <row r="57" spans="1:14" x14ac:dyDescent="0.2">
      <c r="A57">
        <v>1359</v>
      </c>
      <c r="B57" t="s">
        <v>174</v>
      </c>
      <c r="C57" t="s">
        <v>61</v>
      </c>
      <c r="D57" s="20" t="s">
        <v>175</v>
      </c>
      <c r="E57">
        <v>33</v>
      </c>
      <c r="F57" t="s">
        <v>63</v>
      </c>
      <c r="G57">
        <v>13567075</v>
      </c>
      <c r="H57" t="str">
        <f>RIGHT(Таблица2[[#This Row],[Дата рождения]],4)</f>
        <v>1984</v>
      </c>
      <c r="I57" t="str">
        <f>LEFT(Таблица2[[#This Row],[Фамилия, имя]])</f>
        <v>Л</v>
      </c>
    </row>
    <row r="58" spans="1:14" x14ac:dyDescent="0.2">
      <c r="A58">
        <v>1454</v>
      </c>
      <c r="B58" t="s">
        <v>176</v>
      </c>
      <c r="C58" t="s">
        <v>71</v>
      </c>
      <c r="D58" s="20" t="s">
        <v>177</v>
      </c>
      <c r="E58">
        <v>29</v>
      </c>
      <c r="F58" t="s">
        <v>63</v>
      </c>
      <c r="G58">
        <v>57509744</v>
      </c>
      <c r="H58" t="str">
        <f>RIGHT(Таблица2[[#This Row],[Дата рождения]],4)</f>
        <v>1988</v>
      </c>
      <c r="I58" t="str">
        <f>LEFT(Таблица2[[#This Row],[Фамилия, имя]])</f>
        <v>М</v>
      </c>
    </row>
    <row r="59" spans="1:14" x14ac:dyDescent="0.2">
      <c r="A59">
        <v>592</v>
      </c>
      <c r="B59" t="s">
        <v>178</v>
      </c>
      <c r="C59" t="s">
        <v>65</v>
      </c>
      <c r="D59" s="20" t="s">
        <v>179</v>
      </c>
      <c r="E59">
        <v>29</v>
      </c>
      <c r="F59" t="s">
        <v>63</v>
      </c>
      <c r="G59">
        <v>37001007</v>
      </c>
      <c r="H59" t="str">
        <f>RIGHT(Таблица2[[#This Row],[Дата рождения]],4)</f>
        <v>1988</v>
      </c>
      <c r="I59" t="str">
        <f>LEFT(Таблица2[[#This Row],[Фамилия, имя]])</f>
        <v>Т</v>
      </c>
    </row>
    <row r="60" spans="1:14" x14ac:dyDescent="0.2">
      <c r="A60">
        <v>246</v>
      </c>
      <c r="B60" t="s">
        <v>180</v>
      </c>
      <c r="C60" t="s">
        <v>61</v>
      </c>
      <c r="D60" s="20" t="s">
        <v>181</v>
      </c>
      <c r="E60">
        <v>26</v>
      </c>
      <c r="F60" t="s">
        <v>63</v>
      </c>
      <c r="G60">
        <v>15399442</v>
      </c>
      <c r="H60" t="str">
        <f>RIGHT(Таблица2[[#This Row],[Дата рождения]],4)</f>
        <v>1991</v>
      </c>
      <c r="I60" t="str">
        <f>LEFT(Таблица2[[#This Row],[Фамилия, имя]])</f>
        <v>Р</v>
      </c>
    </row>
    <row r="61" spans="1:14" x14ac:dyDescent="0.2">
      <c r="A61">
        <v>515</v>
      </c>
      <c r="B61" t="s">
        <v>182</v>
      </c>
      <c r="C61" t="s">
        <v>71</v>
      </c>
      <c r="D61" s="20" t="s">
        <v>183</v>
      </c>
      <c r="E61">
        <v>22</v>
      </c>
      <c r="F61" t="s">
        <v>63</v>
      </c>
      <c r="G61">
        <v>92368990</v>
      </c>
      <c r="H61" t="str">
        <f>RIGHT(Таблица2[[#This Row],[Дата рождения]],4)</f>
        <v>1995</v>
      </c>
      <c r="I61" t="str">
        <f>LEFT(Таблица2[[#This Row],[Фамилия, имя]])</f>
        <v>Г</v>
      </c>
    </row>
    <row r="62" spans="1:14" x14ac:dyDescent="0.2">
      <c r="A62">
        <v>73</v>
      </c>
      <c r="B62" t="s">
        <v>184</v>
      </c>
      <c r="C62" t="s">
        <v>71</v>
      </c>
      <c r="D62" s="20" t="s">
        <v>185</v>
      </c>
      <c r="E62">
        <v>40</v>
      </c>
      <c r="F62" t="s">
        <v>63</v>
      </c>
      <c r="G62">
        <v>19624720</v>
      </c>
      <c r="H62" t="str">
        <f>RIGHT(Таблица2[[#This Row],[Дата рождения]],4)</f>
        <v>1978</v>
      </c>
      <c r="I62" t="str">
        <f>LEFT(Таблица2[[#This Row],[Фамилия, имя]])</f>
        <v>А</v>
      </c>
    </row>
    <row r="63" spans="1:14" x14ac:dyDescent="0.2">
      <c r="A63">
        <v>470</v>
      </c>
      <c r="B63" t="s">
        <v>186</v>
      </c>
      <c r="C63" t="s">
        <v>65</v>
      </c>
      <c r="D63" s="20" t="s">
        <v>187</v>
      </c>
      <c r="E63">
        <v>31</v>
      </c>
      <c r="F63" t="s">
        <v>124</v>
      </c>
      <c r="G63">
        <v>30908864</v>
      </c>
      <c r="H63" t="str">
        <f>RIGHT(Таблица2[[#This Row],[Дата рождения]],4)</f>
        <v>1986</v>
      </c>
      <c r="I63" t="str">
        <f>LEFT(Таблица2[[#This Row],[Фамилия, имя]])</f>
        <v>Г</v>
      </c>
    </row>
    <row r="64" spans="1:14" x14ac:dyDescent="0.2">
      <c r="A64">
        <v>580</v>
      </c>
      <c r="B64" t="s">
        <v>188</v>
      </c>
      <c r="C64" t="s">
        <v>65</v>
      </c>
      <c r="D64" s="20" t="s">
        <v>189</v>
      </c>
      <c r="E64">
        <v>29</v>
      </c>
      <c r="F64" t="s">
        <v>103</v>
      </c>
      <c r="G64">
        <v>39303929</v>
      </c>
      <c r="H64" t="str">
        <f>RIGHT(Таблица2[[#This Row],[Дата рождения]],4)</f>
        <v>1988</v>
      </c>
      <c r="I64" t="str">
        <f>LEFT(Таблица2[[#This Row],[Фамилия, имя]])</f>
        <v>Т</v>
      </c>
    </row>
    <row r="65" spans="1:9" x14ac:dyDescent="0.2">
      <c r="A65">
        <v>457</v>
      </c>
      <c r="B65" t="s">
        <v>190</v>
      </c>
      <c r="C65" t="s">
        <v>71</v>
      </c>
      <c r="D65" s="20" t="s">
        <v>191</v>
      </c>
      <c r="E65">
        <v>29</v>
      </c>
      <c r="F65" t="s">
        <v>85</v>
      </c>
      <c r="G65">
        <v>54122141</v>
      </c>
      <c r="H65" t="str">
        <f>RIGHT(Таблица2[[#This Row],[Дата рождения]],4)</f>
        <v>1988</v>
      </c>
      <c r="I65" t="str">
        <f>LEFT(Таблица2[[#This Row],[Фамилия, имя]])</f>
        <v>В</v>
      </c>
    </row>
    <row r="66" spans="1:9" x14ac:dyDescent="0.2">
      <c r="A66">
        <v>232</v>
      </c>
      <c r="B66" t="s">
        <v>192</v>
      </c>
      <c r="C66" t="s">
        <v>71</v>
      </c>
      <c r="D66" s="20" t="s">
        <v>193</v>
      </c>
      <c r="E66">
        <v>36</v>
      </c>
      <c r="F66" t="s">
        <v>124</v>
      </c>
      <c r="G66">
        <v>13881477</v>
      </c>
      <c r="H66" t="str">
        <f>RIGHT(Таблица2[[#This Row],[Дата рождения]],4)</f>
        <v>1981</v>
      </c>
      <c r="I66" t="str">
        <f>LEFT(Таблица2[[#This Row],[Фамилия, имя]])</f>
        <v>Б</v>
      </c>
    </row>
    <row r="67" spans="1:9" x14ac:dyDescent="0.2">
      <c r="A67">
        <v>966</v>
      </c>
      <c r="B67" t="s">
        <v>194</v>
      </c>
      <c r="C67" t="s">
        <v>71</v>
      </c>
      <c r="D67" s="20" t="s">
        <v>195</v>
      </c>
      <c r="E67">
        <v>20</v>
      </c>
      <c r="F67" t="s">
        <v>63</v>
      </c>
      <c r="G67">
        <v>5728163</v>
      </c>
      <c r="H67" t="str">
        <f>RIGHT(Таблица2[[#This Row],[Дата рождения]],4)</f>
        <v>1997</v>
      </c>
      <c r="I67" t="str">
        <f>LEFT(Таблица2[[#This Row],[Фамилия, имя]])</f>
        <v>К</v>
      </c>
    </row>
    <row r="68" spans="1:9" x14ac:dyDescent="0.2">
      <c r="A68">
        <v>718</v>
      </c>
      <c r="B68" t="s">
        <v>196</v>
      </c>
      <c r="C68" t="s">
        <v>71</v>
      </c>
      <c r="D68" s="20" t="s">
        <v>197</v>
      </c>
      <c r="E68">
        <v>32</v>
      </c>
      <c r="F68" t="s">
        <v>63</v>
      </c>
      <c r="G68">
        <v>81183305</v>
      </c>
      <c r="H68" t="str">
        <f>RIGHT(Таблица2[[#This Row],[Дата рождения]],4)</f>
        <v>1985</v>
      </c>
      <c r="I68" t="str">
        <f>LEFT(Таблица2[[#This Row],[Фамилия, имя]])</f>
        <v>Х</v>
      </c>
    </row>
    <row r="69" spans="1:9" x14ac:dyDescent="0.2">
      <c r="A69">
        <v>527</v>
      </c>
      <c r="B69" t="s">
        <v>198</v>
      </c>
      <c r="C69" t="s">
        <v>71</v>
      </c>
      <c r="D69" s="20" t="s">
        <v>130</v>
      </c>
      <c r="E69">
        <v>24</v>
      </c>
      <c r="F69" t="s">
        <v>67</v>
      </c>
      <c r="G69">
        <v>92071508</v>
      </c>
      <c r="H69" t="str">
        <f>RIGHT(Таблица2[[#This Row],[Дата рождения]],4)</f>
        <v>1993</v>
      </c>
      <c r="I69" t="str">
        <f>LEFT(Таблица2[[#This Row],[Фамилия, имя]])</f>
        <v>Т</v>
      </c>
    </row>
    <row r="70" spans="1:9" x14ac:dyDescent="0.2">
      <c r="A70">
        <v>948</v>
      </c>
      <c r="B70" t="s">
        <v>199</v>
      </c>
      <c r="C70" t="s">
        <v>71</v>
      </c>
      <c r="D70" s="20" t="s">
        <v>200</v>
      </c>
      <c r="E70">
        <v>40</v>
      </c>
      <c r="F70" t="s">
        <v>96</v>
      </c>
      <c r="G70">
        <v>5540414</v>
      </c>
      <c r="H70" t="str">
        <f>RIGHT(Таблица2[[#This Row],[Дата рождения]],4)</f>
        <v>1977</v>
      </c>
      <c r="I70" t="str">
        <f>LEFT(Таблица2[[#This Row],[Фамилия, имя]])</f>
        <v>К</v>
      </c>
    </row>
    <row r="71" spans="1:9" x14ac:dyDescent="0.2">
      <c r="A71">
        <v>875</v>
      </c>
      <c r="B71" t="s">
        <v>201</v>
      </c>
      <c r="C71" t="s">
        <v>71</v>
      </c>
      <c r="D71" s="20" t="s">
        <v>202</v>
      </c>
      <c r="E71">
        <v>22</v>
      </c>
      <c r="F71" t="s">
        <v>63</v>
      </c>
      <c r="G71">
        <v>4675141</v>
      </c>
      <c r="H71" t="str">
        <f>RIGHT(Таблица2[[#This Row],[Дата рождения]],4)</f>
        <v>1995</v>
      </c>
      <c r="I71" t="str">
        <f>LEFT(Таблица2[[#This Row],[Фамилия, имя]])</f>
        <v>Ш</v>
      </c>
    </row>
    <row r="72" spans="1:9" x14ac:dyDescent="0.2">
      <c r="A72">
        <v>1659</v>
      </c>
      <c r="B72" t="s">
        <v>203</v>
      </c>
      <c r="C72" t="s">
        <v>71</v>
      </c>
      <c r="D72" s="20" t="s">
        <v>204</v>
      </c>
      <c r="E72">
        <v>39</v>
      </c>
      <c r="F72" t="s">
        <v>63</v>
      </c>
      <c r="G72">
        <v>32222092</v>
      </c>
      <c r="H72" t="str">
        <f>RIGHT(Таблица2[[#This Row],[Дата рождения]],4)</f>
        <v>1979</v>
      </c>
      <c r="I72" t="str">
        <f>LEFT(Таблица2[[#This Row],[Фамилия, имя]])</f>
        <v>Н</v>
      </c>
    </row>
    <row r="73" spans="1:9" x14ac:dyDescent="0.2">
      <c r="A73">
        <v>961</v>
      </c>
      <c r="B73" t="s">
        <v>205</v>
      </c>
      <c r="C73" t="s">
        <v>71</v>
      </c>
      <c r="D73" s="20" t="s">
        <v>206</v>
      </c>
      <c r="E73">
        <v>32</v>
      </c>
      <c r="F73" t="s">
        <v>207</v>
      </c>
      <c r="G73">
        <v>81274100</v>
      </c>
      <c r="H73" t="str">
        <f>RIGHT(Таблица2[[#This Row],[Дата рождения]],4)</f>
        <v>1985</v>
      </c>
      <c r="I73" t="str">
        <f>LEFT(Таблица2[[#This Row],[Фамилия, имя]])</f>
        <v>Ш</v>
      </c>
    </row>
    <row r="74" spans="1:9" x14ac:dyDescent="0.2">
      <c r="A74">
        <v>842</v>
      </c>
      <c r="B74" t="s">
        <v>208</v>
      </c>
      <c r="C74" t="s">
        <v>71</v>
      </c>
      <c r="D74" s="20" t="s">
        <v>209</v>
      </c>
      <c r="E74">
        <v>23</v>
      </c>
      <c r="F74" t="s">
        <v>63</v>
      </c>
      <c r="G74">
        <v>47279511</v>
      </c>
      <c r="H74" t="str">
        <f>RIGHT(Таблица2[[#This Row],[Дата рождения]],4)</f>
        <v>1994</v>
      </c>
      <c r="I74" t="str">
        <f>LEFT(Таблица2[[#This Row],[Фамилия, имя]])</f>
        <v>Ш</v>
      </c>
    </row>
    <row r="75" spans="1:9" x14ac:dyDescent="0.2">
      <c r="A75">
        <v>1137</v>
      </c>
      <c r="B75" t="s">
        <v>210</v>
      </c>
      <c r="C75" t="s">
        <v>61</v>
      </c>
      <c r="D75" s="20" t="s">
        <v>211</v>
      </c>
      <c r="E75">
        <v>21</v>
      </c>
      <c r="F75" t="s">
        <v>63</v>
      </c>
      <c r="G75">
        <v>7606288</v>
      </c>
      <c r="H75" t="str">
        <f>RIGHT(Таблица2[[#This Row],[Дата рождения]],4)</f>
        <v>1996</v>
      </c>
      <c r="I75" t="str">
        <f>LEFT(Таблица2[[#This Row],[Фамилия, имя]])</f>
        <v>К</v>
      </c>
    </row>
    <row r="76" spans="1:9" x14ac:dyDescent="0.2">
      <c r="A76">
        <v>401</v>
      </c>
      <c r="B76" t="s">
        <v>212</v>
      </c>
      <c r="C76" t="s">
        <v>71</v>
      </c>
      <c r="D76" s="20" t="s">
        <v>213</v>
      </c>
      <c r="E76">
        <v>40</v>
      </c>
      <c r="F76" t="s">
        <v>63</v>
      </c>
      <c r="G76">
        <v>35732355</v>
      </c>
      <c r="H76" t="str">
        <f>RIGHT(Таблица2[[#This Row],[Дата рождения]],4)</f>
        <v>1978</v>
      </c>
      <c r="I76" t="str">
        <f>LEFT(Таблица2[[#This Row],[Фамилия, имя]])</f>
        <v>В</v>
      </c>
    </row>
    <row r="77" spans="1:9" x14ac:dyDescent="0.2">
      <c r="A77">
        <v>160</v>
      </c>
      <c r="B77" t="s">
        <v>214</v>
      </c>
      <c r="C77" t="s">
        <v>71</v>
      </c>
      <c r="D77" s="20" t="s">
        <v>215</v>
      </c>
      <c r="E77">
        <v>28</v>
      </c>
      <c r="F77" t="s">
        <v>63</v>
      </c>
      <c r="G77">
        <v>32199814</v>
      </c>
      <c r="H77" t="str">
        <f>RIGHT(Таблица2[[#This Row],[Дата рождения]],4)</f>
        <v>1989</v>
      </c>
      <c r="I77" t="str">
        <f>LEFT(Таблица2[[#This Row],[Фамилия, имя]])</f>
        <v>Б</v>
      </c>
    </row>
    <row r="78" spans="1:9" x14ac:dyDescent="0.2">
      <c r="A78">
        <v>1037</v>
      </c>
      <c r="B78" t="s">
        <v>216</v>
      </c>
      <c r="C78" t="s">
        <v>61</v>
      </c>
      <c r="D78" s="20" t="s">
        <v>217</v>
      </c>
      <c r="E78">
        <v>22</v>
      </c>
      <c r="F78" t="s">
        <v>63</v>
      </c>
      <c r="G78">
        <v>53274137</v>
      </c>
      <c r="H78" t="str">
        <f>RIGHT(Таблица2[[#This Row],[Дата рождения]],4)</f>
        <v>1996</v>
      </c>
      <c r="I78" t="str">
        <f>LEFT(Таблица2[[#This Row],[Фамилия, имя]])</f>
        <v>Ш</v>
      </c>
    </row>
    <row r="79" spans="1:9" x14ac:dyDescent="0.2">
      <c r="A79">
        <v>1112</v>
      </c>
      <c r="B79" t="s">
        <v>218</v>
      </c>
      <c r="C79" t="s">
        <v>61</v>
      </c>
      <c r="D79" s="20" t="s">
        <v>219</v>
      </c>
      <c r="E79">
        <v>19</v>
      </c>
      <c r="F79" t="s">
        <v>63</v>
      </c>
      <c r="G79">
        <v>10258909</v>
      </c>
      <c r="H79" t="str">
        <f>RIGHT(Таблица2[[#This Row],[Дата рождения]],4)</f>
        <v>1999</v>
      </c>
      <c r="I79" t="str">
        <f>LEFT(Таблица2[[#This Row],[Фамилия, имя]])</f>
        <v>Я</v>
      </c>
    </row>
    <row r="80" spans="1:9" x14ac:dyDescent="0.2">
      <c r="A80">
        <v>1316</v>
      </c>
      <c r="B80" t="s">
        <v>220</v>
      </c>
      <c r="C80" t="s">
        <v>71</v>
      </c>
      <c r="D80" s="20" t="s">
        <v>221</v>
      </c>
      <c r="E80">
        <v>26</v>
      </c>
      <c r="F80" t="s">
        <v>63</v>
      </c>
      <c r="G80">
        <v>6747149</v>
      </c>
      <c r="H80" t="str">
        <f>RIGHT(Таблица2[[#This Row],[Дата рождения]],4)</f>
        <v>1991</v>
      </c>
      <c r="I80" t="str">
        <f>LEFT(Таблица2[[#This Row],[Фамилия, имя]])</f>
        <v>Л</v>
      </c>
    </row>
    <row r="81" spans="1:9" x14ac:dyDescent="0.2">
      <c r="A81">
        <v>269</v>
      </c>
      <c r="B81" t="s">
        <v>222</v>
      </c>
      <c r="C81" t="s">
        <v>61</v>
      </c>
      <c r="D81" s="20" t="s">
        <v>223</v>
      </c>
      <c r="E81">
        <v>32</v>
      </c>
      <c r="F81" t="s">
        <v>63</v>
      </c>
      <c r="G81">
        <v>73194237</v>
      </c>
      <c r="H81" t="str">
        <f>RIGHT(Таблица2[[#This Row],[Дата рождения]],4)</f>
        <v>1985</v>
      </c>
      <c r="I81" t="str">
        <f>LEFT(Таблица2[[#This Row],[Фамилия, имя]])</f>
        <v>Б</v>
      </c>
    </row>
    <row r="82" spans="1:9" x14ac:dyDescent="0.2">
      <c r="A82">
        <v>576</v>
      </c>
      <c r="B82" t="s">
        <v>224</v>
      </c>
      <c r="C82" t="s">
        <v>71</v>
      </c>
      <c r="D82" s="20" t="s">
        <v>225</v>
      </c>
      <c r="E82">
        <v>28</v>
      </c>
      <c r="F82" t="s">
        <v>73</v>
      </c>
      <c r="G82">
        <v>12621079</v>
      </c>
      <c r="H82" t="str">
        <f>RIGHT(Таблица2[[#This Row],[Дата рождения]],4)</f>
        <v>1990</v>
      </c>
      <c r="I82" t="str">
        <f>LEFT(Таблица2[[#This Row],[Фамилия, имя]])</f>
        <v>Т</v>
      </c>
    </row>
    <row r="83" spans="1:9" x14ac:dyDescent="0.2">
      <c r="A83">
        <v>254</v>
      </c>
      <c r="B83" t="s">
        <v>226</v>
      </c>
      <c r="C83" t="s">
        <v>65</v>
      </c>
      <c r="D83" s="20" t="s">
        <v>227</v>
      </c>
      <c r="E83">
        <v>42</v>
      </c>
      <c r="F83" t="s">
        <v>63</v>
      </c>
      <c r="G83">
        <v>59172930</v>
      </c>
      <c r="H83" t="str">
        <f>RIGHT(Таблица2[[#This Row],[Дата рождения]],4)</f>
        <v>1975</v>
      </c>
      <c r="I83" t="str">
        <f>LEFT(Таблица2[[#This Row],[Фамилия, имя]])</f>
        <v>Б</v>
      </c>
    </row>
    <row r="84" spans="1:9" x14ac:dyDescent="0.2">
      <c r="A84">
        <v>715</v>
      </c>
      <c r="B84" t="s">
        <v>228</v>
      </c>
      <c r="C84" t="s">
        <v>71</v>
      </c>
      <c r="D84" s="20" t="s">
        <v>229</v>
      </c>
      <c r="E84">
        <v>22</v>
      </c>
      <c r="F84" t="s">
        <v>63</v>
      </c>
      <c r="G84">
        <v>9038456</v>
      </c>
      <c r="H84" t="str">
        <f>RIGHT(Таблица2[[#This Row],[Дата рождения]],4)</f>
        <v>1995</v>
      </c>
      <c r="I84" t="str">
        <f>LEFT(Таблица2[[#This Row],[Фамилия, имя]])</f>
        <v>Х</v>
      </c>
    </row>
    <row r="85" spans="1:9" x14ac:dyDescent="0.2">
      <c r="A85">
        <v>571</v>
      </c>
      <c r="B85" t="s">
        <v>230</v>
      </c>
      <c r="C85" t="s">
        <v>71</v>
      </c>
      <c r="D85" s="20" t="s">
        <v>231</v>
      </c>
      <c r="E85">
        <v>27</v>
      </c>
      <c r="F85" t="s">
        <v>63</v>
      </c>
      <c r="G85">
        <v>12727802</v>
      </c>
      <c r="H85" t="str">
        <f>RIGHT(Таблица2[[#This Row],[Дата рождения]],4)</f>
        <v>1990</v>
      </c>
      <c r="I85" t="str">
        <f>LEFT(Таблица2[[#This Row],[Фамилия, имя]])</f>
        <v>Г</v>
      </c>
    </row>
    <row r="86" spans="1:9" x14ac:dyDescent="0.2">
      <c r="A86">
        <v>218</v>
      </c>
      <c r="B86" t="s">
        <v>232</v>
      </c>
      <c r="C86" t="s">
        <v>71</v>
      </c>
      <c r="D86" s="20" t="s">
        <v>233</v>
      </c>
      <c r="E86">
        <v>32</v>
      </c>
      <c r="F86" t="s">
        <v>63</v>
      </c>
      <c r="G86">
        <v>82472249</v>
      </c>
      <c r="H86" t="str">
        <f>RIGHT(Таблица2[[#This Row],[Дата рождения]],4)</f>
        <v>1985</v>
      </c>
      <c r="I86" t="str">
        <f>LEFT(Таблица2[[#This Row],[Фамилия, имя]])</f>
        <v>Р</v>
      </c>
    </row>
    <row r="87" spans="1:9" x14ac:dyDescent="0.2">
      <c r="A87">
        <v>974</v>
      </c>
      <c r="B87" t="s">
        <v>234</v>
      </c>
      <c r="C87" t="s">
        <v>71</v>
      </c>
      <c r="D87" s="20" t="s">
        <v>235</v>
      </c>
      <c r="E87">
        <v>27</v>
      </c>
      <c r="F87" t="s">
        <v>73</v>
      </c>
      <c r="G87">
        <v>28495308</v>
      </c>
      <c r="H87" t="str">
        <f>RIGHT(Таблица2[[#This Row],[Дата рождения]],4)</f>
        <v>1991</v>
      </c>
      <c r="I87" t="str">
        <f>LEFT(Таблица2[[#This Row],[Фамилия, имя]])</f>
        <v>Ш</v>
      </c>
    </row>
    <row r="88" spans="1:9" x14ac:dyDescent="0.2">
      <c r="A88">
        <v>262</v>
      </c>
      <c r="B88" t="s">
        <v>236</v>
      </c>
      <c r="C88" t="s">
        <v>71</v>
      </c>
      <c r="D88" s="20" t="s">
        <v>237</v>
      </c>
      <c r="E88">
        <v>33</v>
      </c>
      <c r="F88" t="s">
        <v>63</v>
      </c>
      <c r="G88">
        <v>74388008</v>
      </c>
      <c r="H88" t="str">
        <f>RIGHT(Таблица2[[#This Row],[Дата рождения]],4)</f>
        <v>1985</v>
      </c>
      <c r="I88" t="str">
        <f>LEFT(Таблица2[[#This Row],[Фамилия, имя]])</f>
        <v>С</v>
      </c>
    </row>
    <row r="89" spans="1:9" x14ac:dyDescent="0.2">
      <c r="A89">
        <v>1631</v>
      </c>
      <c r="B89" t="s">
        <v>238</v>
      </c>
      <c r="C89" t="s">
        <v>65</v>
      </c>
      <c r="D89" s="20" t="s">
        <v>239</v>
      </c>
      <c r="E89">
        <v>30</v>
      </c>
      <c r="F89" t="s">
        <v>103</v>
      </c>
      <c r="G89">
        <v>95389589</v>
      </c>
      <c r="H89" t="str">
        <f>RIGHT(Таблица2[[#This Row],[Дата рождения]],4)</f>
        <v>1987</v>
      </c>
      <c r="I89" t="str">
        <f>LEFT(Таблица2[[#This Row],[Фамилия, имя]])</f>
        <v>Н</v>
      </c>
    </row>
    <row r="90" spans="1:9" x14ac:dyDescent="0.2">
      <c r="A90">
        <v>1217</v>
      </c>
      <c r="B90" t="s">
        <v>240</v>
      </c>
      <c r="C90" t="s">
        <v>71</v>
      </c>
      <c r="D90" s="20" t="s">
        <v>241</v>
      </c>
      <c r="E90">
        <v>24</v>
      </c>
      <c r="F90" t="s">
        <v>63</v>
      </c>
      <c r="G90">
        <v>535816</v>
      </c>
      <c r="H90" t="str">
        <f>RIGHT(Таблица2[[#This Row],[Дата рождения]],4)</f>
        <v>1993</v>
      </c>
      <c r="I90" t="str">
        <f>LEFT(Таблица2[[#This Row],[Фамилия, имя]])</f>
        <v>К</v>
      </c>
    </row>
    <row r="91" spans="1:9" x14ac:dyDescent="0.2">
      <c r="A91">
        <v>880</v>
      </c>
      <c r="B91" t="s">
        <v>242</v>
      </c>
      <c r="C91" t="s">
        <v>71</v>
      </c>
      <c r="D91" s="20" t="s">
        <v>243</v>
      </c>
      <c r="E91">
        <v>36</v>
      </c>
      <c r="F91" t="s">
        <v>63</v>
      </c>
      <c r="G91">
        <v>15503310</v>
      </c>
      <c r="H91" t="str">
        <f>RIGHT(Таблица2[[#This Row],[Дата рождения]],4)</f>
        <v>1981</v>
      </c>
      <c r="I91" t="str">
        <f>LEFT(Таблица2[[#This Row],[Фамилия, имя]])</f>
        <v>И</v>
      </c>
    </row>
    <row r="92" spans="1:9" x14ac:dyDescent="0.2">
      <c r="A92">
        <v>1755</v>
      </c>
      <c r="B92" t="s">
        <v>244</v>
      </c>
      <c r="C92" t="s">
        <v>65</v>
      </c>
      <c r="D92" s="20" t="s">
        <v>245</v>
      </c>
      <c r="E92">
        <v>25</v>
      </c>
      <c r="F92" t="s">
        <v>103</v>
      </c>
      <c r="G92">
        <v>47436384</v>
      </c>
      <c r="H92" t="str">
        <f>RIGHT(Таблица2[[#This Row],[Дата рождения]],4)</f>
        <v>1992</v>
      </c>
      <c r="I92" t="str">
        <f>LEFT(Таблица2[[#This Row],[Фамилия, имя]])</f>
        <v>П</v>
      </c>
    </row>
    <row r="93" spans="1:9" x14ac:dyDescent="0.2">
      <c r="A93">
        <v>185</v>
      </c>
      <c r="B93" t="s">
        <v>246</v>
      </c>
      <c r="C93" t="s">
        <v>71</v>
      </c>
      <c r="D93" s="20" t="s">
        <v>247</v>
      </c>
      <c r="E93">
        <v>33</v>
      </c>
      <c r="F93" t="s">
        <v>124</v>
      </c>
      <c r="G93">
        <v>47155936</v>
      </c>
      <c r="H93" t="str">
        <f>RIGHT(Таблица2[[#This Row],[Дата рождения]],4)</f>
        <v>1984</v>
      </c>
      <c r="I93" t="str">
        <f>LEFT(Таблица2[[#This Row],[Фамилия, имя]])</f>
        <v>Р</v>
      </c>
    </row>
    <row r="94" spans="1:9" x14ac:dyDescent="0.2">
      <c r="A94">
        <v>1104</v>
      </c>
      <c r="B94" t="s">
        <v>248</v>
      </c>
      <c r="C94" t="s">
        <v>65</v>
      </c>
      <c r="D94" s="20" t="s">
        <v>249</v>
      </c>
      <c r="E94">
        <v>34</v>
      </c>
      <c r="F94" t="s">
        <v>85</v>
      </c>
      <c r="G94">
        <v>70759857</v>
      </c>
      <c r="H94" t="str">
        <f>RIGHT(Таблица2[[#This Row],[Дата рождения]],4)</f>
        <v>1983</v>
      </c>
      <c r="I94" t="str">
        <f>LEFT(Таблица2[[#This Row],[Фамилия, имя]])</f>
        <v>Я</v>
      </c>
    </row>
    <row r="95" spans="1:9" x14ac:dyDescent="0.2">
      <c r="A95">
        <v>1560</v>
      </c>
      <c r="B95" t="s">
        <v>250</v>
      </c>
      <c r="C95" t="s">
        <v>65</v>
      </c>
      <c r="D95" s="20" t="s">
        <v>251</v>
      </c>
      <c r="E95">
        <v>23</v>
      </c>
      <c r="F95" t="s">
        <v>96</v>
      </c>
      <c r="G95">
        <v>31163844</v>
      </c>
      <c r="H95" t="str">
        <f>RIGHT(Таблица2[[#This Row],[Дата рождения]],4)</f>
        <v>1994</v>
      </c>
      <c r="I95" t="str">
        <f>LEFT(Таблица2[[#This Row],[Фамилия, имя]])</f>
        <v>М</v>
      </c>
    </row>
    <row r="96" spans="1:9" x14ac:dyDescent="0.2">
      <c r="A96">
        <v>26</v>
      </c>
      <c r="B96" t="s">
        <v>252</v>
      </c>
      <c r="C96" t="s">
        <v>71</v>
      </c>
      <c r="D96" s="20" t="s">
        <v>253</v>
      </c>
      <c r="E96">
        <v>32</v>
      </c>
      <c r="F96" t="s">
        <v>63</v>
      </c>
      <c r="G96">
        <v>28790579</v>
      </c>
      <c r="H96" t="str">
        <f>RIGHT(Таблица2[[#This Row],[Дата рождения]],4)</f>
        <v>1985</v>
      </c>
      <c r="I96" t="str">
        <f>LEFT(Таблица2[[#This Row],[Фамилия, имя]])</f>
        <v>А</v>
      </c>
    </row>
    <row r="97" spans="1:9" x14ac:dyDescent="0.2">
      <c r="A97">
        <v>1221</v>
      </c>
      <c r="B97" t="s">
        <v>254</v>
      </c>
      <c r="C97" t="s">
        <v>71</v>
      </c>
      <c r="D97" s="20" t="s">
        <v>255</v>
      </c>
      <c r="E97">
        <v>46</v>
      </c>
      <c r="F97" t="s">
        <v>63</v>
      </c>
      <c r="G97">
        <v>2469903</v>
      </c>
      <c r="H97" t="str">
        <f>RIGHT(Таблица2[[#This Row],[Дата рождения]],4)</f>
        <v>1971</v>
      </c>
      <c r="I97" t="str">
        <f>LEFT(Таблица2[[#This Row],[Фамилия, имя]])</f>
        <v>К</v>
      </c>
    </row>
    <row r="98" spans="1:9" x14ac:dyDescent="0.2">
      <c r="A98">
        <v>90</v>
      </c>
      <c r="B98" t="s">
        <v>256</v>
      </c>
      <c r="C98" t="s">
        <v>61</v>
      </c>
      <c r="D98" s="20" t="s">
        <v>257</v>
      </c>
      <c r="E98">
        <v>20</v>
      </c>
      <c r="F98" t="s">
        <v>96</v>
      </c>
      <c r="G98">
        <v>73168148</v>
      </c>
      <c r="H98" t="str">
        <f>RIGHT(Таблица2[[#This Row],[Дата рождения]],4)</f>
        <v>1997</v>
      </c>
      <c r="I98" t="str">
        <f>LEFT(Таблица2[[#This Row],[Фамилия, имя]])</f>
        <v>П</v>
      </c>
    </row>
    <row r="99" spans="1:9" x14ac:dyDescent="0.2">
      <c r="A99">
        <v>692</v>
      </c>
      <c r="B99" t="s">
        <v>258</v>
      </c>
      <c r="C99" t="s">
        <v>71</v>
      </c>
      <c r="D99" s="20" t="s">
        <v>259</v>
      </c>
      <c r="E99">
        <v>30</v>
      </c>
      <c r="F99" t="s">
        <v>73</v>
      </c>
      <c r="G99">
        <v>54287802</v>
      </c>
      <c r="H99" t="str">
        <f>RIGHT(Таблица2[[#This Row],[Дата рождения]],4)</f>
        <v>1988</v>
      </c>
      <c r="I99" t="str">
        <f>LEFT(Таблица2[[#This Row],[Фамилия, имя]])</f>
        <v>Ф</v>
      </c>
    </row>
    <row r="100" spans="1:9" x14ac:dyDescent="0.2">
      <c r="A100">
        <v>749</v>
      </c>
      <c r="B100" t="s">
        <v>260</v>
      </c>
      <c r="C100" t="s">
        <v>71</v>
      </c>
      <c r="D100" s="20" t="s">
        <v>261</v>
      </c>
      <c r="E100">
        <v>26</v>
      </c>
      <c r="F100" t="s">
        <v>63</v>
      </c>
      <c r="G100">
        <v>86808076</v>
      </c>
      <c r="H100" t="str">
        <f>RIGHT(Таблица2[[#This Row],[Дата рождения]],4)</f>
        <v>1991</v>
      </c>
      <c r="I100" t="str">
        <f>LEFT(Таблица2[[#This Row],[Фамилия, имя]])</f>
        <v>Е</v>
      </c>
    </row>
    <row r="101" spans="1:9" x14ac:dyDescent="0.2">
      <c r="A101">
        <v>472</v>
      </c>
      <c r="B101" t="s">
        <v>262</v>
      </c>
      <c r="C101" t="s">
        <v>71</v>
      </c>
      <c r="D101" s="20" t="s">
        <v>263</v>
      </c>
      <c r="E101">
        <v>26</v>
      </c>
      <c r="F101" t="s">
        <v>63</v>
      </c>
      <c r="G101">
        <v>679476</v>
      </c>
      <c r="H101" t="str">
        <f>RIGHT(Таблица2[[#This Row],[Дата рождения]],4)</f>
        <v>1992</v>
      </c>
      <c r="I101" t="str">
        <f>LEFT(Таблица2[[#This Row],[Фамилия, имя]])</f>
        <v>Г</v>
      </c>
    </row>
    <row r="102" spans="1:9" x14ac:dyDescent="0.2">
      <c r="A102">
        <v>84</v>
      </c>
      <c r="B102" t="s">
        <v>264</v>
      </c>
      <c r="C102" t="s">
        <v>61</v>
      </c>
      <c r="D102" s="20" t="s">
        <v>154</v>
      </c>
      <c r="E102">
        <v>22</v>
      </c>
      <c r="F102" t="s">
        <v>63</v>
      </c>
      <c r="G102">
        <v>94154731</v>
      </c>
      <c r="H102" t="str">
        <f>RIGHT(Таблица2[[#This Row],[Дата рождения]],4)</f>
        <v>1995</v>
      </c>
      <c r="I102" t="str">
        <f>LEFT(Таблица2[[#This Row],[Фамилия, имя]])</f>
        <v>П</v>
      </c>
    </row>
    <row r="103" spans="1:9" x14ac:dyDescent="0.2">
      <c r="A103">
        <v>877</v>
      </c>
      <c r="B103" t="s">
        <v>265</v>
      </c>
      <c r="C103" t="s">
        <v>71</v>
      </c>
      <c r="D103" s="20" t="s">
        <v>266</v>
      </c>
      <c r="E103">
        <v>27</v>
      </c>
      <c r="F103" t="s">
        <v>103</v>
      </c>
      <c r="G103">
        <v>11129073</v>
      </c>
      <c r="H103" t="str">
        <f>RIGHT(Таблица2[[#This Row],[Дата рождения]],4)</f>
        <v>1990</v>
      </c>
      <c r="I103" t="str">
        <f>LEFT(Таблица2[[#This Row],[Фамилия, имя]])</f>
        <v>Ш</v>
      </c>
    </row>
    <row r="104" spans="1:9" x14ac:dyDescent="0.2">
      <c r="A104">
        <v>1758</v>
      </c>
      <c r="B104" t="s">
        <v>267</v>
      </c>
      <c r="C104" t="s">
        <v>71</v>
      </c>
      <c r="D104" s="20" t="s">
        <v>268</v>
      </c>
      <c r="E104">
        <v>28</v>
      </c>
      <c r="F104" t="s">
        <v>124</v>
      </c>
      <c r="G104">
        <v>26062330</v>
      </c>
      <c r="H104" t="str">
        <f>RIGHT(Таблица2[[#This Row],[Дата рождения]],4)</f>
        <v>1989</v>
      </c>
      <c r="I104" t="str">
        <f>LEFT(Таблица2[[#This Row],[Фамилия, имя]])</f>
        <v>П</v>
      </c>
    </row>
    <row r="105" spans="1:9" x14ac:dyDescent="0.2">
      <c r="A105">
        <v>666</v>
      </c>
      <c r="B105" t="s">
        <v>269</v>
      </c>
      <c r="C105" t="s">
        <v>71</v>
      </c>
      <c r="D105" s="20" t="s">
        <v>270</v>
      </c>
      <c r="E105">
        <v>27</v>
      </c>
      <c r="F105" t="s">
        <v>63</v>
      </c>
      <c r="G105">
        <v>80099182</v>
      </c>
      <c r="H105" t="str">
        <f>RIGHT(Таблица2[[#This Row],[Дата рождения]],4)</f>
        <v>1990</v>
      </c>
      <c r="I105" t="str">
        <f>LEFT(Таблица2[[#This Row],[Фамилия, имя]])</f>
        <v>Ф</v>
      </c>
    </row>
    <row r="106" spans="1:9" x14ac:dyDescent="0.2">
      <c r="A106">
        <v>1288</v>
      </c>
      <c r="B106" t="s">
        <v>271</v>
      </c>
      <c r="C106" t="s">
        <v>61</v>
      </c>
      <c r="D106" s="20" t="s">
        <v>272</v>
      </c>
      <c r="E106">
        <v>29</v>
      </c>
      <c r="F106" t="s">
        <v>63</v>
      </c>
      <c r="G106">
        <v>31414807</v>
      </c>
      <c r="H106" t="str">
        <f>RIGHT(Таблица2[[#This Row],[Дата рождения]],4)</f>
        <v>1988</v>
      </c>
      <c r="I106" t="str">
        <f>LEFT(Таблица2[[#This Row],[Фамилия, имя]])</f>
        <v>Л</v>
      </c>
    </row>
    <row r="107" spans="1:9" x14ac:dyDescent="0.2">
      <c r="A107">
        <v>1311</v>
      </c>
      <c r="B107" t="s">
        <v>273</v>
      </c>
      <c r="C107" t="s">
        <v>61</v>
      </c>
      <c r="D107" s="20" t="s">
        <v>274</v>
      </c>
      <c r="E107">
        <v>36</v>
      </c>
      <c r="F107" t="s">
        <v>67</v>
      </c>
      <c r="G107">
        <v>58973748</v>
      </c>
      <c r="H107" t="str">
        <f>RIGHT(Таблица2[[#This Row],[Дата рождения]],4)</f>
        <v>1981</v>
      </c>
      <c r="I107" t="str">
        <f>LEFT(Таблица2[[#This Row],[Фамилия, имя]])</f>
        <v>Л</v>
      </c>
    </row>
    <row r="108" spans="1:9" x14ac:dyDescent="0.2">
      <c r="A108">
        <v>376</v>
      </c>
      <c r="B108" t="s">
        <v>275</v>
      </c>
      <c r="C108" t="s">
        <v>65</v>
      </c>
      <c r="D108" s="20" t="s">
        <v>225</v>
      </c>
      <c r="E108">
        <v>28</v>
      </c>
      <c r="F108" t="s">
        <v>63</v>
      </c>
      <c r="G108">
        <v>64619862</v>
      </c>
      <c r="H108" t="str">
        <f>RIGHT(Таблица2[[#This Row],[Дата рождения]],4)</f>
        <v>1990</v>
      </c>
      <c r="I108" t="str">
        <f>LEFT(Таблица2[[#This Row],[Фамилия, имя]])</f>
        <v>В</v>
      </c>
    </row>
    <row r="109" spans="1:9" x14ac:dyDescent="0.2">
      <c r="A109">
        <v>762</v>
      </c>
      <c r="B109" t="s">
        <v>276</v>
      </c>
      <c r="C109" t="s">
        <v>65</v>
      </c>
      <c r="D109" s="20" t="s">
        <v>277</v>
      </c>
      <c r="E109">
        <v>26</v>
      </c>
      <c r="F109" t="s">
        <v>103</v>
      </c>
      <c r="G109">
        <v>37714024</v>
      </c>
      <c r="H109" t="str">
        <f>RIGHT(Таблица2[[#This Row],[Дата рождения]],4)</f>
        <v>1991</v>
      </c>
      <c r="I109" t="str">
        <f>LEFT(Таблица2[[#This Row],[Фамилия, имя]])</f>
        <v>Е</v>
      </c>
    </row>
    <row r="110" spans="1:9" x14ac:dyDescent="0.2">
      <c r="A110">
        <v>826</v>
      </c>
      <c r="B110" t="s">
        <v>278</v>
      </c>
      <c r="C110" t="s">
        <v>71</v>
      </c>
      <c r="D110" s="20" t="s">
        <v>279</v>
      </c>
      <c r="E110">
        <v>31</v>
      </c>
      <c r="F110" t="s">
        <v>73</v>
      </c>
      <c r="G110">
        <v>46945144</v>
      </c>
      <c r="H110" t="str">
        <f>RIGHT(Таблица2[[#This Row],[Дата рождения]],4)</f>
        <v>1986</v>
      </c>
      <c r="I110" t="str">
        <f>LEFT(Таблица2[[#This Row],[Фамилия, имя]])</f>
        <v>Ч</v>
      </c>
    </row>
    <row r="111" spans="1:9" x14ac:dyDescent="0.2">
      <c r="A111">
        <v>1645</v>
      </c>
      <c r="B111" t="s">
        <v>280</v>
      </c>
      <c r="C111" t="s">
        <v>71</v>
      </c>
      <c r="D111" s="20" t="s">
        <v>281</v>
      </c>
      <c r="E111">
        <v>41</v>
      </c>
      <c r="F111" t="s">
        <v>63</v>
      </c>
      <c r="G111">
        <v>29965955</v>
      </c>
      <c r="H111" t="str">
        <f>RIGHT(Таблица2[[#This Row],[Дата рождения]],4)</f>
        <v>1976</v>
      </c>
      <c r="I111" t="str">
        <f>LEFT(Таблица2[[#This Row],[Фамилия, имя]])</f>
        <v>Н</v>
      </c>
    </row>
    <row r="112" spans="1:9" x14ac:dyDescent="0.2">
      <c r="A112">
        <v>529</v>
      </c>
      <c r="B112" t="s">
        <v>282</v>
      </c>
      <c r="C112" t="s">
        <v>71</v>
      </c>
      <c r="D112" s="20" t="s">
        <v>283</v>
      </c>
      <c r="E112">
        <v>29</v>
      </c>
      <c r="F112" t="s">
        <v>63</v>
      </c>
      <c r="G112">
        <v>58303468</v>
      </c>
      <c r="H112" t="str">
        <f>RIGHT(Таблица2[[#This Row],[Дата рождения]],4)</f>
        <v>1988</v>
      </c>
      <c r="I112" t="str">
        <f>LEFT(Таблица2[[#This Row],[Фамилия, имя]])</f>
        <v>Г</v>
      </c>
    </row>
    <row r="113" spans="1:9" x14ac:dyDescent="0.2">
      <c r="A113">
        <v>1247</v>
      </c>
      <c r="B113" t="s">
        <v>284</v>
      </c>
      <c r="C113" t="s">
        <v>61</v>
      </c>
      <c r="D113" s="20" t="s">
        <v>285</v>
      </c>
      <c r="E113">
        <v>24</v>
      </c>
      <c r="F113" t="s">
        <v>63</v>
      </c>
      <c r="G113">
        <v>37496885</v>
      </c>
      <c r="H113" t="str">
        <f>RIGHT(Таблица2[[#This Row],[Дата рождения]],4)</f>
        <v>1993</v>
      </c>
      <c r="I113" t="str">
        <f>LEFT(Таблица2[[#This Row],[Фамилия, имя]])</f>
        <v>К</v>
      </c>
    </row>
    <row r="114" spans="1:9" x14ac:dyDescent="0.2">
      <c r="A114">
        <v>446</v>
      </c>
      <c r="B114" t="s">
        <v>286</v>
      </c>
      <c r="C114" t="s">
        <v>65</v>
      </c>
      <c r="D114" s="20" t="s">
        <v>287</v>
      </c>
      <c r="E114">
        <v>22</v>
      </c>
      <c r="F114" t="s">
        <v>63</v>
      </c>
      <c r="G114">
        <v>96079688</v>
      </c>
      <c r="H114" t="str">
        <f>RIGHT(Таблица2[[#This Row],[Дата рождения]],4)</f>
        <v>1995</v>
      </c>
      <c r="I114" t="str">
        <f>LEFT(Таблица2[[#This Row],[Фамилия, имя]])</f>
        <v>В</v>
      </c>
    </row>
    <row r="115" spans="1:9" x14ac:dyDescent="0.2">
      <c r="A115">
        <v>425</v>
      </c>
      <c r="B115" t="s">
        <v>288</v>
      </c>
      <c r="C115" t="s">
        <v>71</v>
      </c>
      <c r="D115" s="20" t="s">
        <v>289</v>
      </c>
      <c r="E115">
        <v>21</v>
      </c>
      <c r="F115" t="s">
        <v>103</v>
      </c>
      <c r="G115">
        <v>33745670</v>
      </c>
      <c r="H115" t="str">
        <f>RIGHT(Таблица2[[#This Row],[Дата рождения]],4)</f>
        <v>1996</v>
      </c>
      <c r="I115" t="str">
        <f>LEFT(Таблица2[[#This Row],[Фамилия, имя]])</f>
        <v>В</v>
      </c>
    </row>
    <row r="116" spans="1:9" x14ac:dyDescent="0.2">
      <c r="A116">
        <v>423</v>
      </c>
      <c r="B116" t="s">
        <v>290</v>
      </c>
      <c r="C116" t="s">
        <v>71</v>
      </c>
      <c r="D116" s="20" t="s">
        <v>291</v>
      </c>
      <c r="E116">
        <v>31</v>
      </c>
      <c r="F116" t="s">
        <v>292</v>
      </c>
      <c r="G116">
        <v>38140352</v>
      </c>
      <c r="H116" t="str">
        <f>RIGHT(Таблица2[[#This Row],[Дата рождения]],4)</f>
        <v>1986</v>
      </c>
      <c r="I116" t="str">
        <f>LEFT(Таблица2[[#This Row],[Фамилия, имя]])</f>
        <v>В</v>
      </c>
    </row>
    <row r="117" spans="1:9" x14ac:dyDescent="0.2">
      <c r="A117">
        <v>738</v>
      </c>
      <c r="B117" t="s">
        <v>293</v>
      </c>
      <c r="C117" t="s">
        <v>65</v>
      </c>
      <c r="D117" s="20" t="s">
        <v>294</v>
      </c>
      <c r="E117">
        <v>31</v>
      </c>
      <c r="F117" t="s">
        <v>161</v>
      </c>
      <c r="G117">
        <v>43471394</v>
      </c>
      <c r="H117" t="str">
        <f>RIGHT(Таблица2[[#This Row],[Дата рождения]],4)</f>
        <v>1986</v>
      </c>
      <c r="I117" t="str">
        <f>LEFT(Таблица2[[#This Row],[Фамилия, имя]])</f>
        <v>Х</v>
      </c>
    </row>
    <row r="118" spans="1:9" x14ac:dyDescent="0.2">
      <c r="A118">
        <v>664</v>
      </c>
      <c r="B118" t="s">
        <v>295</v>
      </c>
      <c r="C118" t="s">
        <v>61</v>
      </c>
      <c r="D118" s="20" t="s">
        <v>296</v>
      </c>
      <c r="E118">
        <v>27</v>
      </c>
      <c r="F118" t="s">
        <v>63</v>
      </c>
      <c r="G118">
        <v>83277847</v>
      </c>
      <c r="H118" t="str">
        <f>RIGHT(Таблица2[[#This Row],[Дата рождения]],4)</f>
        <v>1990</v>
      </c>
      <c r="I118" t="str">
        <f>LEFT(Таблица2[[#This Row],[Фамилия, имя]])</f>
        <v>Д</v>
      </c>
    </row>
    <row r="119" spans="1:9" x14ac:dyDescent="0.2">
      <c r="A119">
        <v>114</v>
      </c>
      <c r="B119" t="s">
        <v>297</v>
      </c>
      <c r="C119" t="s">
        <v>65</v>
      </c>
      <c r="D119" s="20" t="s">
        <v>298</v>
      </c>
      <c r="E119">
        <v>35</v>
      </c>
      <c r="F119" t="s">
        <v>299</v>
      </c>
      <c r="G119">
        <v>39924090</v>
      </c>
      <c r="H119" t="str">
        <f>RIGHT(Таблица2[[#This Row],[Дата рождения]],4)</f>
        <v>1982</v>
      </c>
      <c r="I119" t="str">
        <f>LEFT(Таблица2[[#This Row],[Фамилия, имя]])</f>
        <v>П</v>
      </c>
    </row>
    <row r="120" spans="1:9" x14ac:dyDescent="0.2">
      <c r="A120">
        <v>50</v>
      </c>
      <c r="B120" t="s">
        <v>300</v>
      </c>
      <c r="C120" t="s">
        <v>71</v>
      </c>
      <c r="D120" s="20" t="s">
        <v>301</v>
      </c>
      <c r="E120">
        <v>22</v>
      </c>
      <c r="F120" t="s">
        <v>96</v>
      </c>
      <c r="G120">
        <v>99808478</v>
      </c>
      <c r="H120" t="str">
        <f>RIGHT(Таблица2[[#This Row],[Дата рождения]],4)</f>
        <v>1995</v>
      </c>
      <c r="I120" t="str">
        <f>LEFT(Таблица2[[#This Row],[Фамилия, имя]])</f>
        <v>А</v>
      </c>
    </row>
    <row r="121" spans="1:9" x14ac:dyDescent="0.2">
      <c r="A121">
        <v>1761</v>
      </c>
      <c r="B121" t="s">
        <v>302</v>
      </c>
      <c r="C121" t="s">
        <v>65</v>
      </c>
      <c r="D121" s="20" t="s">
        <v>303</v>
      </c>
      <c r="E121">
        <v>19</v>
      </c>
      <c r="F121" t="s">
        <v>63</v>
      </c>
      <c r="G121">
        <v>19633478</v>
      </c>
      <c r="H121" t="str">
        <f>RIGHT(Таблица2[[#This Row],[Дата рождения]],4)</f>
        <v>1998</v>
      </c>
      <c r="I121" t="str">
        <f>LEFT(Таблица2[[#This Row],[Фамилия, имя]])</f>
        <v>П</v>
      </c>
    </row>
    <row r="122" spans="1:9" x14ac:dyDescent="0.2">
      <c r="A122">
        <v>1233</v>
      </c>
      <c r="B122" t="s">
        <v>304</v>
      </c>
      <c r="C122" t="s">
        <v>71</v>
      </c>
      <c r="D122" s="20" t="s">
        <v>305</v>
      </c>
      <c r="E122">
        <v>25</v>
      </c>
      <c r="F122" t="s">
        <v>63</v>
      </c>
      <c r="G122">
        <v>45935788</v>
      </c>
      <c r="H122" t="str">
        <f>RIGHT(Таблица2[[#This Row],[Дата рождения]],4)</f>
        <v>1992</v>
      </c>
      <c r="I122" t="str">
        <f>LEFT(Таблица2[[#This Row],[Фамилия, имя]])</f>
        <v>К</v>
      </c>
    </row>
    <row r="123" spans="1:9" x14ac:dyDescent="0.2">
      <c r="A123">
        <v>589</v>
      </c>
      <c r="B123" t="s">
        <v>306</v>
      </c>
      <c r="C123" t="s">
        <v>65</v>
      </c>
      <c r="D123" s="20" t="s">
        <v>307</v>
      </c>
      <c r="E123">
        <v>29</v>
      </c>
      <c r="F123" t="s">
        <v>63</v>
      </c>
      <c r="G123">
        <v>81178365</v>
      </c>
      <c r="H123" t="str">
        <f>RIGHT(Таблица2[[#This Row],[Дата рождения]],4)</f>
        <v>1988</v>
      </c>
      <c r="I123" t="str">
        <f>LEFT(Таблица2[[#This Row],[Фамилия, имя]])</f>
        <v>Г</v>
      </c>
    </row>
    <row r="124" spans="1:9" x14ac:dyDescent="0.2">
      <c r="A124">
        <v>1447</v>
      </c>
      <c r="B124" t="s">
        <v>308</v>
      </c>
      <c r="C124" t="s">
        <v>71</v>
      </c>
      <c r="D124" s="20" t="s">
        <v>309</v>
      </c>
      <c r="E124">
        <v>19</v>
      </c>
      <c r="F124" t="s">
        <v>63</v>
      </c>
      <c r="G124">
        <v>19496532</v>
      </c>
      <c r="H124" t="str">
        <f>RIGHT(Таблица2[[#This Row],[Дата рождения]],4)</f>
        <v>1998</v>
      </c>
      <c r="I124" t="str">
        <f>LEFT(Таблица2[[#This Row],[Фамилия, имя]])</f>
        <v>М</v>
      </c>
    </row>
    <row r="125" spans="1:9" x14ac:dyDescent="0.2">
      <c r="A125">
        <v>965</v>
      </c>
      <c r="B125" t="s">
        <v>310</v>
      </c>
      <c r="C125" t="s">
        <v>71</v>
      </c>
      <c r="D125" s="20" t="s">
        <v>311</v>
      </c>
      <c r="E125">
        <v>31</v>
      </c>
      <c r="F125" t="s">
        <v>103</v>
      </c>
      <c r="G125">
        <v>44016617</v>
      </c>
      <c r="H125" t="str">
        <f>RIGHT(Таблица2[[#This Row],[Дата рождения]],4)</f>
        <v>1986</v>
      </c>
      <c r="I125" t="str">
        <f>LEFT(Таблица2[[#This Row],[Фамилия, имя]])</f>
        <v>Ш</v>
      </c>
    </row>
    <row r="126" spans="1:9" x14ac:dyDescent="0.2">
      <c r="A126">
        <v>980</v>
      </c>
      <c r="B126" t="s">
        <v>312</v>
      </c>
      <c r="C126" t="s">
        <v>71</v>
      </c>
      <c r="D126" s="20" t="s">
        <v>313</v>
      </c>
      <c r="E126">
        <v>24</v>
      </c>
      <c r="F126" t="s">
        <v>63</v>
      </c>
      <c r="G126">
        <v>93926640</v>
      </c>
      <c r="H126" t="str">
        <f>RIGHT(Таблица2[[#This Row],[Дата рождения]],4)</f>
        <v>1993</v>
      </c>
      <c r="I126" t="str">
        <f>LEFT(Таблица2[[#This Row],[Фамилия, имя]])</f>
        <v>Ш</v>
      </c>
    </row>
    <row r="127" spans="1:9" x14ac:dyDescent="0.2">
      <c r="A127">
        <v>1413</v>
      </c>
      <c r="B127" t="s">
        <v>314</v>
      </c>
      <c r="C127" t="s">
        <v>71</v>
      </c>
      <c r="D127" s="20" t="s">
        <v>315</v>
      </c>
      <c r="E127">
        <v>28</v>
      </c>
      <c r="F127" t="s">
        <v>63</v>
      </c>
      <c r="G127">
        <v>36655014</v>
      </c>
      <c r="H127" t="str">
        <f>RIGHT(Таблица2[[#This Row],[Дата рождения]],4)</f>
        <v>1989</v>
      </c>
      <c r="I127" t="str">
        <f>LEFT(Таблица2[[#This Row],[Фамилия, имя]])</f>
        <v>М</v>
      </c>
    </row>
    <row r="128" spans="1:9" x14ac:dyDescent="0.2">
      <c r="A128">
        <v>396</v>
      </c>
      <c r="B128" t="s">
        <v>316</v>
      </c>
      <c r="C128" t="s">
        <v>71</v>
      </c>
      <c r="D128" s="20" t="s">
        <v>317</v>
      </c>
      <c r="E128">
        <v>21</v>
      </c>
      <c r="F128" t="s">
        <v>103</v>
      </c>
      <c r="G128">
        <v>32547600</v>
      </c>
      <c r="H128" t="str">
        <f>RIGHT(Таблица2[[#This Row],[Дата рождения]],4)</f>
        <v>1996</v>
      </c>
      <c r="I128" t="str">
        <f>LEFT(Таблица2[[#This Row],[Фамилия, имя]])</f>
        <v>С</v>
      </c>
    </row>
    <row r="129" spans="1:9" x14ac:dyDescent="0.2">
      <c r="A129">
        <v>1019</v>
      </c>
      <c r="B129" t="s">
        <v>318</v>
      </c>
      <c r="C129" t="s">
        <v>65</v>
      </c>
      <c r="D129" s="20" t="s">
        <v>319</v>
      </c>
      <c r="E129">
        <v>43</v>
      </c>
      <c r="F129" t="s">
        <v>67</v>
      </c>
      <c r="G129">
        <v>89420823</v>
      </c>
      <c r="H129" t="str">
        <f>RIGHT(Таблица2[[#This Row],[Дата рождения]],4)</f>
        <v>1975</v>
      </c>
      <c r="I129" t="str">
        <f>LEFT(Таблица2[[#This Row],[Фамилия, имя]])</f>
        <v>Ш</v>
      </c>
    </row>
    <row r="130" spans="1:9" x14ac:dyDescent="0.2">
      <c r="A130">
        <v>639</v>
      </c>
      <c r="B130" t="s">
        <v>320</v>
      </c>
      <c r="C130" t="s">
        <v>71</v>
      </c>
      <c r="D130" s="20" t="s">
        <v>321</v>
      </c>
      <c r="E130">
        <v>24</v>
      </c>
      <c r="F130" t="s">
        <v>63</v>
      </c>
      <c r="G130">
        <v>28017695</v>
      </c>
      <c r="H130" t="str">
        <f>RIGHT(Таблица2[[#This Row],[Дата рождения]],4)</f>
        <v>1993</v>
      </c>
      <c r="I130" t="str">
        <f>LEFT(Таблица2[[#This Row],[Фамилия, имя]])</f>
        <v>Ф</v>
      </c>
    </row>
    <row r="131" spans="1:9" x14ac:dyDescent="0.2">
      <c r="A131">
        <v>543</v>
      </c>
      <c r="B131" t="s">
        <v>322</v>
      </c>
      <c r="C131" t="s">
        <v>71</v>
      </c>
      <c r="D131" s="20" t="s">
        <v>323</v>
      </c>
      <c r="E131">
        <v>22</v>
      </c>
      <c r="F131" t="s">
        <v>63</v>
      </c>
      <c r="G131">
        <v>22916303</v>
      </c>
      <c r="H131" t="str">
        <f>RIGHT(Таблица2[[#This Row],[Дата рождения]],4)</f>
        <v>1995</v>
      </c>
      <c r="I131" t="str">
        <f>LEFT(Таблица2[[#This Row],[Фамилия, имя]])</f>
        <v>Г</v>
      </c>
    </row>
    <row r="132" spans="1:9" x14ac:dyDescent="0.2">
      <c r="A132">
        <v>70</v>
      </c>
      <c r="B132" t="s">
        <v>324</v>
      </c>
      <c r="C132" t="s">
        <v>61</v>
      </c>
      <c r="D132" s="20" t="s">
        <v>325</v>
      </c>
      <c r="E132">
        <v>27</v>
      </c>
      <c r="F132" t="s">
        <v>63</v>
      </c>
      <c r="G132">
        <v>8799751</v>
      </c>
      <c r="H132" t="str">
        <f>RIGHT(Таблица2[[#This Row],[Дата рождения]],4)</f>
        <v>1990</v>
      </c>
      <c r="I132" t="str">
        <f>LEFT(Таблица2[[#This Row],[Фамилия, имя]])</f>
        <v>П</v>
      </c>
    </row>
    <row r="133" spans="1:9" x14ac:dyDescent="0.2">
      <c r="A133">
        <v>437</v>
      </c>
      <c r="B133" t="s">
        <v>326</v>
      </c>
      <c r="C133" t="s">
        <v>65</v>
      </c>
      <c r="D133" s="20" t="s">
        <v>327</v>
      </c>
      <c r="E133">
        <v>22</v>
      </c>
      <c r="F133" t="s">
        <v>63</v>
      </c>
      <c r="G133">
        <v>39206533</v>
      </c>
      <c r="H133" t="str">
        <f>RIGHT(Таблица2[[#This Row],[Дата рождения]],4)</f>
        <v>1995</v>
      </c>
      <c r="I133" t="str">
        <f>LEFT(Таблица2[[#This Row],[Фамилия, имя]])</f>
        <v>В</v>
      </c>
    </row>
    <row r="134" spans="1:9" x14ac:dyDescent="0.2">
      <c r="A134">
        <v>653</v>
      </c>
      <c r="B134" t="s">
        <v>328</v>
      </c>
      <c r="C134" t="s">
        <v>71</v>
      </c>
      <c r="D134" s="20" t="s">
        <v>329</v>
      </c>
      <c r="E134">
        <v>36</v>
      </c>
      <c r="F134" t="s">
        <v>63</v>
      </c>
      <c r="G134">
        <v>22852441</v>
      </c>
      <c r="H134" t="str">
        <f>RIGHT(Таблица2[[#This Row],[Дата рождения]],4)</f>
        <v>1981</v>
      </c>
      <c r="I134" t="str">
        <f>LEFT(Таблица2[[#This Row],[Фамилия, имя]])</f>
        <v>Ф</v>
      </c>
    </row>
    <row r="135" spans="1:9" x14ac:dyDescent="0.2">
      <c r="A135">
        <v>1165</v>
      </c>
      <c r="B135" t="s">
        <v>330</v>
      </c>
      <c r="C135" t="s">
        <v>71</v>
      </c>
      <c r="D135" s="20" t="s">
        <v>331</v>
      </c>
      <c r="E135">
        <v>37</v>
      </c>
      <c r="F135" t="s">
        <v>299</v>
      </c>
      <c r="G135">
        <v>12803461</v>
      </c>
      <c r="H135" t="str">
        <f>RIGHT(Таблица2[[#This Row],[Дата рождения]],4)</f>
        <v>1980</v>
      </c>
      <c r="I135" t="str">
        <f>LEFT(Таблица2[[#This Row],[Фамилия, имя]])</f>
        <v>К</v>
      </c>
    </row>
    <row r="136" spans="1:9" x14ac:dyDescent="0.2">
      <c r="A136">
        <v>1783</v>
      </c>
      <c r="B136" t="s">
        <v>332</v>
      </c>
      <c r="C136" t="s">
        <v>65</v>
      </c>
      <c r="D136" s="20" t="s">
        <v>333</v>
      </c>
      <c r="E136">
        <v>22</v>
      </c>
      <c r="F136" t="s">
        <v>63</v>
      </c>
      <c r="G136">
        <v>55359237</v>
      </c>
      <c r="H136" t="str">
        <f>RIGHT(Таблица2[[#This Row],[Дата рождения]],4)</f>
        <v>1995</v>
      </c>
      <c r="I136" t="str">
        <f>LEFT(Таблица2[[#This Row],[Фамилия, имя]])</f>
        <v>П</v>
      </c>
    </row>
    <row r="137" spans="1:9" x14ac:dyDescent="0.2">
      <c r="A137">
        <v>378</v>
      </c>
      <c r="B137" t="s">
        <v>334</v>
      </c>
      <c r="C137" t="s">
        <v>71</v>
      </c>
      <c r="D137" s="20" t="s">
        <v>335</v>
      </c>
      <c r="E137">
        <v>41</v>
      </c>
      <c r="F137" t="s">
        <v>73</v>
      </c>
      <c r="G137">
        <v>46383584</v>
      </c>
      <c r="H137" t="str">
        <f>RIGHT(Таблица2[[#This Row],[Дата рождения]],4)</f>
        <v>1976</v>
      </c>
      <c r="I137" t="str">
        <f>LEFT(Таблица2[[#This Row],[Фамилия, имя]])</f>
        <v>В</v>
      </c>
    </row>
    <row r="138" spans="1:9" x14ac:dyDescent="0.2">
      <c r="A138">
        <v>1430</v>
      </c>
      <c r="B138" t="s">
        <v>336</v>
      </c>
      <c r="C138" t="s">
        <v>71</v>
      </c>
      <c r="D138" s="20" t="s">
        <v>337</v>
      </c>
      <c r="E138">
        <v>27</v>
      </c>
      <c r="F138" t="s">
        <v>73</v>
      </c>
      <c r="G138">
        <v>72549549</v>
      </c>
      <c r="H138" t="str">
        <f>RIGHT(Таблица2[[#This Row],[Дата рождения]],4)</f>
        <v>1990</v>
      </c>
      <c r="I138" t="str">
        <f>LEFT(Таблица2[[#This Row],[Фамилия, имя]])</f>
        <v>М</v>
      </c>
    </row>
    <row r="139" spans="1:9" x14ac:dyDescent="0.2">
      <c r="A139">
        <v>1694</v>
      </c>
      <c r="B139" t="s">
        <v>338</v>
      </c>
      <c r="C139" t="s">
        <v>65</v>
      </c>
      <c r="D139" s="20" t="s">
        <v>339</v>
      </c>
      <c r="E139">
        <v>32</v>
      </c>
      <c r="F139" t="s">
        <v>63</v>
      </c>
      <c r="G139">
        <v>79757505</v>
      </c>
      <c r="H139" t="str">
        <f>RIGHT(Таблица2[[#This Row],[Дата рождения]],4)</f>
        <v>1985</v>
      </c>
      <c r="I139" t="str">
        <f>LEFT(Таблица2[[#This Row],[Фамилия, имя]])</f>
        <v>Н</v>
      </c>
    </row>
    <row r="140" spans="1:9" x14ac:dyDescent="0.2">
      <c r="A140">
        <v>392</v>
      </c>
      <c r="B140" t="s">
        <v>340</v>
      </c>
      <c r="C140" t="s">
        <v>71</v>
      </c>
      <c r="D140" s="20" t="s">
        <v>341</v>
      </c>
      <c r="E140">
        <v>23</v>
      </c>
      <c r="F140" t="s">
        <v>63</v>
      </c>
      <c r="G140">
        <v>14035</v>
      </c>
      <c r="H140" t="str">
        <f>RIGHT(Таблица2[[#This Row],[Дата рождения]],4)</f>
        <v>1994</v>
      </c>
      <c r="I140" t="str">
        <f>LEFT(Таблица2[[#This Row],[Фамилия, имя]])</f>
        <v>С</v>
      </c>
    </row>
    <row r="141" spans="1:9" x14ac:dyDescent="0.2">
      <c r="A141">
        <v>1081</v>
      </c>
      <c r="B141" t="s">
        <v>342</v>
      </c>
      <c r="C141" t="s">
        <v>61</v>
      </c>
      <c r="D141" s="20" t="s">
        <v>144</v>
      </c>
      <c r="E141">
        <v>27</v>
      </c>
      <c r="F141" t="s">
        <v>161</v>
      </c>
      <c r="G141">
        <v>49796160</v>
      </c>
      <c r="H141" t="str">
        <f>RIGHT(Таблица2[[#This Row],[Дата рождения]],4)</f>
        <v>1990</v>
      </c>
      <c r="I141" t="str">
        <f>LEFT(Таблица2[[#This Row],[Фамилия, имя]])</f>
        <v>Э</v>
      </c>
    </row>
    <row r="142" spans="1:9" x14ac:dyDescent="0.2">
      <c r="A142">
        <v>666</v>
      </c>
      <c r="B142" t="s">
        <v>343</v>
      </c>
      <c r="C142" t="s">
        <v>65</v>
      </c>
      <c r="D142" s="20" t="s">
        <v>344</v>
      </c>
      <c r="E142">
        <v>21</v>
      </c>
      <c r="F142" t="s">
        <v>63</v>
      </c>
      <c r="G142">
        <v>65280448</v>
      </c>
      <c r="H142" t="str">
        <f>RIGHT(Таблица2[[#This Row],[Дата рождения]],4)</f>
        <v>1996</v>
      </c>
      <c r="I142" t="str">
        <f>LEFT(Таблица2[[#This Row],[Фамилия, имя]])</f>
        <v>Д</v>
      </c>
    </row>
    <row r="143" spans="1:9" x14ac:dyDescent="0.2">
      <c r="A143">
        <v>233</v>
      </c>
      <c r="B143" t="s">
        <v>345</v>
      </c>
      <c r="C143" t="s">
        <v>61</v>
      </c>
      <c r="D143" s="20" t="s">
        <v>346</v>
      </c>
      <c r="E143">
        <v>17</v>
      </c>
      <c r="F143" t="s">
        <v>63</v>
      </c>
      <c r="G143">
        <v>33526162</v>
      </c>
      <c r="H143" t="str">
        <f>RIGHT(Таблица2[[#This Row],[Дата рождения]],4)</f>
        <v>2000</v>
      </c>
      <c r="I143" t="str">
        <f>LEFT(Таблица2[[#This Row],[Фамилия, имя]])</f>
        <v>Р</v>
      </c>
    </row>
    <row r="144" spans="1:9" x14ac:dyDescent="0.2">
      <c r="A144">
        <v>1500</v>
      </c>
      <c r="B144" t="s">
        <v>347</v>
      </c>
      <c r="C144" t="s">
        <v>65</v>
      </c>
      <c r="D144" s="20" t="s">
        <v>348</v>
      </c>
      <c r="E144">
        <v>28</v>
      </c>
      <c r="F144" t="s">
        <v>85</v>
      </c>
      <c r="G144">
        <v>98979539</v>
      </c>
      <c r="H144" t="str">
        <f>RIGHT(Таблица2[[#This Row],[Дата рождения]],4)</f>
        <v>1989</v>
      </c>
      <c r="I144" t="str">
        <f>LEFT(Таблица2[[#This Row],[Фамилия, имя]])</f>
        <v>М</v>
      </c>
    </row>
    <row r="145" spans="1:9" x14ac:dyDescent="0.2">
      <c r="A145">
        <v>1662</v>
      </c>
      <c r="B145" t="s">
        <v>349</v>
      </c>
      <c r="C145" t="s">
        <v>71</v>
      </c>
      <c r="D145" s="20" t="s">
        <v>350</v>
      </c>
      <c r="E145">
        <v>24</v>
      </c>
      <c r="F145" t="s">
        <v>63</v>
      </c>
      <c r="G145">
        <v>67505359</v>
      </c>
      <c r="H145" t="str">
        <f>RIGHT(Таблица2[[#This Row],[Дата рождения]],4)</f>
        <v>1994</v>
      </c>
      <c r="I145" t="str">
        <f>LEFT(Таблица2[[#This Row],[Фамилия, имя]])</f>
        <v>Н</v>
      </c>
    </row>
    <row r="146" spans="1:9" x14ac:dyDescent="0.2">
      <c r="A146">
        <v>1319</v>
      </c>
      <c r="B146" t="s">
        <v>351</v>
      </c>
      <c r="C146" t="s">
        <v>71</v>
      </c>
      <c r="D146" s="20" t="s">
        <v>352</v>
      </c>
      <c r="E146">
        <v>20</v>
      </c>
      <c r="F146" t="s">
        <v>63</v>
      </c>
      <c r="G146">
        <v>27521160</v>
      </c>
      <c r="H146" t="str">
        <f>RIGHT(Таблица2[[#This Row],[Дата рождения]],4)</f>
        <v>1997</v>
      </c>
      <c r="I146" t="str">
        <f>LEFT(Таблица2[[#This Row],[Фамилия, имя]])</f>
        <v>Л</v>
      </c>
    </row>
    <row r="147" spans="1:9" x14ac:dyDescent="0.2">
      <c r="A147">
        <v>121</v>
      </c>
      <c r="B147" t="s">
        <v>353</v>
      </c>
      <c r="C147" t="s">
        <v>71</v>
      </c>
      <c r="D147" s="20" t="s">
        <v>354</v>
      </c>
      <c r="E147">
        <v>27</v>
      </c>
      <c r="F147" t="s">
        <v>67</v>
      </c>
      <c r="G147">
        <v>4236635</v>
      </c>
      <c r="H147" t="str">
        <f>RIGHT(Таблица2[[#This Row],[Дата рождения]],4)</f>
        <v>1990</v>
      </c>
      <c r="I147" t="str">
        <f>LEFT(Таблица2[[#This Row],[Фамилия, имя]])</f>
        <v>Б</v>
      </c>
    </row>
    <row r="148" spans="1:9" x14ac:dyDescent="0.2">
      <c r="A148">
        <v>1573</v>
      </c>
      <c r="B148" t="s">
        <v>355</v>
      </c>
      <c r="C148" t="s">
        <v>71</v>
      </c>
      <c r="D148" s="20" t="s">
        <v>356</v>
      </c>
      <c r="E148">
        <v>22</v>
      </c>
      <c r="F148" t="s">
        <v>63</v>
      </c>
      <c r="G148">
        <v>72142959</v>
      </c>
      <c r="H148" t="str">
        <f>RIGHT(Таблица2[[#This Row],[Дата рождения]],4)</f>
        <v>1995</v>
      </c>
      <c r="I148" t="str">
        <f>LEFT(Таблица2[[#This Row],[Фамилия, имя]])</f>
        <v>М</v>
      </c>
    </row>
    <row r="149" spans="1:9" x14ac:dyDescent="0.2">
      <c r="A149">
        <v>953</v>
      </c>
      <c r="B149" t="s">
        <v>357</v>
      </c>
      <c r="C149" t="s">
        <v>65</v>
      </c>
      <c r="D149" s="20" t="s">
        <v>358</v>
      </c>
      <c r="E149">
        <v>22</v>
      </c>
      <c r="F149" t="s">
        <v>63</v>
      </c>
      <c r="G149">
        <v>38333426</v>
      </c>
      <c r="H149" t="str">
        <f>RIGHT(Таблица2[[#This Row],[Дата рождения]],4)</f>
        <v>1995</v>
      </c>
      <c r="I149" t="str">
        <f>LEFT(Таблица2[[#This Row],[Фамилия, имя]])</f>
        <v>К</v>
      </c>
    </row>
    <row r="150" spans="1:9" x14ac:dyDescent="0.2">
      <c r="A150">
        <v>1747</v>
      </c>
      <c r="B150" t="s">
        <v>359</v>
      </c>
      <c r="C150" t="s">
        <v>71</v>
      </c>
      <c r="D150" s="20" t="s">
        <v>360</v>
      </c>
      <c r="E150">
        <v>34</v>
      </c>
      <c r="F150" t="s">
        <v>63</v>
      </c>
      <c r="G150">
        <v>42635760</v>
      </c>
      <c r="H150" t="str">
        <f>RIGHT(Таблица2[[#This Row],[Дата рождения]],4)</f>
        <v>1984</v>
      </c>
      <c r="I150" t="str">
        <f>LEFT(Таблица2[[#This Row],[Фамилия, имя]])</f>
        <v>О</v>
      </c>
    </row>
    <row r="151" spans="1:9" x14ac:dyDescent="0.2">
      <c r="A151">
        <v>831</v>
      </c>
      <c r="B151" t="s">
        <v>361</v>
      </c>
      <c r="C151" t="s">
        <v>71</v>
      </c>
      <c r="D151" s="20" t="s">
        <v>362</v>
      </c>
      <c r="E151">
        <v>32</v>
      </c>
      <c r="F151" t="s">
        <v>103</v>
      </c>
      <c r="G151">
        <v>26490105</v>
      </c>
      <c r="H151" t="str">
        <f>RIGHT(Таблица2[[#This Row],[Дата рождения]],4)</f>
        <v>1985</v>
      </c>
      <c r="I151" t="str">
        <f>LEFT(Таблица2[[#This Row],[Фамилия, имя]])</f>
        <v>З</v>
      </c>
    </row>
    <row r="152" spans="1:9" x14ac:dyDescent="0.2">
      <c r="A152">
        <v>703</v>
      </c>
      <c r="B152" t="s">
        <v>363</v>
      </c>
      <c r="C152" t="s">
        <v>65</v>
      </c>
      <c r="D152" s="20" t="s">
        <v>364</v>
      </c>
      <c r="E152">
        <v>20</v>
      </c>
      <c r="F152" t="s">
        <v>63</v>
      </c>
      <c r="G152">
        <v>41318907</v>
      </c>
      <c r="H152" t="str">
        <f>RIGHT(Таблица2[[#This Row],[Дата рождения]],4)</f>
        <v>1998</v>
      </c>
      <c r="I152" t="str">
        <f>LEFT(Таблица2[[#This Row],[Фамилия, имя]])</f>
        <v>Д</v>
      </c>
    </row>
    <row r="153" spans="1:9" x14ac:dyDescent="0.2">
      <c r="A153">
        <v>1626</v>
      </c>
      <c r="B153" t="s">
        <v>365</v>
      </c>
      <c r="C153" t="s">
        <v>61</v>
      </c>
      <c r="D153" s="20" t="s">
        <v>366</v>
      </c>
      <c r="E153">
        <v>42</v>
      </c>
      <c r="F153" t="s">
        <v>63</v>
      </c>
      <c r="G153">
        <v>92544886</v>
      </c>
      <c r="H153" t="str">
        <f>RIGHT(Таблица2[[#This Row],[Дата рождения]],4)</f>
        <v>1975</v>
      </c>
      <c r="I153" t="str">
        <f>LEFT(Таблица2[[#This Row],[Фамилия, имя]])</f>
        <v>Н</v>
      </c>
    </row>
    <row r="154" spans="1:9" x14ac:dyDescent="0.2">
      <c r="A154">
        <v>1291</v>
      </c>
      <c r="B154" t="s">
        <v>367</v>
      </c>
      <c r="C154" t="s">
        <v>65</v>
      </c>
      <c r="D154" s="20" t="s">
        <v>368</v>
      </c>
      <c r="E154">
        <v>38</v>
      </c>
      <c r="F154" t="s">
        <v>369</v>
      </c>
      <c r="G154">
        <v>11917693</v>
      </c>
      <c r="H154" t="str">
        <f>RIGHT(Таблица2[[#This Row],[Дата рождения]],4)</f>
        <v>1979</v>
      </c>
      <c r="I154" t="str">
        <f>LEFT(Таблица2[[#This Row],[Фамилия, имя]])</f>
        <v>Л</v>
      </c>
    </row>
    <row r="155" spans="1:9" x14ac:dyDescent="0.2">
      <c r="A155">
        <v>973</v>
      </c>
      <c r="B155" t="s">
        <v>234</v>
      </c>
      <c r="C155" t="s">
        <v>71</v>
      </c>
      <c r="D155" s="20" t="s">
        <v>235</v>
      </c>
      <c r="E155">
        <v>27</v>
      </c>
      <c r="F155" t="s">
        <v>73</v>
      </c>
      <c r="G155">
        <v>62990284</v>
      </c>
      <c r="H155" t="str">
        <f>RIGHT(Таблица2[[#This Row],[Дата рождения]],4)</f>
        <v>1991</v>
      </c>
      <c r="I155" t="str">
        <f>LEFT(Таблица2[[#This Row],[Фамилия, имя]])</f>
        <v>Ш</v>
      </c>
    </row>
    <row r="156" spans="1:9" x14ac:dyDescent="0.2">
      <c r="A156">
        <v>1240</v>
      </c>
      <c r="B156" t="s">
        <v>370</v>
      </c>
      <c r="C156" t="s">
        <v>71</v>
      </c>
      <c r="D156" s="20" t="s">
        <v>371</v>
      </c>
      <c r="E156">
        <v>21</v>
      </c>
      <c r="F156" t="s">
        <v>63</v>
      </c>
      <c r="G156">
        <v>3354823</v>
      </c>
      <c r="H156" t="str">
        <f>RIGHT(Таблица2[[#This Row],[Дата рождения]],4)</f>
        <v>1996</v>
      </c>
      <c r="I156" t="str">
        <f>LEFT(Таблица2[[#This Row],[Фамилия, имя]])</f>
        <v>К</v>
      </c>
    </row>
    <row r="157" spans="1:9" x14ac:dyDescent="0.2">
      <c r="A157">
        <v>109</v>
      </c>
      <c r="B157" t="s">
        <v>372</v>
      </c>
      <c r="C157" t="s">
        <v>71</v>
      </c>
      <c r="D157" s="20" t="s">
        <v>373</v>
      </c>
      <c r="E157">
        <v>20</v>
      </c>
      <c r="F157" t="s">
        <v>63</v>
      </c>
      <c r="G157">
        <v>99362621</v>
      </c>
      <c r="H157" t="str">
        <f>RIGHT(Таблица2[[#This Row],[Дата рождения]],4)</f>
        <v>1997</v>
      </c>
      <c r="I157" t="str">
        <f>LEFT(Таблица2[[#This Row],[Фамилия, имя]])</f>
        <v>П</v>
      </c>
    </row>
    <row r="158" spans="1:9" x14ac:dyDescent="0.2">
      <c r="A158">
        <v>896</v>
      </c>
      <c r="B158" t="s">
        <v>374</v>
      </c>
      <c r="C158" t="s">
        <v>71</v>
      </c>
      <c r="D158" s="20" t="s">
        <v>375</v>
      </c>
      <c r="E158">
        <v>22</v>
      </c>
      <c r="F158" t="s">
        <v>63</v>
      </c>
      <c r="G158">
        <v>37224697</v>
      </c>
      <c r="H158" t="str">
        <f>RIGHT(Таблица2[[#This Row],[Дата рождения]],4)</f>
        <v>1995</v>
      </c>
      <c r="I158" t="str">
        <f>LEFT(Таблица2[[#This Row],[Фамилия, имя]])</f>
        <v>Ш</v>
      </c>
    </row>
    <row r="159" spans="1:9" x14ac:dyDescent="0.2">
      <c r="A159">
        <v>127</v>
      </c>
      <c r="B159" t="s">
        <v>376</v>
      </c>
      <c r="C159" t="s">
        <v>65</v>
      </c>
      <c r="D159" s="20" t="s">
        <v>377</v>
      </c>
      <c r="E159">
        <v>22</v>
      </c>
      <c r="F159" t="s">
        <v>63</v>
      </c>
      <c r="G159">
        <v>47331497</v>
      </c>
      <c r="H159" t="str">
        <f>RIGHT(Таблица2[[#This Row],[Дата рождения]],4)</f>
        <v>1995</v>
      </c>
      <c r="I159" t="str">
        <f>LEFT(Таблица2[[#This Row],[Фамилия, имя]])</f>
        <v>Б</v>
      </c>
    </row>
    <row r="160" spans="1:9" x14ac:dyDescent="0.2">
      <c r="A160">
        <v>1744</v>
      </c>
      <c r="B160" t="s">
        <v>378</v>
      </c>
      <c r="C160" t="s">
        <v>65</v>
      </c>
      <c r="D160" s="20" t="s">
        <v>379</v>
      </c>
      <c r="E160">
        <v>30</v>
      </c>
      <c r="F160" t="s">
        <v>63</v>
      </c>
      <c r="G160">
        <v>15733752</v>
      </c>
      <c r="H160" t="str">
        <f>RIGHT(Таблица2[[#This Row],[Дата рождения]],4)</f>
        <v>1987</v>
      </c>
      <c r="I160" t="str">
        <f>LEFT(Таблица2[[#This Row],[Фамилия, имя]])</f>
        <v>О</v>
      </c>
    </row>
    <row r="161" spans="1:9" x14ac:dyDescent="0.2">
      <c r="A161">
        <v>1433</v>
      </c>
      <c r="B161" t="s">
        <v>380</v>
      </c>
      <c r="C161" t="s">
        <v>71</v>
      </c>
      <c r="D161" s="20" t="s">
        <v>381</v>
      </c>
      <c r="E161">
        <v>29</v>
      </c>
      <c r="F161" t="s">
        <v>73</v>
      </c>
      <c r="G161">
        <v>18583392</v>
      </c>
      <c r="H161" t="str">
        <f>RIGHT(Таблица2[[#This Row],[Дата рождения]],4)</f>
        <v>1988</v>
      </c>
      <c r="I161" t="str">
        <f>LEFT(Таблица2[[#This Row],[Фамилия, имя]])</f>
        <v>М</v>
      </c>
    </row>
    <row r="162" spans="1:9" x14ac:dyDescent="0.2">
      <c r="A162">
        <v>711</v>
      </c>
      <c r="B162" t="s">
        <v>382</v>
      </c>
      <c r="C162" t="s">
        <v>71</v>
      </c>
      <c r="D162" s="20" t="s">
        <v>383</v>
      </c>
      <c r="E162">
        <v>29</v>
      </c>
      <c r="F162" t="s">
        <v>63</v>
      </c>
      <c r="G162">
        <v>43680913</v>
      </c>
      <c r="H162" t="str">
        <f>RIGHT(Таблица2[[#This Row],[Дата рождения]],4)</f>
        <v>1989</v>
      </c>
      <c r="I162" t="str">
        <f>LEFT(Таблица2[[#This Row],[Фамилия, имя]])</f>
        <v>Д</v>
      </c>
    </row>
    <row r="163" spans="1:9" x14ac:dyDescent="0.2">
      <c r="A163">
        <v>957</v>
      </c>
      <c r="B163" t="s">
        <v>384</v>
      </c>
      <c r="C163" t="s">
        <v>65</v>
      </c>
      <c r="D163" s="20" t="s">
        <v>385</v>
      </c>
      <c r="E163">
        <v>18</v>
      </c>
      <c r="F163" t="s">
        <v>63</v>
      </c>
      <c r="G163">
        <v>48010957</v>
      </c>
      <c r="H163" t="str">
        <f>RIGHT(Таблица2[[#This Row],[Дата рождения]],4)</f>
        <v>1999</v>
      </c>
      <c r="I163" t="str">
        <f>LEFT(Таблица2[[#This Row],[Фамилия, имя]])</f>
        <v>Ш</v>
      </c>
    </row>
    <row r="164" spans="1:9" x14ac:dyDescent="0.2">
      <c r="A164">
        <v>184</v>
      </c>
      <c r="B164" t="s">
        <v>386</v>
      </c>
      <c r="C164" t="s">
        <v>65</v>
      </c>
      <c r="D164" s="20" t="s">
        <v>387</v>
      </c>
      <c r="E164">
        <v>25</v>
      </c>
      <c r="F164" t="s">
        <v>63</v>
      </c>
      <c r="G164">
        <v>28448613</v>
      </c>
      <c r="H164" t="str">
        <f>RIGHT(Таблица2[[#This Row],[Дата рождения]],4)</f>
        <v>1992</v>
      </c>
      <c r="I164" t="str">
        <f>LEFT(Таблица2[[#This Row],[Фамилия, имя]])</f>
        <v>Б</v>
      </c>
    </row>
    <row r="165" spans="1:9" x14ac:dyDescent="0.2">
      <c r="A165">
        <v>1791</v>
      </c>
      <c r="B165" t="s">
        <v>388</v>
      </c>
      <c r="C165" t="s">
        <v>71</v>
      </c>
      <c r="D165" s="20" t="s">
        <v>389</v>
      </c>
      <c r="E165">
        <v>44</v>
      </c>
      <c r="F165" t="s">
        <v>85</v>
      </c>
      <c r="G165">
        <v>44022098</v>
      </c>
      <c r="H165" t="str">
        <f>RIGHT(Таблица2[[#This Row],[Дата рождения]],4)</f>
        <v>1973</v>
      </c>
      <c r="I165" t="str">
        <f>LEFT(Таблица2[[#This Row],[Фамилия, имя]])</f>
        <v>П</v>
      </c>
    </row>
    <row r="166" spans="1:9" x14ac:dyDescent="0.2">
      <c r="A166">
        <v>1602</v>
      </c>
      <c r="B166" t="s">
        <v>390</v>
      </c>
      <c r="C166" t="s">
        <v>61</v>
      </c>
      <c r="D166" s="20" t="s">
        <v>391</v>
      </c>
      <c r="E166">
        <v>36</v>
      </c>
      <c r="F166" t="s">
        <v>73</v>
      </c>
      <c r="G166">
        <v>66363560</v>
      </c>
      <c r="H166" t="str">
        <f>RIGHT(Таблица2[[#This Row],[Дата рождения]],4)</f>
        <v>1982</v>
      </c>
      <c r="I166" t="str">
        <f>LEFT(Таблица2[[#This Row],[Фамилия, имя]])</f>
        <v>М</v>
      </c>
    </row>
    <row r="167" spans="1:9" x14ac:dyDescent="0.2">
      <c r="A167">
        <v>864</v>
      </c>
      <c r="B167" t="s">
        <v>392</v>
      </c>
      <c r="C167" t="s">
        <v>61</v>
      </c>
      <c r="D167" s="20" t="s">
        <v>393</v>
      </c>
      <c r="E167">
        <v>30</v>
      </c>
      <c r="F167" t="s">
        <v>63</v>
      </c>
      <c r="G167">
        <v>8331990</v>
      </c>
      <c r="H167" t="str">
        <f>RIGHT(Таблица2[[#This Row],[Дата рождения]],4)</f>
        <v>1987</v>
      </c>
      <c r="I167" t="str">
        <f>LEFT(Таблица2[[#This Row],[Фамилия, имя]])</f>
        <v>Ш</v>
      </c>
    </row>
    <row r="168" spans="1:9" x14ac:dyDescent="0.2">
      <c r="A168">
        <v>228</v>
      </c>
      <c r="B168" t="s">
        <v>394</v>
      </c>
      <c r="C168" t="s">
        <v>71</v>
      </c>
      <c r="D168" s="20" t="s">
        <v>395</v>
      </c>
      <c r="E168">
        <v>32</v>
      </c>
      <c r="F168" t="s">
        <v>103</v>
      </c>
      <c r="G168">
        <v>75641681</v>
      </c>
      <c r="H168" t="str">
        <f>RIGHT(Таблица2[[#This Row],[Дата рождения]],4)</f>
        <v>1985</v>
      </c>
      <c r="I168" t="str">
        <f>LEFT(Таблица2[[#This Row],[Фамилия, имя]])</f>
        <v>Р</v>
      </c>
    </row>
    <row r="169" spans="1:9" x14ac:dyDescent="0.2">
      <c r="A169">
        <v>1026</v>
      </c>
      <c r="B169" t="s">
        <v>396</v>
      </c>
      <c r="C169" t="s">
        <v>71</v>
      </c>
      <c r="D169" s="20" t="s">
        <v>397</v>
      </c>
      <c r="E169">
        <v>25</v>
      </c>
      <c r="F169" t="s">
        <v>96</v>
      </c>
      <c r="G169">
        <v>6365145</v>
      </c>
      <c r="H169" t="str">
        <f>RIGHT(Таблица2[[#This Row],[Дата рождения]],4)</f>
        <v>1992</v>
      </c>
      <c r="I169" t="str">
        <f>LEFT(Таблица2[[#This Row],[Фамилия, имя]])</f>
        <v>К</v>
      </c>
    </row>
    <row r="170" spans="1:9" x14ac:dyDescent="0.2">
      <c r="A170">
        <v>184</v>
      </c>
      <c r="B170" t="s">
        <v>398</v>
      </c>
      <c r="C170" t="s">
        <v>65</v>
      </c>
      <c r="D170" s="20" t="s">
        <v>399</v>
      </c>
      <c r="E170">
        <v>37</v>
      </c>
      <c r="F170" t="s">
        <v>124</v>
      </c>
      <c r="G170">
        <v>30586482</v>
      </c>
      <c r="H170" t="str">
        <f>RIGHT(Таблица2[[#This Row],[Дата рождения]],4)</f>
        <v>1981</v>
      </c>
      <c r="I170" t="str">
        <f>LEFT(Таблица2[[#This Row],[Фамилия, имя]])</f>
        <v>Р</v>
      </c>
    </row>
    <row r="171" spans="1:9" x14ac:dyDescent="0.2">
      <c r="A171">
        <v>608</v>
      </c>
      <c r="B171" t="s">
        <v>400</v>
      </c>
      <c r="C171" t="s">
        <v>71</v>
      </c>
      <c r="D171" s="20" t="s">
        <v>401</v>
      </c>
      <c r="E171">
        <v>21</v>
      </c>
      <c r="F171" t="s">
        <v>63</v>
      </c>
      <c r="G171">
        <v>89315931</v>
      </c>
      <c r="H171" t="str">
        <f>RIGHT(Таблица2[[#This Row],[Дата рождения]],4)</f>
        <v>1996</v>
      </c>
      <c r="I171" t="str">
        <f>LEFT(Таблица2[[#This Row],[Фамилия, имя]])</f>
        <v>У</v>
      </c>
    </row>
    <row r="172" spans="1:9" x14ac:dyDescent="0.2">
      <c r="A172">
        <v>269</v>
      </c>
      <c r="B172" t="s">
        <v>402</v>
      </c>
      <c r="C172" t="s">
        <v>71</v>
      </c>
      <c r="D172" s="20" t="s">
        <v>403</v>
      </c>
      <c r="E172">
        <v>45</v>
      </c>
      <c r="F172" t="s">
        <v>73</v>
      </c>
      <c r="G172">
        <v>99528117</v>
      </c>
      <c r="H172" t="str">
        <f>RIGHT(Таблица2[[#This Row],[Дата рождения]],4)</f>
        <v>1972</v>
      </c>
      <c r="I172" t="str">
        <f>LEFT(Таблица2[[#This Row],[Фамилия, имя]])</f>
        <v>С</v>
      </c>
    </row>
    <row r="173" spans="1:9" x14ac:dyDescent="0.2">
      <c r="A173">
        <v>1228</v>
      </c>
      <c r="B173" t="s">
        <v>404</v>
      </c>
      <c r="C173" t="s">
        <v>61</v>
      </c>
      <c r="D173" s="20" t="s">
        <v>257</v>
      </c>
      <c r="E173">
        <v>20</v>
      </c>
      <c r="F173" t="s">
        <v>63</v>
      </c>
      <c r="G173">
        <v>6747230</v>
      </c>
      <c r="H173" t="str">
        <f>RIGHT(Таблица2[[#This Row],[Дата рождения]],4)</f>
        <v>1997</v>
      </c>
      <c r="I173" t="str">
        <f>LEFT(Таблица2[[#This Row],[Фамилия, имя]])</f>
        <v>К</v>
      </c>
    </row>
    <row r="174" spans="1:9" x14ac:dyDescent="0.2">
      <c r="A174">
        <v>1185</v>
      </c>
      <c r="B174" t="s">
        <v>405</v>
      </c>
      <c r="C174" t="s">
        <v>71</v>
      </c>
      <c r="D174" s="20" t="s">
        <v>406</v>
      </c>
      <c r="E174">
        <v>21</v>
      </c>
      <c r="F174" t="s">
        <v>63</v>
      </c>
      <c r="G174">
        <v>44429386</v>
      </c>
      <c r="H174" t="str">
        <f>RIGHT(Таблица2[[#This Row],[Дата рождения]],4)</f>
        <v>1996</v>
      </c>
      <c r="I174" t="str">
        <f>LEFT(Таблица2[[#This Row],[Фамилия, имя]])</f>
        <v>К</v>
      </c>
    </row>
    <row r="175" spans="1:9" x14ac:dyDescent="0.2">
      <c r="A175">
        <v>1688</v>
      </c>
      <c r="B175" t="s">
        <v>407</v>
      </c>
      <c r="C175" t="s">
        <v>71</v>
      </c>
      <c r="D175" s="20" t="s">
        <v>408</v>
      </c>
      <c r="E175">
        <v>27</v>
      </c>
      <c r="F175" t="s">
        <v>161</v>
      </c>
      <c r="G175">
        <v>25032609</v>
      </c>
      <c r="H175" t="str">
        <f>RIGHT(Таблица2[[#This Row],[Дата рождения]],4)</f>
        <v>1991</v>
      </c>
      <c r="I175" t="str">
        <f>LEFT(Таблица2[[#This Row],[Фамилия, имя]])</f>
        <v>Н</v>
      </c>
    </row>
    <row r="176" spans="1:9" x14ac:dyDescent="0.2">
      <c r="A176">
        <v>140</v>
      </c>
      <c r="B176" t="s">
        <v>409</v>
      </c>
      <c r="C176" t="s">
        <v>61</v>
      </c>
      <c r="D176" s="20" t="s">
        <v>410</v>
      </c>
      <c r="E176">
        <v>24</v>
      </c>
      <c r="F176" t="s">
        <v>63</v>
      </c>
      <c r="G176">
        <v>99525100</v>
      </c>
      <c r="H176" t="str">
        <f>RIGHT(Таблица2[[#This Row],[Дата рождения]],4)</f>
        <v>1993</v>
      </c>
      <c r="I176" t="str">
        <f>LEFT(Таблица2[[#This Row],[Фамилия, имя]])</f>
        <v>Б</v>
      </c>
    </row>
    <row r="177" spans="1:9" x14ac:dyDescent="0.2">
      <c r="A177">
        <v>1407</v>
      </c>
      <c r="B177" t="s">
        <v>411</v>
      </c>
      <c r="C177" t="s">
        <v>71</v>
      </c>
      <c r="D177" s="20" t="s">
        <v>412</v>
      </c>
      <c r="E177">
        <v>22</v>
      </c>
      <c r="F177" t="s">
        <v>63</v>
      </c>
      <c r="G177">
        <v>87893249</v>
      </c>
      <c r="H177" t="str">
        <f>RIGHT(Таблица2[[#This Row],[Дата рождения]],4)</f>
        <v>1995</v>
      </c>
      <c r="I177" t="str">
        <f>LEFT(Таблица2[[#This Row],[Фамилия, имя]])</f>
        <v>Л</v>
      </c>
    </row>
    <row r="178" spans="1:9" x14ac:dyDescent="0.2">
      <c r="A178">
        <v>1045</v>
      </c>
      <c r="B178" t="s">
        <v>413</v>
      </c>
      <c r="C178" t="s">
        <v>65</v>
      </c>
      <c r="D178" s="20" t="s">
        <v>414</v>
      </c>
      <c r="E178">
        <v>37</v>
      </c>
      <c r="F178" t="s">
        <v>63</v>
      </c>
      <c r="G178">
        <v>35275837</v>
      </c>
      <c r="H178" t="str">
        <f>RIGHT(Таблица2[[#This Row],[Дата рождения]],4)</f>
        <v>1980</v>
      </c>
      <c r="I178" t="str">
        <f>LEFT(Таблица2[[#This Row],[Фамилия, имя]])</f>
        <v>Щ</v>
      </c>
    </row>
    <row r="179" spans="1:9" x14ac:dyDescent="0.2">
      <c r="A179">
        <v>555</v>
      </c>
      <c r="B179" t="s">
        <v>415</v>
      </c>
      <c r="C179" t="s">
        <v>71</v>
      </c>
      <c r="D179" s="20" t="s">
        <v>416</v>
      </c>
      <c r="E179">
        <v>20</v>
      </c>
      <c r="F179" t="s">
        <v>63</v>
      </c>
      <c r="G179">
        <v>37962945</v>
      </c>
      <c r="H179" t="str">
        <f>RIGHT(Таблица2[[#This Row],[Дата рождения]],4)</f>
        <v>1997</v>
      </c>
      <c r="I179" t="str">
        <f>LEFT(Таблица2[[#This Row],[Фамилия, имя]])</f>
        <v>Т</v>
      </c>
    </row>
    <row r="180" spans="1:9" x14ac:dyDescent="0.2">
      <c r="A180">
        <v>362</v>
      </c>
      <c r="B180" t="s">
        <v>417</v>
      </c>
      <c r="C180" t="s">
        <v>71</v>
      </c>
      <c r="D180" s="20" t="s">
        <v>418</v>
      </c>
      <c r="E180">
        <v>28</v>
      </c>
      <c r="F180" t="s">
        <v>63</v>
      </c>
      <c r="G180">
        <v>92215447</v>
      </c>
      <c r="H180" t="str">
        <f>RIGHT(Таблица2[[#This Row],[Дата рождения]],4)</f>
        <v>1989</v>
      </c>
      <c r="I180" t="str">
        <f>LEFT(Таблица2[[#This Row],[Фамилия, имя]])</f>
        <v>В</v>
      </c>
    </row>
    <row r="181" spans="1:9" x14ac:dyDescent="0.2">
      <c r="A181">
        <v>508</v>
      </c>
      <c r="B181" t="s">
        <v>419</v>
      </c>
      <c r="C181" t="s">
        <v>71</v>
      </c>
      <c r="D181" s="20" t="s">
        <v>420</v>
      </c>
      <c r="E181">
        <v>33</v>
      </c>
      <c r="F181" t="s">
        <v>73</v>
      </c>
      <c r="G181">
        <v>24357339</v>
      </c>
      <c r="H181" t="str">
        <f>RIGHT(Таблица2[[#This Row],[Дата рождения]],4)</f>
        <v>1984</v>
      </c>
      <c r="I181" t="str">
        <f>LEFT(Таблица2[[#This Row],[Фамилия, имя]])</f>
        <v>Т</v>
      </c>
    </row>
    <row r="182" spans="1:9" x14ac:dyDescent="0.2">
      <c r="A182">
        <v>628</v>
      </c>
      <c r="B182" t="s">
        <v>421</v>
      </c>
      <c r="C182" t="s">
        <v>65</v>
      </c>
      <c r="D182" s="20" t="s">
        <v>422</v>
      </c>
      <c r="E182">
        <v>22</v>
      </c>
      <c r="F182" t="s">
        <v>96</v>
      </c>
      <c r="G182">
        <v>98156316</v>
      </c>
      <c r="H182" t="str">
        <f>RIGHT(Таблица2[[#This Row],[Дата рождения]],4)</f>
        <v>1995</v>
      </c>
      <c r="I182" t="str">
        <f>LEFT(Таблица2[[#This Row],[Фамилия, имя]])</f>
        <v>У</v>
      </c>
    </row>
    <row r="183" spans="1:9" x14ac:dyDescent="0.2">
      <c r="A183">
        <v>712</v>
      </c>
      <c r="B183" t="s">
        <v>423</v>
      </c>
      <c r="C183" t="s">
        <v>71</v>
      </c>
      <c r="D183" s="20" t="s">
        <v>424</v>
      </c>
      <c r="E183">
        <v>27</v>
      </c>
      <c r="F183" t="s">
        <v>63</v>
      </c>
      <c r="G183">
        <v>53132474</v>
      </c>
      <c r="H183" t="str">
        <f>RIGHT(Таблица2[[#This Row],[Дата рождения]],4)</f>
        <v>1990</v>
      </c>
      <c r="I183" t="str">
        <f>LEFT(Таблица2[[#This Row],[Фамилия, имя]])</f>
        <v>Д</v>
      </c>
    </row>
    <row r="184" spans="1:9" x14ac:dyDescent="0.2">
      <c r="A184">
        <v>747</v>
      </c>
      <c r="B184" t="s">
        <v>425</v>
      </c>
      <c r="C184" t="s">
        <v>71</v>
      </c>
      <c r="D184" s="20" t="s">
        <v>426</v>
      </c>
      <c r="E184">
        <v>38</v>
      </c>
      <c r="F184" t="s">
        <v>63</v>
      </c>
      <c r="G184">
        <v>68677935</v>
      </c>
      <c r="H184" t="str">
        <f>RIGHT(Таблица2[[#This Row],[Дата рождения]],4)</f>
        <v>1979</v>
      </c>
      <c r="I184" t="str">
        <f>LEFT(Таблица2[[#This Row],[Фамилия, имя]])</f>
        <v>Х</v>
      </c>
    </row>
    <row r="185" spans="1:9" x14ac:dyDescent="0.2">
      <c r="A185">
        <v>172</v>
      </c>
      <c r="B185" t="s">
        <v>427</v>
      </c>
      <c r="C185" t="s">
        <v>65</v>
      </c>
      <c r="D185" s="20" t="s">
        <v>428</v>
      </c>
      <c r="E185">
        <v>22</v>
      </c>
      <c r="F185" t="s">
        <v>63</v>
      </c>
      <c r="G185">
        <v>90054998</v>
      </c>
      <c r="H185" t="str">
        <f>RIGHT(Таблица2[[#This Row],[Дата рождения]],4)</f>
        <v>1995</v>
      </c>
      <c r="I185" t="str">
        <f>LEFT(Таблица2[[#This Row],[Фамилия, имя]])</f>
        <v>Р</v>
      </c>
    </row>
    <row r="186" spans="1:9" x14ac:dyDescent="0.2">
      <c r="A186">
        <v>63</v>
      </c>
      <c r="B186" t="s">
        <v>429</v>
      </c>
      <c r="C186" t="s">
        <v>71</v>
      </c>
      <c r="D186" s="20" t="s">
        <v>430</v>
      </c>
      <c r="E186">
        <v>39</v>
      </c>
      <c r="F186" t="s">
        <v>103</v>
      </c>
      <c r="G186">
        <v>30255032</v>
      </c>
      <c r="H186" t="str">
        <f>RIGHT(Таблица2[[#This Row],[Дата рождения]],4)</f>
        <v>1978</v>
      </c>
      <c r="I186" t="str">
        <f>LEFT(Таблица2[[#This Row],[Фамилия, имя]])</f>
        <v>П</v>
      </c>
    </row>
    <row r="187" spans="1:9" x14ac:dyDescent="0.2">
      <c r="A187">
        <v>51</v>
      </c>
      <c r="B187" t="s">
        <v>431</v>
      </c>
      <c r="C187" t="s">
        <v>65</v>
      </c>
      <c r="D187" s="20" t="s">
        <v>432</v>
      </c>
      <c r="E187">
        <v>25</v>
      </c>
      <c r="F187" t="s">
        <v>63</v>
      </c>
      <c r="G187">
        <v>80404760</v>
      </c>
      <c r="H187" t="str">
        <f>RIGHT(Таблица2[[#This Row],[Дата рождения]],4)</f>
        <v>1992</v>
      </c>
      <c r="I187" t="str">
        <f>LEFT(Таблица2[[#This Row],[Фамилия, имя]])</f>
        <v>А</v>
      </c>
    </row>
    <row r="188" spans="1:9" x14ac:dyDescent="0.2">
      <c r="A188">
        <v>516</v>
      </c>
      <c r="B188" t="s">
        <v>433</v>
      </c>
      <c r="C188" t="s">
        <v>71</v>
      </c>
      <c r="D188" s="20" t="s">
        <v>434</v>
      </c>
      <c r="E188">
        <v>35</v>
      </c>
      <c r="F188" t="s">
        <v>63</v>
      </c>
      <c r="G188">
        <v>82010628</v>
      </c>
      <c r="H188" t="str">
        <f>RIGHT(Таблица2[[#This Row],[Дата рождения]],4)</f>
        <v>1982</v>
      </c>
      <c r="I188" t="str">
        <f>LEFT(Таблица2[[#This Row],[Фамилия, имя]])</f>
        <v>Г</v>
      </c>
    </row>
    <row r="189" spans="1:9" x14ac:dyDescent="0.2">
      <c r="A189">
        <v>275</v>
      </c>
      <c r="B189" t="s">
        <v>435</v>
      </c>
      <c r="C189" t="s">
        <v>71</v>
      </c>
      <c r="D189" s="20" t="s">
        <v>436</v>
      </c>
      <c r="E189">
        <v>29</v>
      </c>
      <c r="F189" t="s">
        <v>85</v>
      </c>
      <c r="G189">
        <v>85834363</v>
      </c>
      <c r="H189" t="str">
        <f>RIGHT(Таблица2[[#This Row],[Дата рождения]],4)</f>
        <v>1988</v>
      </c>
      <c r="I189" t="str">
        <f>LEFT(Таблица2[[#This Row],[Фамилия, имя]])</f>
        <v>С</v>
      </c>
    </row>
    <row r="190" spans="1:9" x14ac:dyDescent="0.2">
      <c r="A190">
        <v>603</v>
      </c>
      <c r="B190" t="s">
        <v>437</v>
      </c>
      <c r="C190" t="s">
        <v>71</v>
      </c>
      <c r="D190" s="20" t="s">
        <v>438</v>
      </c>
      <c r="E190">
        <v>38</v>
      </c>
      <c r="F190" t="s">
        <v>103</v>
      </c>
      <c r="G190">
        <v>77843103</v>
      </c>
      <c r="H190" t="str">
        <f>RIGHT(Таблица2[[#This Row],[Дата рождения]],4)</f>
        <v>1979</v>
      </c>
      <c r="I190" t="str">
        <f>LEFT(Таблица2[[#This Row],[Фамилия, имя]])</f>
        <v>Г</v>
      </c>
    </row>
    <row r="191" spans="1:9" x14ac:dyDescent="0.2">
      <c r="A191">
        <v>1403</v>
      </c>
      <c r="B191" t="s">
        <v>439</v>
      </c>
      <c r="C191" t="s">
        <v>65</v>
      </c>
      <c r="D191" s="20" t="s">
        <v>440</v>
      </c>
      <c r="E191">
        <v>37</v>
      </c>
      <c r="F191" t="s">
        <v>63</v>
      </c>
      <c r="G191">
        <v>50811558</v>
      </c>
      <c r="H191" t="str">
        <f>RIGHT(Таблица2[[#This Row],[Дата рождения]],4)</f>
        <v>1980</v>
      </c>
      <c r="I191" t="str">
        <f>LEFT(Таблица2[[#This Row],[Фамилия, имя]])</f>
        <v>Л</v>
      </c>
    </row>
    <row r="192" spans="1:9" x14ac:dyDescent="0.2">
      <c r="A192">
        <v>1643</v>
      </c>
      <c r="B192" t="s">
        <v>441</v>
      </c>
      <c r="C192" t="s">
        <v>65</v>
      </c>
      <c r="D192" s="20" t="s">
        <v>442</v>
      </c>
      <c r="E192">
        <v>24</v>
      </c>
      <c r="F192" t="s">
        <v>63</v>
      </c>
      <c r="G192">
        <v>97843756</v>
      </c>
      <c r="H192" t="str">
        <f>RIGHT(Таблица2[[#This Row],[Дата рождения]],4)</f>
        <v>1993</v>
      </c>
      <c r="I192" t="str">
        <f>LEFT(Таблица2[[#This Row],[Фамилия, имя]])</f>
        <v>Н</v>
      </c>
    </row>
    <row r="193" spans="1:9" x14ac:dyDescent="0.2">
      <c r="A193">
        <v>1587</v>
      </c>
      <c r="B193" t="s">
        <v>443</v>
      </c>
      <c r="C193" t="s">
        <v>71</v>
      </c>
      <c r="D193" s="20" t="s">
        <v>444</v>
      </c>
      <c r="E193">
        <v>17</v>
      </c>
      <c r="F193" t="s">
        <v>63</v>
      </c>
      <c r="G193">
        <v>96319507</v>
      </c>
      <c r="H193" t="str">
        <f>RIGHT(Таблица2[[#This Row],[Дата рождения]],4)</f>
        <v>2000</v>
      </c>
      <c r="I193" t="str">
        <f>LEFT(Таблица2[[#This Row],[Фамилия, имя]])</f>
        <v>М</v>
      </c>
    </row>
    <row r="194" spans="1:9" x14ac:dyDescent="0.2">
      <c r="A194">
        <v>663</v>
      </c>
      <c r="B194" t="s">
        <v>445</v>
      </c>
      <c r="C194" t="s">
        <v>71</v>
      </c>
      <c r="D194" s="20" t="s">
        <v>446</v>
      </c>
      <c r="E194">
        <v>24</v>
      </c>
      <c r="F194" t="s">
        <v>63</v>
      </c>
      <c r="G194">
        <v>82966974</v>
      </c>
      <c r="H194" t="str">
        <f>RIGHT(Таблица2[[#This Row],[Дата рождения]],4)</f>
        <v>1993</v>
      </c>
      <c r="I194" t="str">
        <f>LEFT(Таблица2[[#This Row],[Фамилия, имя]])</f>
        <v>Ф</v>
      </c>
    </row>
    <row r="195" spans="1:9" x14ac:dyDescent="0.2">
      <c r="A195">
        <v>39</v>
      </c>
      <c r="B195" t="s">
        <v>447</v>
      </c>
      <c r="C195" t="s">
        <v>61</v>
      </c>
      <c r="D195" s="20" t="s">
        <v>448</v>
      </c>
      <c r="E195">
        <v>23</v>
      </c>
      <c r="F195" t="s">
        <v>63</v>
      </c>
      <c r="G195">
        <v>58921171</v>
      </c>
      <c r="H195" t="str">
        <f>RIGHT(Таблица2[[#This Row],[Дата рождения]],4)</f>
        <v>1994</v>
      </c>
      <c r="I195" t="str">
        <f>LEFT(Таблица2[[#This Row],[Фамилия, имя]])</f>
        <v>А</v>
      </c>
    </row>
    <row r="196" spans="1:9" x14ac:dyDescent="0.2">
      <c r="A196">
        <v>1285</v>
      </c>
      <c r="B196" t="s">
        <v>449</v>
      </c>
      <c r="C196" t="s">
        <v>71</v>
      </c>
      <c r="D196" s="20" t="s">
        <v>450</v>
      </c>
      <c r="E196">
        <v>40</v>
      </c>
      <c r="F196" t="s">
        <v>67</v>
      </c>
      <c r="G196">
        <v>89898587</v>
      </c>
      <c r="H196" t="str">
        <f>RIGHT(Таблица2[[#This Row],[Дата рождения]],4)</f>
        <v>1977</v>
      </c>
      <c r="I196" t="str">
        <f>LEFT(Таблица2[[#This Row],[Фамилия, имя]])</f>
        <v>Л</v>
      </c>
    </row>
    <row r="197" spans="1:9" x14ac:dyDescent="0.2">
      <c r="A197">
        <v>638</v>
      </c>
      <c r="B197" t="s">
        <v>451</v>
      </c>
      <c r="C197" t="s">
        <v>65</v>
      </c>
      <c r="D197" s="20" t="s">
        <v>452</v>
      </c>
      <c r="E197">
        <v>20</v>
      </c>
      <c r="F197" t="s">
        <v>63</v>
      </c>
      <c r="G197">
        <v>48968599</v>
      </c>
      <c r="H197" t="str">
        <f>RIGHT(Таблица2[[#This Row],[Дата рождения]],4)</f>
        <v>1997</v>
      </c>
      <c r="I197" t="str">
        <f>LEFT(Таблица2[[#This Row],[Фамилия, имя]])</f>
        <v>Ф</v>
      </c>
    </row>
    <row r="198" spans="1:9" x14ac:dyDescent="0.2">
      <c r="A198">
        <v>697</v>
      </c>
      <c r="B198" t="s">
        <v>453</v>
      </c>
      <c r="C198" t="s">
        <v>65</v>
      </c>
      <c r="D198" s="20" t="s">
        <v>454</v>
      </c>
      <c r="E198">
        <v>18</v>
      </c>
      <c r="F198" t="s">
        <v>63</v>
      </c>
      <c r="G198">
        <v>5250826</v>
      </c>
      <c r="H198" t="str">
        <f>RIGHT(Таблица2[[#This Row],[Дата рождения]],4)</f>
        <v>1999</v>
      </c>
      <c r="I198" t="str">
        <f>LEFT(Таблица2[[#This Row],[Фамилия, имя]])</f>
        <v>Х</v>
      </c>
    </row>
    <row r="199" spans="1:9" x14ac:dyDescent="0.2">
      <c r="A199">
        <v>486</v>
      </c>
      <c r="B199" t="s">
        <v>455</v>
      </c>
      <c r="C199" t="s">
        <v>65</v>
      </c>
      <c r="D199" s="20" t="s">
        <v>456</v>
      </c>
      <c r="E199">
        <v>23</v>
      </c>
      <c r="F199" t="s">
        <v>63</v>
      </c>
      <c r="G199">
        <v>73363294</v>
      </c>
      <c r="H199" t="str">
        <f>RIGHT(Таблица2[[#This Row],[Дата рождения]],4)</f>
        <v>1994</v>
      </c>
      <c r="I199" t="str">
        <f>LEFT(Таблица2[[#This Row],[Фамилия, имя]])</f>
        <v>Г</v>
      </c>
    </row>
    <row r="200" spans="1:9" x14ac:dyDescent="0.2">
      <c r="A200">
        <v>698</v>
      </c>
      <c r="B200" t="s">
        <v>457</v>
      </c>
      <c r="C200" t="s">
        <v>71</v>
      </c>
      <c r="D200" s="20" t="s">
        <v>458</v>
      </c>
      <c r="E200">
        <v>32</v>
      </c>
      <c r="F200" t="s">
        <v>67</v>
      </c>
      <c r="G200">
        <v>11535635</v>
      </c>
      <c r="H200" t="str">
        <f>RIGHT(Таблица2[[#This Row],[Дата рождения]],4)</f>
        <v>1985</v>
      </c>
      <c r="I200" t="str">
        <f>LEFT(Таблица2[[#This Row],[Фамилия, имя]])</f>
        <v>Д</v>
      </c>
    </row>
    <row r="201" spans="1:9" x14ac:dyDescent="0.2">
      <c r="A201">
        <v>1481</v>
      </c>
      <c r="B201" t="s">
        <v>459</v>
      </c>
      <c r="C201" t="s">
        <v>71</v>
      </c>
      <c r="D201" s="20" t="s">
        <v>460</v>
      </c>
      <c r="E201">
        <v>22</v>
      </c>
      <c r="F201" t="s">
        <v>63</v>
      </c>
      <c r="G201">
        <v>31686293</v>
      </c>
      <c r="H201" t="str">
        <f>RIGHT(Таблица2[[#This Row],[Дата рождения]],4)</f>
        <v>1995</v>
      </c>
      <c r="I201" t="str">
        <f>LEFT(Таблица2[[#This Row],[Фамилия, имя]])</f>
        <v>М</v>
      </c>
    </row>
    <row r="202" spans="1:9" x14ac:dyDescent="0.2">
      <c r="A202">
        <v>1563</v>
      </c>
      <c r="B202" t="s">
        <v>461</v>
      </c>
      <c r="C202" t="s">
        <v>65</v>
      </c>
      <c r="D202" s="20" t="s">
        <v>462</v>
      </c>
      <c r="E202">
        <v>27</v>
      </c>
      <c r="F202" t="s">
        <v>63</v>
      </c>
      <c r="G202">
        <v>83579829</v>
      </c>
      <c r="H202" t="str">
        <f>RIGHT(Таблица2[[#This Row],[Дата рождения]],4)</f>
        <v>1991</v>
      </c>
      <c r="I202" t="str">
        <f>LEFT(Таблица2[[#This Row],[Фамилия, имя]])</f>
        <v>М</v>
      </c>
    </row>
    <row r="203" spans="1:9" x14ac:dyDescent="0.2">
      <c r="A203">
        <v>1077</v>
      </c>
      <c r="B203" t="s">
        <v>463</v>
      </c>
      <c r="C203" t="s">
        <v>71</v>
      </c>
      <c r="D203" s="20" t="s">
        <v>464</v>
      </c>
      <c r="E203">
        <v>35</v>
      </c>
      <c r="F203" t="s">
        <v>85</v>
      </c>
      <c r="G203">
        <v>7707042</v>
      </c>
      <c r="H203" t="str">
        <f>RIGHT(Таблица2[[#This Row],[Дата рождения]],4)</f>
        <v>1982</v>
      </c>
      <c r="I203" t="str">
        <f>LEFT(Таблица2[[#This Row],[Фамилия, имя]])</f>
        <v>К</v>
      </c>
    </row>
    <row r="204" spans="1:9" x14ac:dyDescent="0.2">
      <c r="A204">
        <v>1445</v>
      </c>
      <c r="B204" t="s">
        <v>465</v>
      </c>
      <c r="C204" t="s">
        <v>65</v>
      </c>
      <c r="D204" s="20" t="s">
        <v>466</v>
      </c>
      <c r="E204">
        <v>19</v>
      </c>
      <c r="F204" t="s">
        <v>63</v>
      </c>
      <c r="G204">
        <v>96133734</v>
      </c>
      <c r="H204" t="str">
        <f>RIGHT(Таблица2[[#This Row],[Дата рождения]],4)</f>
        <v>1998</v>
      </c>
      <c r="I204" t="str">
        <f>LEFT(Таблица2[[#This Row],[Фамилия, имя]])</f>
        <v>М</v>
      </c>
    </row>
    <row r="205" spans="1:9" x14ac:dyDescent="0.2">
      <c r="A205">
        <v>1086</v>
      </c>
      <c r="B205" t="s">
        <v>467</v>
      </c>
      <c r="C205" t="s">
        <v>65</v>
      </c>
      <c r="D205" s="20" t="s">
        <v>468</v>
      </c>
      <c r="E205">
        <v>22</v>
      </c>
      <c r="F205" t="s">
        <v>63</v>
      </c>
      <c r="G205">
        <v>42765863</v>
      </c>
      <c r="H205" t="str">
        <f>RIGHT(Таблица2[[#This Row],[Дата рождения]],4)</f>
        <v>1995</v>
      </c>
      <c r="I205" t="str">
        <f>LEFT(Таблица2[[#This Row],[Фамилия, имя]])</f>
        <v>Ю</v>
      </c>
    </row>
    <row r="206" spans="1:9" x14ac:dyDescent="0.2">
      <c r="A206">
        <v>1109</v>
      </c>
      <c r="B206" t="s">
        <v>469</v>
      </c>
      <c r="C206" t="s">
        <v>65</v>
      </c>
      <c r="D206" s="20" t="s">
        <v>470</v>
      </c>
      <c r="E206">
        <v>28</v>
      </c>
      <c r="F206" t="s">
        <v>63</v>
      </c>
      <c r="G206">
        <v>45333741</v>
      </c>
      <c r="H206" t="str">
        <f>RIGHT(Таблица2[[#This Row],[Дата рождения]],4)</f>
        <v>1989</v>
      </c>
      <c r="I206" t="str">
        <f>LEFT(Таблица2[[#This Row],[Фамилия, имя]])</f>
        <v>К</v>
      </c>
    </row>
    <row r="207" spans="1:9" x14ac:dyDescent="0.2">
      <c r="A207">
        <v>704</v>
      </c>
      <c r="B207" t="s">
        <v>471</v>
      </c>
      <c r="C207" t="s">
        <v>71</v>
      </c>
      <c r="D207" s="20" t="s">
        <v>472</v>
      </c>
      <c r="E207">
        <v>37</v>
      </c>
      <c r="F207" t="s">
        <v>85</v>
      </c>
      <c r="G207">
        <v>69078131</v>
      </c>
      <c r="H207" t="str">
        <f>RIGHT(Таблица2[[#This Row],[Дата рождения]],4)</f>
        <v>1980</v>
      </c>
      <c r="I207" t="str">
        <f>LEFT(Таблица2[[#This Row],[Фамилия, имя]])</f>
        <v>Х</v>
      </c>
    </row>
    <row r="208" spans="1:9" x14ac:dyDescent="0.2">
      <c r="A208">
        <v>1290</v>
      </c>
      <c r="B208" t="s">
        <v>473</v>
      </c>
      <c r="C208" t="s">
        <v>65</v>
      </c>
      <c r="D208" s="20" t="s">
        <v>474</v>
      </c>
      <c r="E208">
        <v>30</v>
      </c>
      <c r="F208" t="s">
        <v>207</v>
      </c>
      <c r="G208">
        <v>70038845</v>
      </c>
      <c r="H208" t="str">
        <f>RIGHT(Таблица2[[#This Row],[Дата рождения]],4)</f>
        <v>1987</v>
      </c>
      <c r="I208" t="str">
        <f>LEFT(Таблица2[[#This Row],[Фамилия, имя]])</f>
        <v>Л</v>
      </c>
    </row>
    <row r="209" spans="1:9" x14ac:dyDescent="0.2">
      <c r="A209">
        <v>1042</v>
      </c>
      <c r="B209" t="s">
        <v>475</v>
      </c>
      <c r="C209" t="s">
        <v>71</v>
      </c>
      <c r="D209" s="20" t="s">
        <v>476</v>
      </c>
      <c r="E209">
        <v>18</v>
      </c>
      <c r="F209" t="s">
        <v>63</v>
      </c>
      <c r="G209">
        <v>27892034</v>
      </c>
      <c r="H209" t="str">
        <f>RIGHT(Таблица2[[#This Row],[Дата рождения]],4)</f>
        <v>1999</v>
      </c>
      <c r="I209" t="str">
        <f>LEFT(Таблица2[[#This Row],[Фамилия, имя]])</f>
        <v>Ш</v>
      </c>
    </row>
    <row r="210" spans="1:9" x14ac:dyDescent="0.2">
      <c r="A210">
        <v>1330</v>
      </c>
      <c r="B210" t="s">
        <v>477</v>
      </c>
      <c r="C210" t="s">
        <v>65</v>
      </c>
      <c r="D210" s="20" t="s">
        <v>478</v>
      </c>
      <c r="E210">
        <v>42</v>
      </c>
      <c r="F210" t="s">
        <v>299</v>
      </c>
      <c r="G210">
        <v>48769968</v>
      </c>
      <c r="H210" t="str">
        <f>RIGHT(Таблица2[[#This Row],[Дата рождения]],4)</f>
        <v>1975</v>
      </c>
      <c r="I210" t="str">
        <f>LEFT(Таблица2[[#This Row],[Фамилия, имя]])</f>
        <v>Л</v>
      </c>
    </row>
    <row r="211" spans="1:9" x14ac:dyDescent="0.2">
      <c r="A211">
        <v>719</v>
      </c>
      <c r="B211" t="s">
        <v>479</v>
      </c>
      <c r="C211" t="s">
        <v>65</v>
      </c>
      <c r="D211" s="20" t="s">
        <v>480</v>
      </c>
      <c r="E211">
        <v>37</v>
      </c>
      <c r="F211" t="s">
        <v>76</v>
      </c>
      <c r="G211">
        <v>16226018</v>
      </c>
      <c r="H211" t="str">
        <f>RIGHT(Таблица2[[#This Row],[Дата рождения]],4)</f>
        <v>1980</v>
      </c>
      <c r="I211" t="str">
        <f>LEFT(Таблица2[[#This Row],[Фамилия, имя]])</f>
        <v>Х</v>
      </c>
    </row>
    <row r="212" spans="1:9" x14ac:dyDescent="0.2">
      <c r="A212">
        <v>1259</v>
      </c>
      <c r="B212" t="s">
        <v>481</v>
      </c>
      <c r="C212" t="s">
        <v>65</v>
      </c>
      <c r="D212" s="20" t="s">
        <v>482</v>
      </c>
      <c r="E212">
        <v>24</v>
      </c>
      <c r="F212" t="s">
        <v>63</v>
      </c>
      <c r="G212">
        <v>68296623</v>
      </c>
      <c r="H212" t="str">
        <f>RIGHT(Таблица2[[#This Row],[Дата рождения]],4)</f>
        <v>1993</v>
      </c>
      <c r="I212" t="str">
        <f>LEFT(Таблица2[[#This Row],[Фамилия, имя]])</f>
        <v>К</v>
      </c>
    </row>
    <row r="213" spans="1:9" x14ac:dyDescent="0.2">
      <c r="A213">
        <v>1071</v>
      </c>
      <c r="B213" t="s">
        <v>483</v>
      </c>
      <c r="C213" t="s">
        <v>71</v>
      </c>
      <c r="D213" s="20" t="s">
        <v>484</v>
      </c>
      <c r="E213">
        <v>29</v>
      </c>
      <c r="F213" t="s">
        <v>73</v>
      </c>
      <c r="G213">
        <v>61601664</v>
      </c>
      <c r="H213" t="str">
        <f>RIGHT(Таблица2[[#This Row],[Дата рождения]],4)</f>
        <v>1988</v>
      </c>
      <c r="I213" t="str">
        <f>LEFT(Таблица2[[#This Row],[Фамилия, имя]])</f>
        <v>Э</v>
      </c>
    </row>
    <row r="214" spans="1:9" x14ac:dyDescent="0.2">
      <c r="A214">
        <v>9</v>
      </c>
      <c r="B214" t="s">
        <v>485</v>
      </c>
      <c r="C214" t="s">
        <v>71</v>
      </c>
      <c r="D214" s="20" t="s">
        <v>486</v>
      </c>
      <c r="E214">
        <v>24</v>
      </c>
      <c r="F214" t="s">
        <v>63</v>
      </c>
      <c r="G214">
        <v>86608888</v>
      </c>
      <c r="H214" t="str">
        <f>RIGHT(Таблица2[[#This Row],[Дата рождения]],4)</f>
        <v>1993</v>
      </c>
      <c r="I214" t="str">
        <f>LEFT(Таблица2[[#This Row],[Фамилия, имя]])</f>
        <v>П</v>
      </c>
    </row>
    <row r="215" spans="1:9" x14ac:dyDescent="0.2">
      <c r="A215">
        <v>1094</v>
      </c>
      <c r="B215" t="s">
        <v>487</v>
      </c>
      <c r="C215" t="s">
        <v>71</v>
      </c>
      <c r="D215" s="20" t="s">
        <v>488</v>
      </c>
      <c r="E215">
        <v>20</v>
      </c>
      <c r="F215" t="s">
        <v>63</v>
      </c>
      <c r="G215">
        <v>33672074</v>
      </c>
      <c r="H215" t="str">
        <f>RIGHT(Таблица2[[#This Row],[Дата рождения]],4)</f>
        <v>1997</v>
      </c>
      <c r="I215" t="str">
        <f>LEFT(Таблица2[[#This Row],[Фамилия, имя]])</f>
        <v>Ю</v>
      </c>
    </row>
    <row r="216" spans="1:9" x14ac:dyDescent="0.2">
      <c r="A216">
        <v>871</v>
      </c>
      <c r="B216" t="s">
        <v>489</v>
      </c>
      <c r="C216" t="s">
        <v>65</v>
      </c>
      <c r="D216" s="20" t="s">
        <v>490</v>
      </c>
      <c r="E216">
        <v>40</v>
      </c>
      <c r="F216" t="s">
        <v>63</v>
      </c>
      <c r="G216">
        <v>28939193</v>
      </c>
      <c r="H216" t="str">
        <f>RIGHT(Таблица2[[#This Row],[Дата рождения]],4)</f>
        <v>1978</v>
      </c>
      <c r="I216" t="str">
        <f>LEFT(Таблица2[[#This Row],[Фамилия, имя]])</f>
        <v>З</v>
      </c>
    </row>
    <row r="217" spans="1:9" x14ac:dyDescent="0.2">
      <c r="A217">
        <v>309</v>
      </c>
      <c r="B217" t="s">
        <v>491</v>
      </c>
      <c r="C217" t="s">
        <v>65</v>
      </c>
      <c r="D217" s="20" t="s">
        <v>492</v>
      </c>
      <c r="E217">
        <v>20</v>
      </c>
      <c r="F217" t="s">
        <v>63</v>
      </c>
      <c r="G217">
        <v>14341965</v>
      </c>
      <c r="H217" t="str">
        <f>RIGHT(Таблица2[[#This Row],[Дата рождения]],4)</f>
        <v>1998</v>
      </c>
      <c r="I217" t="str">
        <f>LEFT(Таблица2[[#This Row],[Фамилия, имя]])</f>
        <v>С</v>
      </c>
    </row>
    <row r="218" spans="1:9" x14ac:dyDescent="0.2">
      <c r="A218">
        <v>1089</v>
      </c>
      <c r="B218" t="s">
        <v>493</v>
      </c>
      <c r="C218" t="s">
        <v>65</v>
      </c>
      <c r="D218" s="20" t="s">
        <v>494</v>
      </c>
      <c r="E218">
        <v>29</v>
      </c>
      <c r="F218" t="s">
        <v>63</v>
      </c>
      <c r="G218">
        <v>83310420</v>
      </c>
      <c r="H218" t="str">
        <f>RIGHT(Таблица2[[#This Row],[Дата рождения]],4)</f>
        <v>1988</v>
      </c>
      <c r="I218" t="str">
        <f>LEFT(Таблица2[[#This Row],[Фамилия, имя]])</f>
        <v>Ю</v>
      </c>
    </row>
    <row r="219" spans="1:9" x14ac:dyDescent="0.2">
      <c r="A219">
        <v>804</v>
      </c>
      <c r="B219" t="s">
        <v>495</v>
      </c>
      <c r="C219" t="s">
        <v>71</v>
      </c>
      <c r="D219" s="20" t="s">
        <v>496</v>
      </c>
      <c r="E219">
        <v>32</v>
      </c>
      <c r="F219" t="s">
        <v>63</v>
      </c>
      <c r="G219">
        <v>27280803</v>
      </c>
      <c r="H219" t="str">
        <f>RIGHT(Таблица2[[#This Row],[Дата рождения]],4)</f>
        <v>1985</v>
      </c>
      <c r="I219" t="str">
        <f>LEFT(Таблица2[[#This Row],[Фамилия, имя]])</f>
        <v>Ж</v>
      </c>
    </row>
    <row r="220" spans="1:9" x14ac:dyDescent="0.2">
      <c r="A220">
        <v>1300</v>
      </c>
      <c r="B220" t="s">
        <v>497</v>
      </c>
      <c r="C220" t="s">
        <v>71</v>
      </c>
      <c r="D220" s="20" t="s">
        <v>498</v>
      </c>
      <c r="E220">
        <v>37</v>
      </c>
      <c r="F220" t="s">
        <v>63</v>
      </c>
      <c r="G220">
        <v>15347297</v>
      </c>
      <c r="H220" t="str">
        <f>RIGHT(Таблица2[[#This Row],[Дата рождения]],4)</f>
        <v>1980</v>
      </c>
      <c r="I220" t="str">
        <f>LEFT(Таблица2[[#This Row],[Фамилия, имя]])</f>
        <v>Л</v>
      </c>
    </row>
    <row r="221" spans="1:9" x14ac:dyDescent="0.2">
      <c r="A221">
        <v>335</v>
      </c>
      <c r="B221" t="s">
        <v>499</v>
      </c>
      <c r="C221" t="s">
        <v>65</v>
      </c>
      <c r="D221" s="20" t="s">
        <v>500</v>
      </c>
      <c r="E221">
        <v>26</v>
      </c>
      <c r="F221" t="s">
        <v>63</v>
      </c>
      <c r="G221">
        <v>35129690</v>
      </c>
      <c r="H221" t="str">
        <f>RIGHT(Таблица2[[#This Row],[Дата рождения]],4)</f>
        <v>1991</v>
      </c>
      <c r="I221" t="str">
        <f>LEFT(Таблица2[[#This Row],[Фамилия, имя]])</f>
        <v>С</v>
      </c>
    </row>
    <row r="222" spans="1:9" x14ac:dyDescent="0.2">
      <c r="A222">
        <v>358</v>
      </c>
      <c r="B222" t="s">
        <v>501</v>
      </c>
      <c r="C222" t="s">
        <v>61</v>
      </c>
      <c r="D222" s="20" t="s">
        <v>502</v>
      </c>
      <c r="E222">
        <v>27</v>
      </c>
      <c r="F222" t="s">
        <v>63</v>
      </c>
      <c r="G222">
        <v>78878485</v>
      </c>
      <c r="H222" t="str">
        <f>RIGHT(Таблица2[[#This Row],[Дата рождения]],4)</f>
        <v>1990</v>
      </c>
      <c r="I222" t="str">
        <f>LEFT(Таблица2[[#This Row],[Фамилия, имя]])</f>
        <v>В</v>
      </c>
    </row>
    <row r="223" spans="1:9" x14ac:dyDescent="0.2">
      <c r="A223">
        <v>810</v>
      </c>
      <c r="B223" t="s">
        <v>503</v>
      </c>
      <c r="C223" t="s">
        <v>71</v>
      </c>
      <c r="D223" s="20" t="s">
        <v>504</v>
      </c>
      <c r="E223">
        <v>37</v>
      </c>
      <c r="F223" t="s">
        <v>63</v>
      </c>
      <c r="G223">
        <v>21114327</v>
      </c>
      <c r="H223" t="str">
        <f>RIGHT(Таблица2[[#This Row],[Дата рождения]],4)</f>
        <v>1980</v>
      </c>
      <c r="I223" t="str">
        <f>LEFT(Таблица2[[#This Row],[Фамилия, имя]])</f>
        <v>З</v>
      </c>
    </row>
    <row r="224" spans="1:9" x14ac:dyDescent="0.2">
      <c r="A224">
        <v>484</v>
      </c>
      <c r="B224" t="s">
        <v>505</v>
      </c>
      <c r="C224" t="s">
        <v>71</v>
      </c>
      <c r="D224" s="20" t="s">
        <v>506</v>
      </c>
      <c r="E224">
        <v>36</v>
      </c>
      <c r="F224" t="s">
        <v>63</v>
      </c>
      <c r="G224">
        <v>45990691</v>
      </c>
      <c r="H224" t="str">
        <f>RIGHT(Таблица2[[#This Row],[Дата рождения]],4)</f>
        <v>1982</v>
      </c>
      <c r="I224" t="str">
        <f>LEFT(Таблица2[[#This Row],[Фамилия, имя]])</f>
        <v>С</v>
      </c>
    </row>
    <row r="225" spans="1:9" x14ac:dyDescent="0.2">
      <c r="A225">
        <v>918</v>
      </c>
      <c r="B225" t="s">
        <v>507</v>
      </c>
      <c r="C225" t="s">
        <v>65</v>
      </c>
      <c r="D225" s="20" t="s">
        <v>508</v>
      </c>
      <c r="E225">
        <v>37</v>
      </c>
      <c r="F225" t="s">
        <v>85</v>
      </c>
      <c r="G225">
        <v>64464378</v>
      </c>
      <c r="H225" t="str">
        <f>RIGHT(Таблица2[[#This Row],[Дата рождения]],4)</f>
        <v>1980</v>
      </c>
      <c r="I225" t="str">
        <f>LEFT(Таблица2[[#This Row],[Фамилия, имя]])</f>
        <v>Й</v>
      </c>
    </row>
    <row r="226" spans="1:9" x14ac:dyDescent="0.2">
      <c r="A226">
        <v>438</v>
      </c>
      <c r="B226" t="s">
        <v>509</v>
      </c>
      <c r="C226" t="s">
        <v>61</v>
      </c>
      <c r="D226" s="20" t="s">
        <v>510</v>
      </c>
      <c r="E226">
        <v>35</v>
      </c>
      <c r="F226" t="s">
        <v>161</v>
      </c>
      <c r="G226">
        <v>92263763</v>
      </c>
      <c r="H226" t="str">
        <f>RIGHT(Таблица2[[#This Row],[Дата рождения]],4)</f>
        <v>1982</v>
      </c>
      <c r="I226" t="str">
        <f>LEFT(Таблица2[[#This Row],[Фамилия, имя]])</f>
        <v>С</v>
      </c>
    </row>
    <row r="227" spans="1:9" x14ac:dyDescent="0.2">
      <c r="A227">
        <v>774</v>
      </c>
      <c r="B227" t="s">
        <v>511</v>
      </c>
      <c r="C227" t="s">
        <v>71</v>
      </c>
      <c r="D227" s="20" t="s">
        <v>512</v>
      </c>
      <c r="E227">
        <v>25</v>
      </c>
      <c r="F227" t="s">
        <v>63</v>
      </c>
      <c r="G227">
        <v>84346391</v>
      </c>
      <c r="H227" t="str">
        <f>RIGHT(Таблица2[[#This Row],[Дата рождения]],4)</f>
        <v>1992</v>
      </c>
      <c r="I227" t="str">
        <f>LEFT(Таблица2[[#This Row],[Фамилия, имя]])</f>
        <v>Ж</v>
      </c>
    </row>
    <row r="228" spans="1:9" x14ac:dyDescent="0.2">
      <c r="A228">
        <v>1424</v>
      </c>
      <c r="B228" t="s">
        <v>513</v>
      </c>
      <c r="C228" t="s">
        <v>65</v>
      </c>
      <c r="D228" s="20" t="s">
        <v>514</v>
      </c>
      <c r="E228">
        <v>19</v>
      </c>
      <c r="F228" t="s">
        <v>63</v>
      </c>
      <c r="G228">
        <v>16275060</v>
      </c>
      <c r="H228" t="str">
        <f>RIGHT(Таблица2[[#This Row],[Дата рождения]],4)</f>
        <v>1998</v>
      </c>
      <c r="I228" t="str">
        <f>LEFT(Таблица2[[#This Row],[Фамилия, имя]])</f>
        <v>М</v>
      </c>
    </row>
    <row r="229" spans="1:9" x14ac:dyDescent="0.2">
      <c r="A229">
        <v>329</v>
      </c>
      <c r="B229" t="s">
        <v>515</v>
      </c>
      <c r="C229" t="s">
        <v>71</v>
      </c>
      <c r="D229" s="20" t="s">
        <v>516</v>
      </c>
      <c r="E229">
        <v>33</v>
      </c>
      <c r="F229" t="s">
        <v>63</v>
      </c>
      <c r="G229">
        <v>49820877</v>
      </c>
      <c r="H229" t="str">
        <f>RIGHT(Таблица2[[#This Row],[Дата рождения]],4)</f>
        <v>1984</v>
      </c>
      <c r="I229" t="str">
        <f>LEFT(Таблица2[[#This Row],[Фамилия, имя]])</f>
        <v>С</v>
      </c>
    </row>
    <row r="230" spans="1:9" x14ac:dyDescent="0.2">
      <c r="A230">
        <v>1102</v>
      </c>
      <c r="B230" t="s">
        <v>517</v>
      </c>
      <c r="C230" t="s">
        <v>65</v>
      </c>
      <c r="D230" s="20" t="s">
        <v>518</v>
      </c>
      <c r="E230">
        <v>46</v>
      </c>
      <c r="F230" t="s">
        <v>63</v>
      </c>
      <c r="G230">
        <v>67330484</v>
      </c>
      <c r="H230" t="str">
        <f>RIGHT(Таблица2[[#This Row],[Дата рождения]],4)</f>
        <v>1971</v>
      </c>
      <c r="I230" t="str">
        <f>LEFT(Таблица2[[#This Row],[Фамилия, имя]])</f>
        <v>Ю</v>
      </c>
    </row>
    <row r="231" spans="1:9" x14ac:dyDescent="0.2">
      <c r="A231">
        <v>485</v>
      </c>
      <c r="B231" t="s">
        <v>519</v>
      </c>
      <c r="C231" t="s">
        <v>61</v>
      </c>
      <c r="D231" s="20" t="s">
        <v>520</v>
      </c>
      <c r="E231">
        <v>30</v>
      </c>
      <c r="F231" t="s">
        <v>63</v>
      </c>
      <c r="G231">
        <v>49157341</v>
      </c>
      <c r="H231" t="str">
        <f>RIGHT(Таблица2[[#This Row],[Дата рождения]],4)</f>
        <v>1987</v>
      </c>
      <c r="I231" t="str">
        <f>LEFT(Таблица2[[#This Row],[Фамилия, имя]])</f>
        <v>С</v>
      </c>
    </row>
    <row r="232" spans="1:9" x14ac:dyDescent="0.2">
      <c r="A232">
        <v>716</v>
      </c>
      <c r="B232" t="s">
        <v>521</v>
      </c>
      <c r="C232" t="s">
        <v>71</v>
      </c>
      <c r="D232" s="20" t="s">
        <v>522</v>
      </c>
      <c r="E232">
        <v>31</v>
      </c>
      <c r="F232" t="s">
        <v>161</v>
      </c>
      <c r="G232">
        <v>60198786</v>
      </c>
      <c r="H232" t="str">
        <f>RIGHT(Таблица2[[#This Row],[Дата рождения]],4)</f>
        <v>1986</v>
      </c>
      <c r="I232" t="str">
        <f>LEFT(Таблица2[[#This Row],[Фамилия, имя]])</f>
        <v>Х</v>
      </c>
    </row>
    <row r="233" spans="1:9" x14ac:dyDescent="0.2">
      <c r="A233">
        <v>853</v>
      </c>
      <c r="B233" t="s">
        <v>523</v>
      </c>
      <c r="C233" t="s">
        <v>65</v>
      </c>
      <c r="D233" s="20" t="s">
        <v>229</v>
      </c>
      <c r="E233">
        <v>22</v>
      </c>
      <c r="F233" t="s">
        <v>63</v>
      </c>
      <c r="G233">
        <v>31205608</v>
      </c>
      <c r="H233" t="str">
        <f>RIGHT(Таблица2[[#This Row],[Дата рождения]],4)</f>
        <v>1995</v>
      </c>
      <c r="I233" t="str">
        <f>LEFT(Таблица2[[#This Row],[Фамилия, имя]])</f>
        <v>Ш</v>
      </c>
    </row>
    <row r="234" spans="1:9" x14ac:dyDescent="0.2">
      <c r="A234">
        <v>1020</v>
      </c>
      <c r="B234" t="s">
        <v>318</v>
      </c>
      <c r="C234" t="s">
        <v>65</v>
      </c>
      <c r="D234" s="20" t="s">
        <v>319</v>
      </c>
      <c r="E234">
        <v>43</v>
      </c>
      <c r="F234" t="s">
        <v>67</v>
      </c>
      <c r="G234">
        <v>60567525</v>
      </c>
      <c r="H234" t="str">
        <f>RIGHT(Таблица2[[#This Row],[Дата рождения]],4)</f>
        <v>1975</v>
      </c>
      <c r="I234" t="str">
        <f>LEFT(Таблица2[[#This Row],[Фамилия, имя]])</f>
        <v>Ш</v>
      </c>
    </row>
    <row r="235" spans="1:9" x14ac:dyDescent="0.2">
      <c r="A235">
        <v>383</v>
      </c>
      <c r="B235" t="s">
        <v>524</v>
      </c>
      <c r="C235" t="s">
        <v>71</v>
      </c>
      <c r="D235" s="20" t="s">
        <v>525</v>
      </c>
      <c r="E235">
        <v>18</v>
      </c>
      <c r="F235" t="s">
        <v>63</v>
      </c>
      <c r="G235">
        <v>13233786</v>
      </c>
      <c r="H235" t="str">
        <f>RIGHT(Таблица2[[#This Row],[Дата рождения]],4)</f>
        <v>1999</v>
      </c>
      <c r="I235" t="str">
        <f>LEFT(Таблица2[[#This Row],[Фамилия, имя]])</f>
        <v>С</v>
      </c>
    </row>
    <row r="236" spans="1:9" x14ac:dyDescent="0.2">
      <c r="A236">
        <v>1142</v>
      </c>
      <c r="B236" t="s">
        <v>526</v>
      </c>
      <c r="C236" t="s">
        <v>61</v>
      </c>
      <c r="D236" s="20" t="s">
        <v>527</v>
      </c>
      <c r="E236">
        <v>24</v>
      </c>
      <c r="F236" t="s">
        <v>528</v>
      </c>
      <c r="G236">
        <v>80351818</v>
      </c>
      <c r="H236" t="str">
        <f>RIGHT(Таблица2[[#This Row],[Дата рождения]],4)</f>
        <v>1993</v>
      </c>
      <c r="I236" t="str">
        <f>LEFT(Таблица2[[#This Row],[Фамилия, имя]])</f>
        <v>Я</v>
      </c>
    </row>
    <row r="237" spans="1:9" x14ac:dyDescent="0.2">
      <c r="A237">
        <v>1762</v>
      </c>
      <c r="B237" t="s">
        <v>529</v>
      </c>
      <c r="C237" t="s">
        <v>71</v>
      </c>
      <c r="D237" s="20" t="s">
        <v>530</v>
      </c>
      <c r="E237">
        <v>29</v>
      </c>
      <c r="F237" t="s">
        <v>96</v>
      </c>
      <c r="G237">
        <v>22859059</v>
      </c>
      <c r="H237" t="str">
        <f>RIGHT(Таблица2[[#This Row],[Дата рождения]],4)</f>
        <v>1988</v>
      </c>
      <c r="I237" t="str">
        <f>LEFT(Таблица2[[#This Row],[Фамилия, имя]])</f>
        <v>П</v>
      </c>
    </row>
    <row r="238" spans="1:9" x14ac:dyDescent="0.2">
      <c r="A238">
        <v>1677</v>
      </c>
      <c r="B238" t="s">
        <v>531</v>
      </c>
      <c r="C238" t="s">
        <v>65</v>
      </c>
      <c r="D238" s="20" t="s">
        <v>532</v>
      </c>
      <c r="E238">
        <v>38</v>
      </c>
      <c r="F238" t="s">
        <v>103</v>
      </c>
      <c r="G238">
        <v>33096392</v>
      </c>
      <c r="H238" t="str">
        <f>RIGHT(Таблица2[[#This Row],[Дата рождения]],4)</f>
        <v>1979</v>
      </c>
      <c r="I238" t="str">
        <f>LEFT(Таблица2[[#This Row],[Фамилия, имя]])</f>
        <v>Н</v>
      </c>
    </row>
    <row r="239" spans="1:9" x14ac:dyDescent="0.2">
      <c r="A239">
        <v>615</v>
      </c>
      <c r="B239" t="s">
        <v>533</v>
      </c>
      <c r="C239" t="s">
        <v>65</v>
      </c>
      <c r="D239" s="20" t="s">
        <v>534</v>
      </c>
      <c r="E239">
        <v>48</v>
      </c>
      <c r="F239" t="s">
        <v>63</v>
      </c>
      <c r="G239">
        <v>54091592</v>
      </c>
      <c r="H239" t="str">
        <f>RIGHT(Таблица2[[#This Row],[Дата рождения]],4)</f>
        <v>1969</v>
      </c>
      <c r="I239" t="str">
        <f>LEFT(Таблица2[[#This Row],[Фамилия, имя]])</f>
        <v>У</v>
      </c>
    </row>
    <row r="240" spans="1:9" x14ac:dyDescent="0.2">
      <c r="A240">
        <v>1042</v>
      </c>
      <c r="B240" t="s">
        <v>535</v>
      </c>
      <c r="C240" t="s">
        <v>71</v>
      </c>
      <c r="D240" s="20" t="s">
        <v>536</v>
      </c>
      <c r="E240">
        <v>31</v>
      </c>
      <c r="F240" t="s">
        <v>73</v>
      </c>
      <c r="G240">
        <v>69232416</v>
      </c>
      <c r="H240" t="str">
        <f>RIGHT(Таблица2[[#This Row],[Дата рождения]],4)</f>
        <v>1986</v>
      </c>
      <c r="I240" t="str">
        <f>LEFT(Таблица2[[#This Row],[Фамилия, имя]])</f>
        <v>К</v>
      </c>
    </row>
    <row r="241" spans="1:9" x14ac:dyDescent="0.2">
      <c r="A241">
        <v>674</v>
      </c>
      <c r="B241" t="s">
        <v>537</v>
      </c>
      <c r="C241" t="s">
        <v>71</v>
      </c>
      <c r="D241" s="20" t="s">
        <v>538</v>
      </c>
      <c r="E241">
        <v>27</v>
      </c>
      <c r="F241" t="s">
        <v>63</v>
      </c>
      <c r="G241">
        <v>37276398</v>
      </c>
      <c r="H241" t="str">
        <f>RIGHT(Таблица2[[#This Row],[Дата рождения]],4)</f>
        <v>1990</v>
      </c>
      <c r="I241" t="str">
        <f>LEFT(Таблица2[[#This Row],[Фамилия, имя]])</f>
        <v>Ф</v>
      </c>
    </row>
    <row r="242" spans="1:9" x14ac:dyDescent="0.2">
      <c r="A242">
        <v>576</v>
      </c>
      <c r="B242" t="s">
        <v>539</v>
      </c>
      <c r="C242" t="s">
        <v>65</v>
      </c>
      <c r="D242" s="20" t="s">
        <v>540</v>
      </c>
      <c r="E242">
        <v>34</v>
      </c>
      <c r="F242" t="s">
        <v>63</v>
      </c>
      <c r="G242">
        <v>3182517</v>
      </c>
      <c r="H242" t="str">
        <f>RIGHT(Таблица2[[#This Row],[Дата рождения]],4)</f>
        <v>1983</v>
      </c>
      <c r="I242" t="str">
        <f>LEFT(Таблица2[[#This Row],[Фамилия, имя]])</f>
        <v>Г</v>
      </c>
    </row>
    <row r="243" spans="1:9" x14ac:dyDescent="0.2">
      <c r="A243">
        <v>1564</v>
      </c>
      <c r="B243" t="s">
        <v>541</v>
      </c>
      <c r="C243" t="s">
        <v>71</v>
      </c>
      <c r="D243" s="20" t="s">
        <v>542</v>
      </c>
      <c r="E243">
        <v>26</v>
      </c>
      <c r="F243" t="s">
        <v>63</v>
      </c>
      <c r="G243">
        <v>76298469</v>
      </c>
      <c r="H243" t="str">
        <f>RIGHT(Таблица2[[#This Row],[Дата рождения]],4)</f>
        <v>1992</v>
      </c>
      <c r="I243" t="str">
        <f>LEFT(Таблица2[[#This Row],[Фамилия, имя]])</f>
        <v>М</v>
      </c>
    </row>
    <row r="244" spans="1:9" x14ac:dyDescent="0.2">
      <c r="A244">
        <v>35</v>
      </c>
      <c r="B244" t="s">
        <v>543</v>
      </c>
      <c r="C244" t="s">
        <v>65</v>
      </c>
      <c r="D244" s="20" t="s">
        <v>544</v>
      </c>
      <c r="E244">
        <v>29</v>
      </c>
      <c r="F244" t="s">
        <v>63</v>
      </c>
      <c r="G244">
        <v>89751686</v>
      </c>
      <c r="H244" t="str">
        <f>RIGHT(Таблица2[[#This Row],[Дата рождения]],4)</f>
        <v>1988</v>
      </c>
      <c r="I244" t="str">
        <f>LEFT(Таблица2[[#This Row],[Фамилия, имя]])</f>
        <v>А</v>
      </c>
    </row>
    <row r="245" spans="1:9" x14ac:dyDescent="0.2">
      <c r="A245">
        <v>1097</v>
      </c>
      <c r="B245" t="s">
        <v>545</v>
      </c>
      <c r="C245" t="s">
        <v>61</v>
      </c>
      <c r="D245" s="20" t="s">
        <v>546</v>
      </c>
      <c r="E245">
        <v>30</v>
      </c>
      <c r="F245" t="s">
        <v>161</v>
      </c>
      <c r="G245">
        <v>68830119</v>
      </c>
      <c r="H245" t="str">
        <f>RIGHT(Таблица2[[#This Row],[Дата рождения]],4)</f>
        <v>1987</v>
      </c>
      <c r="I245" t="str">
        <f>LEFT(Таблица2[[#This Row],[Фамилия, имя]])</f>
        <v>Ю</v>
      </c>
    </row>
    <row r="246" spans="1:9" x14ac:dyDescent="0.2">
      <c r="A246">
        <v>1093</v>
      </c>
      <c r="B246" t="s">
        <v>547</v>
      </c>
      <c r="C246" t="s">
        <v>71</v>
      </c>
      <c r="D246" s="20" t="s">
        <v>548</v>
      </c>
      <c r="E246">
        <v>31</v>
      </c>
      <c r="F246" t="s">
        <v>63</v>
      </c>
      <c r="G246">
        <v>48577042</v>
      </c>
      <c r="H246" t="str">
        <f>RIGHT(Таблица2[[#This Row],[Дата рождения]],4)</f>
        <v>1986</v>
      </c>
      <c r="I246" t="str">
        <f>LEFT(Таблица2[[#This Row],[Фамилия, имя]])</f>
        <v>Ю</v>
      </c>
    </row>
    <row r="247" spans="1:9" x14ac:dyDescent="0.2">
      <c r="A247">
        <v>568</v>
      </c>
      <c r="B247" t="s">
        <v>549</v>
      </c>
      <c r="C247" t="s">
        <v>65</v>
      </c>
      <c r="D247" s="20" t="s">
        <v>550</v>
      </c>
      <c r="E247">
        <v>25</v>
      </c>
      <c r="F247" t="s">
        <v>96</v>
      </c>
      <c r="G247">
        <v>52656239</v>
      </c>
      <c r="H247" t="str">
        <f>RIGHT(Таблица2[[#This Row],[Дата рождения]],4)</f>
        <v>1992</v>
      </c>
      <c r="I247" t="str">
        <f>LEFT(Таблица2[[#This Row],[Фамилия, имя]])</f>
        <v>Г</v>
      </c>
    </row>
    <row r="248" spans="1:9" x14ac:dyDescent="0.2">
      <c r="A248">
        <v>282</v>
      </c>
      <c r="B248" t="s">
        <v>551</v>
      </c>
      <c r="C248" t="s">
        <v>61</v>
      </c>
      <c r="D248" s="20" t="s">
        <v>552</v>
      </c>
      <c r="E248">
        <v>20</v>
      </c>
      <c r="F248" t="s">
        <v>63</v>
      </c>
      <c r="G248">
        <v>30737687</v>
      </c>
      <c r="H248" t="str">
        <f>RIGHT(Таблица2[[#This Row],[Дата рождения]],4)</f>
        <v>1997</v>
      </c>
      <c r="I248" t="str">
        <f>LEFT(Таблица2[[#This Row],[Фамилия, имя]])</f>
        <v>С</v>
      </c>
    </row>
    <row r="249" spans="1:9" x14ac:dyDescent="0.2">
      <c r="A249">
        <v>971</v>
      </c>
      <c r="B249" t="s">
        <v>553</v>
      </c>
      <c r="C249" t="s">
        <v>65</v>
      </c>
      <c r="D249" s="20" t="s">
        <v>554</v>
      </c>
      <c r="E249">
        <v>28</v>
      </c>
      <c r="F249" t="s">
        <v>96</v>
      </c>
      <c r="G249">
        <v>29201629</v>
      </c>
      <c r="H249" t="str">
        <f>RIGHT(Таблица2[[#This Row],[Дата рождения]],4)</f>
        <v>1989</v>
      </c>
      <c r="I249" t="str">
        <f>LEFT(Таблица2[[#This Row],[Фамилия, имя]])</f>
        <v>Ш</v>
      </c>
    </row>
    <row r="250" spans="1:9" x14ac:dyDescent="0.2">
      <c r="A250">
        <v>1409</v>
      </c>
      <c r="B250" t="s">
        <v>555</v>
      </c>
      <c r="C250" t="s">
        <v>71</v>
      </c>
      <c r="D250" s="20" t="s">
        <v>556</v>
      </c>
      <c r="E250">
        <v>36</v>
      </c>
      <c r="F250" t="s">
        <v>63</v>
      </c>
      <c r="G250">
        <v>42899285</v>
      </c>
      <c r="H250" t="str">
        <f>RIGHT(Таблица2[[#This Row],[Дата рождения]],4)</f>
        <v>1981</v>
      </c>
      <c r="I250" t="str">
        <f>LEFT(Таблица2[[#This Row],[Фамилия, имя]])</f>
        <v>М</v>
      </c>
    </row>
    <row r="251" spans="1:9" x14ac:dyDescent="0.2">
      <c r="A251">
        <v>1592</v>
      </c>
      <c r="B251" t="s">
        <v>557</v>
      </c>
      <c r="C251" t="s">
        <v>71</v>
      </c>
      <c r="D251" s="20" t="s">
        <v>558</v>
      </c>
      <c r="E251">
        <v>37</v>
      </c>
      <c r="F251" t="s">
        <v>161</v>
      </c>
      <c r="G251">
        <v>16543878</v>
      </c>
      <c r="H251" t="str">
        <f>RIGHT(Таблица2[[#This Row],[Дата рождения]],4)</f>
        <v>1980</v>
      </c>
      <c r="I251" t="str">
        <f>LEFT(Таблица2[[#This Row],[Фамилия, имя]])</f>
        <v>М</v>
      </c>
    </row>
    <row r="252" spans="1:9" x14ac:dyDescent="0.2">
      <c r="A252">
        <v>1131</v>
      </c>
      <c r="B252" t="s">
        <v>559</v>
      </c>
      <c r="C252" t="s">
        <v>61</v>
      </c>
      <c r="D252" s="20" t="s">
        <v>560</v>
      </c>
      <c r="E252">
        <v>23</v>
      </c>
      <c r="F252" t="s">
        <v>63</v>
      </c>
      <c r="G252">
        <v>53813135</v>
      </c>
      <c r="H252" t="str">
        <f>RIGHT(Таблица2[[#This Row],[Дата рождения]],4)</f>
        <v>1994</v>
      </c>
      <c r="I252" t="str">
        <f>LEFT(Таблица2[[#This Row],[Фамилия, имя]])</f>
        <v>Я</v>
      </c>
    </row>
    <row r="253" spans="1:9" x14ac:dyDescent="0.2">
      <c r="A253">
        <v>770</v>
      </c>
      <c r="B253" t="s">
        <v>561</v>
      </c>
      <c r="C253" t="s">
        <v>71</v>
      </c>
      <c r="D253" s="20" t="s">
        <v>562</v>
      </c>
      <c r="E253">
        <v>29</v>
      </c>
      <c r="F253" t="s">
        <v>63</v>
      </c>
      <c r="G253">
        <v>72705249</v>
      </c>
      <c r="H253" t="str">
        <f>RIGHT(Таблица2[[#This Row],[Дата рождения]],4)</f>
        <v>1988</v>
      </c>
      <c r="I253" t="str">
        <f>LEFT(Таблица2[[#This Row],[Фамилия, имя]])</f>
        <v>Е</v>
      </c>
    </row>
    <row r="254" spans="1:9" x14ac:dyDescent="0.2">
      <c r="A254">
        <v>777</v>
      </c>
      <c r="B254" t="s">
        <v>563</v>
      </c>
      <c r="C254" t="s">
        <v>65</v>
      </c>
      <c r="D254" s="20" t="s">
        <v>564</v>
      </c>
      <c r="E254">
        <v>20</v>
      </c>
      <c r="F254" t="s">
        <v>63</v>
      </c>
      <c r="G254">
        <v>52540482</v>
      </c>
      <c r="H254" t="str">
        <f>RIGHT(Таблица2[[#This Row],[Дата рождения]],4)</f>
        <v>1997</v>
      </c>
      <c r="I254" t="str">
        <f>LEFT(Таблица2[[#This Row],[Фамилия, имя]])</f>
        <v>Ц</v>
      </c>
    </row>
    <row r="255" spans="1:9" x14ac:dyDescent="0.2">
      <c r="A255">
        <v>299</v>
      </c>
      <c r="B255" t="s">
        <v>565</v>
      </c>
      <c r="C255" t="s">
        <v>61</v>
      </c>
      <c r="D255" s="20" t="s">
        <v>566</v>
      </c>
      <c r="E255">
        <v>28</v>
      </c>
      <c r="F255" t="s">
        <v>161</v>
      </c>
      <c r="G255">
        <v>16519364</v>
      </c>
      <c r="H255" t="str">
        <f>RIGHT(Таблица2[[#This Row],[Дата рождения]],4)</f>
        <v>1989</v>
      </c>
      <c r="I255" t="str">
        <f>LEFT(Таблица2[[#This Row],[Фамилия, имя]])</f>
        <v>С</v>
      </c>
    </row>
    <row r="256" spans="1:9" x14ac:dyDescent="0.2">
      <c r="A256">
        <v>935</v>
      </c>
      <c r="B256" t="s">
        <v>567</v>
      </c>
      <c r="C256" t="s">
        <v>65</v>
      </c>
      <c r="D256" s="20" t="s">
        <v>568</v>
      </c>
      <c r="E256">
        <v>39</v>
      </c>
      <c r="F256" t="s">
        <v>63</v>
      </c>
      <c r="G256">
        <v>84698778</v>
      </c>
      <c r="H256" t="str">
        <f>RIGHT(Таблица2[[#This Row],[Дата рождения]],4)</f>
        <v>1978</v>
      </c>
      <c r="I256" t="str">
        <f>LEFT(Таблица2[[#This Row],[Фамилия, имя]])</f>
        <v>Ш</v>
      </c>
    </row>
    <row r="257" spans="1:9" x14ac:dyDescent="0.2">
      <c r="A257">
        <v>1538</v>
      </c>
      <c r="B257" t="s">
        <v>569</v>
      </c>
      <c r="C257" t="s">
        <v>71</v>
      </c>
      <c r="D257" s="20" t="s">
        <v>570</v>
      </c>
      <c r="E257">
        <v>35</v>
      </c>
      <c r="F257" t="s">
        <v>73</v>
      </c>
      <c r="G257">
        <v>53660507</v>
      </c>
      <c r="H257" t="str">
        <f>RIGHT(Таблица2[[#This Row],[Дата рождения]],4)</f>
        <v>1982</v>
      </c>
      <c r="I257" t="str">
        <f>LEFT(Таблица2[[#This Row],[Фамилия, имя]])</f>
        <v>М</v>
      </c>
    </row>
    <row r="258" spans="1:9" x14ac:dyDescent="0.2">
      <c r="A258">
        <v>1748</v>
      </c>
      <c r="B258" t="s">
        <v>571</v>
      </c>
      <c r="C258" t="s">
        <v>71</v>
      </c>
      <c r="D258" s="20" t="s">
        <v>572</v>
      </c>
      <c r="E258">
        <v>23</v>
      </c>
      <c r="F258" t="s">
        <v>63</v>
      </c>
      <c r="G258">
        <v>51471877</v>
      </c>
      <c r="H258" t="str">
        <f>RIGHT(Таблица2[[#This Row],[Дата рождения]],4)</f>
        <v>1994</v>
      </c>
      <c r="I258" t="str">
        <f>LEFT(Таблица2[[#This Row],[Фамилия, имя]])</f>
        <v>О</v>
      </c>
    </row>
    <row r="259" spans="1:9" x14ac:dyDescent="0.2">
      <c r="A259">
        <v>423</v>
      </c>
      <c r="B259" t="s">
        <v>573</v>
      </c>
      <c r="C259" t="s">
        <v>65</v>
      </c>
      <c r="D259" s="20" t="s">
        <v>574</v>
      </c>
      <c r="E259">
        <v>38</v>
      </c>
      <c r="F259" t="s">
        <v>63</v>
      </c>
      <c r="G259">
        <v>2556877</v>
      </c>
      <c r="H259" t="str">
        <f>RIGHT(Таблица2[[#This Row],[Дата рождения]],4)</f>
        <v>1979</v>
      </c>
      <c r="I259" t="str">
        <f>LEFT(Таблица2[[#This Row],[Фамилия, имя]])</f>
        <v>С</v>
      </c>
    </row>
    <row r="260" spans="1:9" x14ac:dyDescent="0.2">
      <c r="A260">
        <v>1768</v>
      </c>
      <c r="B260" t="s">
        <v>575</v>
      </c>
      <c r="C260" t="s">
        <v>65</v>
      </c>
      <c r="D260" s="20" t="s">
        <v>576</v>
      </c>
      <c r="E260">
        <v>24</v>
      </c>
      <c r="F260" t="s">
        <v>63</v>
      </c>
      <c r="G260">
        <v>12944782</v>
      </c>
      <c r="H260" t="str">
        <f>RIGHT(Таблица2[[#This Row],[Дата рождения]],4)</f>
        <v>1993</v>
      </c>
      <c r="I260" t="str">
        <f>LEFT(Таблица2[[#This Row],[Фамилия, имя]])</f>
        <v>П</v>
      </c>
    </row>
    <row r="261" spans="1:9" x14ac:dyDescent="0.2">
      <c r="A261">
        <v>157</v>
      </c>
      <c r="B261" t="s">
        <v>577</v>
      </c>
      <c r="C261" t="s">
        <v>71</v>
      </c>
      <c r="D261" s="20" t="s">
        <v>578</v>
      </c>
      <c r="E261">
        <v>28</v>
      </c>
      <c r="F261" t="s">
        <v>96</v>
      </c>
      <c r="G261">
        <v>7026702</v>
      </c>
      <c r="H261" t="str">
        <f>RIGHT(Таблица2[[#This Row],[Дата рождения]],4)</f>
        <v>1989</v>
      </c>
      <c r="I261" t="str">
        <f>LEFT(Таблица2[[#This Row],[Фамилия, имя]])</f>
        <v>Р</v>
      </c>
    </row>
    <row r="262" spans="1:9" x14ac:dyDescent="0.2">
      <c r="A262">
        <v>1058</v>
      </c>
      <c r="B262" t="s">
        <v>579</v>
      </c>
      <c r="C262" t="s">
        <v>71</v>
      </c>
      <c r="D262" s="20" t="s">
        <v>580</v>
      </c>
      <c r="E262">
        <v>27</v>
      </c>
      <c r="F262" t="s">
        <v>103</v>
      </c>
      <c r="G262">
        <v>43902995</v>
      </c>
      <c r="H262" t="str">
        <f>RIGHT(Таблица2[[#This Row],[Дата рождения]],4)</f>
        <v>1990</v>
      </c>
      <c r="I262" t="str">
        <f>LEFT(Таблица2[[#This Row],[Фамилия, имя]])</f>
        <v>К</v>
      </c>
    </row>
    <row r="263" spans="1:9" x14ac:dyDescent="0.2">
      <c r="A263">
        <v>745</v>
      </c>
      <c r="B263" t="s">
        <v>581</v>
      </c>
      <c r="C263" t="s">
        <v>71</v>
      </c>
      <c r="D263" s="20" t="s">
        <v>582</v>
      </c>
      <c r="E263">
        <v>26</v>
      </c>
      <c r="F263" t="s">
        <v>96</v>
      </c>
      <c r="G263">
        <v>81321207</v>
      </c>
      <c r="H263" t="str">
        <f>RIGHT(Таблица2[[#This Row],[Дата рождения]],4)</f>
        <v>1991</v>
      </c>
      <c r="I263" t="str">
        <f>LEFT(Таблица2[[#This Row],[Фамилия, имя]])</f>
        <v>Е</v>
      </c>
    </row>
    <row r="264" spans="1:9" x14ac:dyDescent="0.2">
      <c r="A264">
        <v>66</v>
      </c>
      <c r="B264" t="s">
        <v>583</v>
      </c>
      <c r="C264" t="s">
        <v>65</v>
      </c>
      <c r="D264" s="20" t="s">
        <v>584</v>
      </c>
      <c r="E264">
        <v>31</v>
      </c>
      <c r="F264" t="s">
        <v>73</v>
      </c>
      <c r="G264">
        <v>26378752</v>
      </c>
      <c r="H264" t="str">
        <f>RIGHT(Таблица2[[#This Row],[Дата рождения]],4)</f>
        <v>1986</v>
      </c>
      <c r="I264" t="str">
        <f>LEFT(Таблица2[[#This Row],[Фамилия, имя]])</f>
        <v>П</v>
      </c>
    </row>
    <row r="265" spans="1:9" x14ac:dyDescent="0.2">
      <c r="A265">
        <v>1136</v>
      </c>
      <c r="B265" t="s">
        <v>585</v>
      </c>
      <c r="C265" t="s">
        <v>65</v>
      </c>
      <c r="D265" s="20" t="s">
        <v>586</v>
      </c>
      <c r="E265">
        <v>28</v>
      </c>
      <c r="F265" t="s">
        <v>96</v>
      </c>
      <c r="G265">
        <v>95585366</v>
      </c>
      <c r="H265" t="str">
        <f>RIGHT(Таблица2[[#This Row],[Дата рождения]],4)</f>
        <v>1989</v>
      </c>
      <c r="I265" t="str">
        <f>LEFT(Таблица2[[#This Row],[Фамилия, имя]])</f>
        <v>К</v>
      </c>
    </row>
    <row r="266" spans="1:9" x14ac:dyDescent="0.2">
      <c r="A266">
        <v>365</v>
      </c>
      <c r="B266" t="s">
        <v>587</v>
      </c>
      <c r="C266" t="s">
        <v>65</v>
      </c>
      <c r="D266" s="20" t="s">
        <v>588</v>
      </c>
      <c r="E266">
        <v>23</v>
      </c>
      <c r="F266" t="s">
        <v>63</v>
      </c>
      <c r="G266">
        <v>67227850</v>
      </c>
      <c r="H266" t="str">
        <f>RIGHT(Таблица2[[#This Row],[Дата рождения]],4)</f>
        <v>1994</v>
      </c>
      <c r="I266" t="str">
        <f>LEFT(Таблица2[[#This Row],[Фамилия, имя]])</f>
        <v>В</v>
      </c>
    </row>
    <row r="267" spans="1:9" x14ac:dyDescent="0.2">
      <c r="A267">
        <v>752</v>
      </c>
      <c r="B267" t="s">
        <v>589</v>
      </c>
      <c r="C267" t="s">
        <v>71</v>
      </c>
      <c r="D267" s="20" t="s">
        <v>590</v>
      </c>
      <c r="E267">
        <v>24</v>
      </c>
      <c r="F267" t="s">
        <v>591</v>
      </c>
      <c r="G267">
        <v>60495516</v>
      </c>
      <c r="H267" t="str">
        <f>RIGHT(Таблица2[[#This Row],[Дата рождения]],4)</f>
        <v>1993</v>
      </c>
      <c r="I267" t="str">
        <f>LEFT(Таблица2[[#This Row],[Фамилия, имя]])</f>
        <v>Е</v>
      </c>
    </row>
    <row r="268" spans="1:9" x14ac:dyDescent="0.2">
      <c r="A268">
        <v>166</v>
      </c>
      <c r="B268" t="s">
        <v>592</v>
      </c>
      <c r="C268" t="s">
        <v>65</v>
      </c>
      <c r="D268" s="20" t="s">
        <v>593</v>
      </c>
      <c r="E268">
        <v>35</v>
      </c>
      <c r="F268" t="s">
        <v>63</v>
      </c>
      <c r="G268">
        <v>19620322</v>
      </c>
      <c r="H268" t="str">
        <f>RIGHT(Таблица2[[#This Row],[Дата рождения]],4)</f>
        <v>1982</v>
      </c>
      <c r="I268" t="str">
        <f>LEFT(Таблица2[[#This Row],[Фамилия, имя]])</f>
        <v>Б</v>
      </c>
    </row>
    <row r="269" spans="1:9" x14ac:dyDescent="0.2">
      <c r="A269">
        <v>573</v>
      </c>
      <c r="B269" t="s">
        <v>594</v>
      </c>
      <c r="C269" t="s">
        <v>71</v>
      </c>
      <c r="D269" s="20" t="s">
        <v>595</v>
      </c>
      <c r="E269">
        <v>31</v>
      </c>
      <c r="F269" t="s">
        <v>63</v>
      </c>
      <c r="G269">
        <v>11672207</v>
      </c>
      <c r="H269" t="str">
        <f>RIGHT(Таблица2[[#This Row],[Дата рождения]],4)</f>
        <v>1987</v>
      </c>
      <c r="I269" t="str">
        <f>LEFT(Таблица2[[#This Row],[Фамилия, имя]])</f>
        <v>Г</v>
      </c>
    </row>
    <row r="270" spans="1:9" x14ac:dyDescent="0.2">
      <c r="A270">
        <v>17</v>
      </c>
      <c r="B270" t="s">
        <v>596</v>
      </c>
      <c r="C270" t="s">
        <v>71</v>
      </c>
      <c r="D270" s="20" t="s">
        <v>597</v>
      </c>
      <c r="E270">
        <v>38</v>
      </c>
      <c r="F270" t="s">
        <v>161</v>
      </c>
      <c r="G270">
        <v>83134450</v>
      </c>
      <c r="H270" t="str">
        <f>RIGHT(Таблица2[[#This Row],[Дата рождения]],4)</f>
        <v>1979</v>
      </c>
      <c r="I270" t="str">
        <f>LEFT(Таблица2[[#This Row],[Фамилия, имя]])</f>
        <v>П</v>
      </c>
    </row>
    <row r="271" spans="1:9" x14ac:dyDescent="0.2">
      <c r="A271">
        <v>156</v>
      </c>
      <c r="B271" t="s">
        <v>598</v>
      </c>
      <c r="C271" t="s">
        <v>65</v>
      </c>
      <c r="D271" s="20" t="s">
        <v>599</v>
      </c>
      <c r="E271">
        <v>22</v>
      </c>
      <c r="F271" t="s">
        <v>67</v>
      </c>
      <c r="G271">
        <v>46237450</v>
      </c>
      <c r="H271" t="str">
        <f>RIGHT(Таблица2[[#This Row],[Дата рождения]],4)</f>
        <v>1995</v>
      </c>
      <c r="I271" t="str">
        <f>LEFT(Таблица2[[#This Row],[Фамилия, имя]])</f>
        <v>Б</v>
      </c>
    </row>
    <row r="272" spans="1:9" x14ac:dyDescent="0.2">
      <c r="A272">
        <v>138</v>
      </c>
      <c r="B272" t="s">
        <v>600</v>
      </c>
      <c r="C272" t="s">
        <v>71</v>
      </c>
      <c r="D272" s="20" t="s">
        <v>601</v>
      </c>
      <c r="E272">
        <v>25</v>
      </c>
      <c r="F272" t="s">
        <v>63</v>
      </c>
      <c r="G272">
        <v>20454876</v>
      </c>
      <c r="H272" t="str">
        <f>RIGHT(Таблица2[[#This Row],[Дата рождения]],4)</f>
        <v>1992</v>
      </c>
      <c r="I272" t="str">
        <f>LEFT(Таблица2[[#This Row],[Фамилия, имя]])</f>
        <v>Б</v>
      </c>
    </row>
    <row r="273" spans="1:9" x14ac:dyDescent="0.2">
      <c r="A273">
        <v>1387</v>
      </c>
      <c r="B273" t="s">
        <v>602</v>
      </c>
      <c r="C273" t="s">
        <v>65</v>
      </c>
      <c r="D273" s="20" t="s">
        <v>603</v>
      </c>
      <c r="E273">
        <v>37</v>
      </c>
      <c r="F273" t="s">
        <v>73</v>
      </c>
      <c r="G273">
        <v>51564761</v>
      </c>
      <c r="H273" t="str">
        <f>RIGHT(Таблица2[[#This Row],[Дата рождения]],4)</f>
        <v>1981</v>
      </c>
      <c r="I273" t="str">
        <f>LEFT(Таблица2[[#This Row],[Фамилия, имя]])</f>
        <v>Л</v>
      </c>
    </row>
    <row r="274" spans="1:9" x14ac:dyDescent="0.2">
      <c r="A274">
        <v>637</v>
      </c>
      <c r="B274" t="s">
        <v>604</v>
      </c>
      <c r="C274" t="s">
        <v>65</v>
      </c>
      <c r="D274" s="20" t="s">
        <v>605</v>
      </c>
      <c r="E274">
        <v>35</v>
      </c>
      <c r="F274" t="s">
        <v>207</v>
      </c>
      <c r="G274">
        <v>80461568</v>
      </c>
      <c r="H274" t="str">
        <f>RIGHT(Таблица2[[#This Row],[Дата рождения]],4)</f>
        <v>1982</v>
      </c>
      <c r="I274" t="str">
        <f>LEFT(Таблица2[[#This Row],[Фамилия, имя]])</f>
        <v>Ф</v>
      </c>
    </row>
    <row r="275" spans="1:9" x14ac:dyDescent="0.2">
      <c r="A275">
        <v>105</v>
      </c>
      <c r="B275" t="s">
        <v>606</v>
      </c>
      <c r="C275" t="s">
        <v>71</v>
      </c>
      <c r="D275" s="20" t="s">
        <v>607</v>
      </c>
      <c r="E275">
        <v>37</v>
      </c>
      <c r="F275" t="s">
        <v>63</v>
      </c>
      <c r="G275">
        <v>27410745</v>
      </c>
      <c r="H275" t="str">
        <f>RIGHT(Таблица2[[#This Row],[Дата рождения]],4)</f>
        <v>1980</v>
      </c>
      <c r="I275" t="str">
        <f>LEFT(Таблица2[[#This Row],[Фамилия, имя]])</f>
        <v>А</v>
      </c>
    </row>
    <row r="276" spans="1:9" x14ac:dyDescent="0.2">
      <c r="A276">
        <v>1443</v>
      </c>
      <c r="B276" t="s">
        <v>608</v>
      </c>
      <c r="C276" t="s">
        <v>71</v>
      </c>
      <c r="D276" s="20" t="s">
        <v>609</v>
      </c>
      <c r="E276">
        <v>32</v>
      </c>
      <c r="F276" t="s">
        <v>63</v>
      </c>
      <c r="G276">
        <v>32662654</v>
      </c>
      <c r="H276" t="str">
        <f>RIGHT(Таблица2[[#This Row],[Дата рождения]],4)</f>
        <v>1985</v>
      </c>
      <c r="I276" t="str">
        <f>LEFT(Таблица2[[#This Row],[Фамилия, имя]])</f>
        <v>М</v>
      </c>
    </row>
    <row r="277" spans="1:9" x14ac:dyDescent="0.2">
      <c r="A277">
        <v>803</v>
      </c>
      <c r="B277" t="s">
        <v>610</v>
      </c>
      <c r="C277" t="s">
        <v>71</v>
      </c>
      <c r="D277" s="20" t="s">
        <v>611</v>
      </c>
      <c r="E277">
        <v>18</v>
      </c>
      <c r="F277" t="s">
        <v>63</v>
      </c>
      <c r="G277">
        <v>27310041</v>
      </c>
      <c r="H277" t="str">
        <f>RIGHT(Таблица2[[#This Row],[Дата рождения]],4)</f>
        <v>1999</v>
      </c>
      <c r="I277" t="str">
        <f>LEFT(Таблица2[[#This Row],[Фамилия, имя]])</f>
        <v>Ж</v>
      </c>
    </row>
    <row r="278" spans="1:9" x14ac:dyDescent="0.2">
      <c r="A278">
        <v>218</v>
      </c>
      <c r="B278" t="s">
        <v>612</v>
      </c>
      <c r="C278" t="s">
        <v>71</v>
      </c>
      <c r="D278" s="20" t="s">
        <v>613</v>
      </c>
      <c r="E278">
        <v>20</v>
      </c>
      <c r="F278" t="s">
        <v>63</v>
      </c>
      <c r="G278">
        <v>10665175</v>
      </c>
      <c r="H278" t="str">
        <f>RIGHT(Таблица2[[#This Row],[Дата рождения]],4)</f>
        <v>1997</v>
      </c>
      <c r="I278" t="str">
        <f>LEFT(Таблица2[[#This Row],[Фамилия, имя]])</f>
        <v>Б</v>
      </c>
    </row>
    <row r="279" spans="1:9" x14ac:dyDescent="0.2">
      <c r="A279">
        <v>646</v>
      </c>
      <c r="B279" t="s">
        <v>614</v>
      </c>
      <c r="C279" t="s">
        <v>71</v>
      </c>
      <c r="D279" s="20" t="s">
        <v>615</v>
      </c>
      <c r="E279">
        <v>39</v>
      </c>
      <c r="F279" t="s">
        <v>63</v>
      </c>
      <c r="G279">
        <v>97825311</v>
      </c>
      <c r="H279" t="str">
        <f>RIGHT(Таблица2[[#This Row],[Дата рождения]],4)</f>
        <v>1978</v>
      </c>
      <c r="I279" t="str">
        <f>LEFT(Таблица2[[#This Row],[Фамилия, имя]])</f>
        <v>Д</v>
      </c>
    </row>
    <row r="280" spans="1:9" x14ac:dyDescent="0.2">
      <c r="A280">
        <v>986</v>
      </c>
      <c r="B280" t="s">
        <v>616</v>
      </c>
      <c r="C280" t="s">
        <v>71</v>
      </c>
      <c r="D280" s="20" t="s">
        <v>617</v>
      </c>
      <c r="E280">
        <v>30</v>
      </c>
      <c r="F280" t="s">
        <v>63</v>
      </c>
      <c r="G280">
        <v>97519634</v>
      </c>
      <c r="H280" t="str">
        <f>RIGHT(Таблица2[[#This Row],[Дата рождения]],4)</f>
        <v>1988</v>
      </c>
      <c r="I280" t="str">
        <f>LEFT(Таблица2[[#This Row],[Фамилия, имя]])</f>
        <v>К</v>
      </c>
    </row>
    <row r="281" spans="1:9" x14ac:dyDescent="0.2">
      <c r="A281">
        <v>1664</v>
      </c>
      <c r="B281" t="s">
        <v>618</v>
      </c>
      <c r="C281" t="s">
        <v>71</v>
      </c>
      <c r="D281" s="20" t="s">
        <v>619</v>
      </c>
      <c r="E281">
        <v>44</v>
      </c>
      <c r="F281" t="s">
        <v>63</v>
      </c>
      <c r="G281">
        <v>71103406</v>
      </c>
      <c r="H281" t="str">
        <f>RIGHT(Таблица2[[#This Row],[Дата рождения]],4)</f>
        <v>1973</v>
      </c>
      <c r="I281" t="str">
        <f>LEFT(Таблица2[[#This Row],[Фамилия, имя]])</f>
        <v>Н</v>
      </c>
    </row>
    <row r="282" spans="1:9" x14ac:dyDescent="0.2">
      <c r="A282">
        <v>1493</v>
      </c>
      <c r="B282" t="s">
        <v>620</v>
      </c>
      <c r="C282" t="s">
        <v>65</v>
      </c>
      <c r="D282" s="20" t="s">
        <v>621</v>
      </c>
      <c r="E282">
        <v>35</v>
      </c>
      <c r="F282" t="s">
        <v>63</v>
      </c>
      <c r="G282">
        <v>24467329</v>
      </c>
      <c r="H282" t="str">
        <f>RIGHT(Таблица2[[#This Row],[Дата рождения]],4)</f>
        <v>1982</v>
      </c>
      <c r="I282" t="str">
        <f>LEFT(Таблица2[[#This Row],[Фамилия, имя]])</f>
        <v>М</v>
      </c>
    </row>
    <row r="283" spans="1:9" x14ac:dyDescent="0.2">
      <c r="A283">
        <v>924</v>
      </c>
      <c r="B283" t="s">
        <v>622</v>
      </c>
      <c r="C283" t="s">
        <v>71</v>
      </c>
      <c r="D283" s="20" t="s">
        <v>623</v>
      </c>
      <c r="E283">
        <v>30</v>
      </c>
      <c r="F283" t="s">
        <v>63</v>
      </c>
      <c r="G283">
        <v>84144016</v>
      </c>
      <c r="H283" t="str">
        <f>RIGHT(Таблица2[[#This Row],[Дата рождения]],4)</f>
        <v>1988</v>
      </c>
      <c r="I283" t="str">
        <f>LEFT(Таблица2[[#This Row],[Фамилия, имя]])</f>
        <v>К</v>
      </c>
    </row>
    <row r="284" spans="1:9" x14ac:dyDescent="0.2">
      <c r="A284">
        <v>1347</v>
      </c>
      <c r="B284" t="s">
        <v>624</v>
      </c>
      <c r="C284" t="s">
        <v>65</v>
      </c>
      <c r="D284" s="20" t="s">
        <v>625</v>
      </c>
      <c r="E284">
        <v>24</v>
      </c>
      <c r="F284" t="s">
        <v>124</v>
      </c>
      <c r="G284">
        <v>23684976</v>
      </c>
      <c r="H284" t="str">
        <f>RIGHT(Таблица2[[#This Row],[Дата рождения]],4)</f>
        <v>1993</v>
      </c>
      <c r="I284" t="str">
        <f>LEFT(Таблица2[[#This Row],[Фамилия, имя]])</f>
        <v>Л</v>
      </c>
    </row>
    <row r="285" spans="1:9" x14ac:dyDescent="0.2">
      <c r="A285">
        <v>1044</v>
      </c>
      <c r="B285" t="s">
        <v>626</v>
      </c>
      <c r="C285" t="s">
        <v>71</v>
      </c>
      <c r="D285" s="20" t="s">
        <v>627</v>
      </c>
      <c r="E285">
        <v>30</v>
      </c>
      <c r="F285" t="s">
        <v>628</v>
      </c>
      <c r="G285">
        <v>58488279</v>
      </c>
      <c r="H285" t="str">
        <f>RIGHT(Таблица2[[#This Row],[Дата рождения]],4)</f>
        <v>1987</v>
      </c>
      <c r="I285" t="str">
        <f>LEFT(Таблица2[[#This Row],[Фамилия, имя]])</f>
        <v>Ш</v>
      </c>
    </row>
    <row r="286" spans="1:9" x14ac:dyDescent="0.2">
      <c r="A286">
        <v>152</v>
      </c>
      <c r="B286" t="s">
        <v>629</v>
      </c>
      <c r="C286" t="s">
        <v>71</v>
      </c>
      <c r="D286" s="20" t="s">
        <v>630</v>
      </c>
      <c r="E286">
        <v>27</v>
      </c>
      <c r="F286" t="s">
        <v>103</v>
      </c>
      <c r="G286">
        <v>27609940</v>
      </c>
      <c r="H286" t="str">
        <f>RIGHT(Таблица2[[#This Row],[Дата рождения]],4)</f>
        <v>1990</v>
      </c>
      <c r="I286" t="str">
        <f>LEFT(Таблица2[[#This Row],[Фамилия, имя]])</f>
        <v>Р</v>
      </c>
    </row>
    <row r="287" spans="1:9" x14ac:dyDescent="0.2">
      <c r="A287">
        <v>390</v>
      </c>
      <c r="B287" t="s">
        <v>631</v>
      </c>
      <c r="C287" t="s">
        <v>71</v>
      </c>
      <c r="D287" s="20" t="s">
        <v>632</v>
      </c>
      <c r="E287">
        <v>42</v>
      </c>
      <c r="F287" t="s">
        <v>63</v>
      </c>
      <c r="G287">
        <v>40869896</v>
      </c>
      <c r="H287" t="str">
        <f>RIGHT(Таблица2[[#This Row],[Дата рождения]],4)</f>
        <v>1975</v>
      </c>
      <c r="I287" t="str">
        <f>LEFT(Таблица2[[#This Row],[Фамилия, имя]])</f>
        <v>С</v>
      </c>
    </row>
    <row r="288" spans="1:9" x14ac:dyDescent="0.2">
      <c r="A288">
        <v>580</v>
      </c>
      <c r="B288" t="s">
        <v>633</v>
      </c>
      <c r="C288" t="s">
        <v>71</v>
      </c>
      <c r="D288" s="20" t="s">
        <v>634</v>
      </c>
      <c r="E288">
        <v>32</v>
      </c>
      <c r="F288" t="s">
        <v>63</v>
      </c>
      <c r="G288">
        <v>22421392</v>
      </c>
      <c r="H288" t="str">
        <f>RIGHT(Таблица2[[#This Row],[Дата рождения]],4)</f>
        <v>1986</v>
      </c>
      <c r="I288" t="str">
        <f>LEFT(Таблица2[[#This Row],[Фамилия, имя]])</f>
        <v>Г</v>
      </c>
    </row>
    <row r="289" spans="1:9" x14ac:dyDescent="0.2">
      <c r="A289">
        <v>1075</v>
      </c>
      <c r="B289" t="s">
        <v>635</v>
      </c>
      <c r="C289" t="s">
        <v>71</v>
      </c>
      <c r="D289" s="20" t="s">
        <v>636</v>
      </c>
      <c r="E289">
        <v>29</v>
      </c>
      <c r="F289" t="s">
        <v>161</v>
      </c>
      <c r="G289">
        <v>82889075</v>
      </c>
      <c r="H289" t="str">
        <f>RIGHT(Таблица2[[#This Row],[Дата рождения]],4)</f>
        <v>1988</v>
      </c>
      <c r="I289" t="str">
        <f>LEFT(Таблица2[[#This Row],[Фамилия, имя]])</f>
        <v>Э</v>
      </c>
    </row>
    <row r="290" spans="1:9" x14ac:dyDescent="0.2">
      <c r="A290">
        <v>1212</v>
      </c>
      <c r="B290" t="s">
        <v>637</v>
      </c>
      <c r="C290" t="s">
        <v>71</v>
      </c>
      <c r="D290" s="20" t="s">
        <v>638</v>
      </c>
      <c r="E290">
        <v>37</v>
      </c>
      <c r="F290" t="s">
        <v>63</v>
      </c>
      <c r="G290">
        <v>87034603</v>
      </c>
      <c r="H290" t="str">
        <f>RIGHT(Таблица2[[#This Row],[Дата рождения]],4)</f>
        <v>1981</v>
      </c>
      <c r="I290" t="str">
        <f>LEFT(Таблица2[[#This Row],[Фамилия, имя]])</f>
        <v>К</v>
      </c>
    </row>
    <row r="291" spans="1:9" x14ac:dyDescent="0.2">
      <c r="A291">
        <v>238</v>
      </c>
      <c r="B291" t="s">
        <v>639</v>
      </c>
      <c r="C291" t="s">
        <v>65</v>
      </c>
      <c r="D291" s="20" t="s">
        <v>640</v>
      </c>
      <c r="E291">
        <v>33</v>
      </c>
      <c r="F291" t="s">
        <v>63</v>
      </c>
      <c r="G291">
        <v>6828690</v>
      </c>
      <c r="H291" t="str">
        <f>RIGHT(Таблица2[[#This Row],[Дата рождения]],4)</f>
        <v>1985</v>
      </c>
      <c r="I291" t="str">
        <f>LEFT(Таблица2[[#This Row],[Фамилия, имя]])</f>
        <v>Р</v>
      </c>
    </row>
    <row r="292" spans="1:9" x14ac:dyDescent="0.2">
      <c r="A292">
        <v>1039</v>
      </c>
      <c r="B292" t="s">
        <v>641</v>
      </c>
      <c r="C292" t="s">
        <v>65</v>
      </c>
      <c r="D292" s="20" t="s">
        <v>642</v>
      </c>
      <c r="E292">
        <v>27</v>
      </c>
      <c r="F292" t="s">
        <v>63</v>
      </c>
      <c r="G292">
        <v>6152222</v>
      </c>
      <c r="H292" t="str">
        <f>RIGHT(Таблица2[[#This Row],[Дата рождения]],4)</f>
        <v>1990</v>
      </c>
      <c r="I292" t="str">
        <f>LEFT(Таблица2[[#This Row],[Фамилия, имя]])</f>
        <v>К</v>
      </c>
    </row>
    <row r="293" spans="1:9" x14ac:dyDescent="0.2">
      <c r="A293">
        <v>384</v>
      </c>
      <c r="B293" t="s">
        <v>643</v>
      </c>
      <c r="C293" t="s">
        <v>71</v>
      </c>
      <c r="D293" s="20" t="s">
        <v>644</v>
      </c>
      <c r="E293">
        <v>31</v>
      </c>
      <c r="F293" t="s">
        <v>63</v>
      </c>
      <c r="G293">
        <v>50429104</v>
      </c>
      <c r="H293" t="str">
        <f>RIGHT(Таблица2[[#This Row],[Дата рождения]],4)</f>
        <v>1986</v>
      </c>
      <c r="I293" t="str">
        <f>LEFT(Таблица2[[#This Row],[Фамилия, имя]])</f>
        <v>С</v>
      </c>
    </row>
    <row r="294" spans="1:9" x14ac:dyDescent="0.2">
      <c r="A294">
        <v>1328</v>
      </c>
      <c r="B294" t="s">
        <v>645</v>
      </c>
      <c r="C294" t="s">
        <v>71</v>
      </c>
      <c r="D294" s="20" t="s">
        <v>646</v>
      </c>
      <c r="E294">
        <v>30</v>
      </c>
      <c r="F294" t="s">
        <v>63</v>
      </c>
      <c r="G294">
        <v>37976217</v>
      </c>
      <c r="H294" t="str">
        <f>RIGHT(Таблица2[[#This Row],[Дата рождения]],4)</f>
        <v>1987</v>
      </c>
      <c r="I294" t="str">
        <f>LEFT(Таблица2[[#This Row],[Фамилия, имя]])</f>
        <v>Л</v>
      </c>
    </row>
    <row r="295" spans="1:9" x14ac:dyDescent="0.2">
      <c r="A295">
        <v>260</v>
      </c>
      <c r="B295" t="s">
        <v>647</v>
      </c>
      <c r="C295" t="s">
        <v>71</v>
      </c>
      <c r="D295" s="20" t="s">
        <v>648</v>
      </c>
      <c r="E295">
        <v>32</v>
      </c>
      <c r="F295" t="s">
        <v>73</v>
      </c>
      <c r="G295">
        <v>6381255</v>
      </c>
      <c r="H295" t="str">
        <f>RIGHT(Таблица2[[#This Row],[Дата рождения]],4)</f>
        <v>1985</v>
      </c>
      <c r="I295" t="str">
        <f>LEFT(Таблица2[[#This Row],[Фамилия, имя]])</f>
        <v>Б</v>
      </c>
    </row>
    <row r="296" spans="1:9" x14ac:dyDescent="0.2">
      <c r="A296">
        <v>36</v>
      </c>
      <c r="B296" t="s">
        <v>649</v>
      </c>
      <c r="C296" t="s">
        <v>71</v>
      </c>
      <c r="D296" s="20" t="s">
        <v>650</v>
      </c>
      <c r="E296">
        <v>36</v>
      </c>
      <c r="F296" t="s">
        <v>63</v>
      </c>
      <c r="G296">
        <v>58668188</v>
      </c>
      <c r="H296" t="str">
        <f>RIGHT(Таблица2[[#This Row],[Дата рождения]],4)</f>
        <v>1981</v>
      </c>
      <c r="I296" t="str">
        <f>LEFT(Таблица2[[#This Row],[Фамилия, имя]])</f>
        <v>А</v>
      </c>
    </row>
    <row r="297" spans="1:9" x14ac:dyDescent="0.2">
      <c r="A297">
        <v>603</v>
      </c>
      <c r="B297" t="s">
        <v>651</v>
      </c>
      <c r="C297" t="s">
        <v>65</v>
      </c>
      <c r="D297" s="20" t="s">
        <v>652</v>
      </c>
      <c r="E297">
        <v>34</v>
      </c>
      <c r="F297" t="s">
        <v>63</v>
      </c>
      <c r="G297">
        <v>65874160</v>
      </c>
      <c r="H297" t="str">
        <f>RIGHT(Таблица2[[#This Row],[Дата рождения]],4)</f>
        <v>1983</v>
      </c>
      <c r="I297" t="str">
        <f>LEFT(Таблица2[[#This Row],[Фамилия, имя]])</f>
        <v>Т</v>
      </c>
    </row>
    <row r="298" spans="1:9" x14ac:dyDescent="0.2">
      <c r="A298">
        <v>852</v>
      </c>
      <c r="B298" t="s">
        <v>653</v>
      </c>
      <c r="C298" t="s">
        <v>71</v>
      </c>
      <c r="D298" s="20" t="s">
        <v>508</v>
      </c>
      <c r="E298">
        <v>37</v>
      </c>
      <c r="F298" t="s">
        <v>63</v>
      </c>
      <c r="G298">
        <v>79753497</v>
      </c>
      <c r="H298" t="str">
        <f>RIGHT(Таблица2[[#This Row],[Дата рождения]],4)</f>
        <v>1980</v>
      </c>
      <c r="I298" t="str">
        <f>LEFT(Таблица2[[#This Row],[Фамилия, имя]])</f>
        <v>З</v>
      </c>
    </row>
    <row r="299" spans="1:9" x14ac:dyDescent="0.2">
      <c r="A299">
        <v>179</v>
      </c>
      <c r="B299" t="s">
        <v>654</v>
      </c>
      <c r="C299" t="s">
        <v>71</v>
      </c>
      <c r="D299" s="20" t="s">
        <v>655</v>
      </c>
      <c r="E299">
        <v>26</v>
      </c>
      <c r="F299" t="s">
        <v>85</v>
      </c>
      <c r="G299">
        <v>46255918</v>
      </c>
      <c r="H299" t="str">
        <f>RIGHT(Таблица2[[#This Row],[Дата рождения]],4)</f>
        <v>1991</v>
      </c>
      <c r="I299" t="str">
        <f>LEFT(Таблица2[[#This Row],[Фамилия, имя]])</f>
        <v>Р</v>
      </c>
    </row>
    <row r="300" spans="1:9" x14ac:dyDescent="0.2">
      <c r="A300">
        <v>1642</v>
      </c>
      <c r="B300" t="s">
        <v>656</v>
      </c>
      <c r="C300" t="s">
        <v>71</v>
      </c>
      <c r="D300" s="20" t="s">
        <v>657</v>
      </c>
      <c r="E300">
        <v>21</v>
      </c>
      <c r="F300" t="s">
        <v>63</v>
      </c>
      <c r="G300">
        <v>42220418</v>
      </c>
      <c r="H300" t="str">
        <f>RIGHT(Таблица2[[#This Row],[Дата рождения]],4)</f>
        <v>1996</v>
      </c>
      <c r="I300" t="str">
        <f>LEFT(Таблица2[[#This Row],[Фамилия, имя]])</f>
        <v>Н</v>
      </c>
    </row>
    <row r="301" spans="1:9" x14ac:dyDescent="0.2">
      <c r="A301">
        <v>118</v>
      </c>
      <c r="B301" t="s">
        <v>658</v>
      </c>
      <c r="C301" t="s">
        <v>65</v>
      </c>
      <c r="D301" s="20" t="s">
        <v>659</v>
      </c>
      <c r="E301">
        <v>34</v>
      </c>
      <c r="F301" t="s">
        <v>63</v>
      </c>
      <c r="G301">
        <v>36135999</v>
      </c>
      <c r="H301" t="str">
        <f>RIGHT(Таблица2[[#This Row],[Дата рождения]],4)</f>
        <v>1983</v>
      </c>
      <c r="I301" t="str">
        <f>LEFT(Таблица2[[#This Row],[Фамилия, имя]])</f>
        <v>Б</v>
      </c>
    </row>
    <row r="302" spans="1:9" x14ac:dyDescent="0.2">
      <c r="A302">
        <v>383</v>
      </c>
      <c r="B302" t="s">
        <v>660</v>
      </c>
      <c r="C302" t="s">
        <v>61</v>
      </c>
      <c r="D302" s="20" t="s">
        <v>661</v>
      </c>
      <c r="E302">
        <v>40</v>
      </c>
      <c r="F302" t="s">
        <v>85</v>
      </c>
      <c r="G302">
        <v>41718079</v>
      </c>
      <c r="H302" t="str">
        <f>RIGHT(Таблица2[[#This Row],[Дата рождения]],4)</f>
        <v>1977</v>
      </c>
      <c r="I302" t="str">
        <f>LEFT(Таблица2[[#This Row],[Фамилия, имя]])</f>
        <v>В</v>
      </c>
    </row>
    <row r="303" spans="1:9" x14ac:dyDescent="0.2">
      <c r="A303">
        <v>1743</v>
      </c>
      <c r="B303" t="s">
        <v>662</v>
      </c>
      <c r="C303" t="s">
        <v>65</v>
      </c>
      <c r="D303" s="20" t="s">
        <v>663</v>
      </c>
      <c r="E303">
        <v>28</v>
      </c>
      <c r="F303" t="s">
        <v>63</v>
      </c>
      <c r="G303">
        <v>96144545</v>
      </c>
      <c r="H303" t="str">
        <f>RIGHT(Таблица2[[#This Row],[Дата рождения]],4)</f>
        <v>1989</v>
      </c>
      <c r="I303" t="str">
        <f>LEFT(Таблица2[[#This Row],[Фамилия, имя]])</f>
        <v>О</v>
      </c>
    </row>
    <row r="304" spans="1:9" x14ac:dyDescent="0.2">
      <c r="A304">
        <v>827</v>
      </c>
      <c r="B304" t="s">
        <v>664</v>
      </c>
      <c r="C304" t="s">
        <v>71</v>
      </c>
      <c r="D304" s="20" t="s">
        <v>665</v>
      </c>
      <c r="E304">
        <v>34</v>
      </c>
      <c r="F304" t="s">
        <v>63</v>
      </c>
      <c r="G304">
        <v>13553477</v>
      </c>
      <c r="H304" t="str">
        <f>RIGHT(Таблица2[[#This Row],[Дата рождения]],4)</f>
        <v>1983</v>
      </c>
      <c r="I304" t="str">
        <f>LEFT(Таблица2[[#This Row],[Фамилия, имя]])</f>
        <v>Ч</v>
      </c>
    </row>
    <row r="305" spans="1:9" x14ac:dyDescent="0.2">
      <c r="A305">
        <v>590</v>
      </c>
      <c r="B305" t="s">
        <v>666</v>
      </c>
      <c r="C305" t="s">
        <v>71</v>
      </c>
      <c r="D305" s="20" t="s">
        <v>667</v>
      </c>
      <c r="E305">
        <v>26</v>
      </c>
      <c r="F305" t="s">
        <v>67</v>
      </c>
      <c r="G305">
        <v>44918574</v>
      </c>
      <c r="H305" t="str">
        <f>RIGHT(Таблица2[[#This Row],[Дата рождения]],4)</f>
        <v>1991</v>
      </c>
      <c r="I305" t="str">
        <f>LEFT(Таблица2[[#This Row],[Фамилия, имя]])</f>
        <v>Г</v>
      </c>
    </row>
    <row r="306" spans="1:9" x14ac:dyDescent="0.2">
      <c r="A306">
        <v>892</v>
      </c>
      <c r="B306" t="s">
        <v>668</v>
      </c>
      <c r="C306" t="s">
        <v>71</v>
      </c>
      <c r="D306" s="20" t="s">
        <v>669</v>
      </c>
      <c r="E306">
        <v>18</v>
      </c>
      <c r="F306" t="s">
        <v>63</v>
      </c>
      <c r="G306">
        <v>91452703</v>
      </c>
      <c r="H306" t="str">
        <f>RIGHT(Таблица2[[#This Row],[Дата рождения]],4)</f>
        <v>1999</v>
      </c>
      <c r="I306" t="str">
        <f>LEFT(Таблица2[[#This Row],[Фамилия, имя]])</f>
        <v>Ш</v>
      </c>
    </row>
    <row r="307" spans="1:9" x14ac:dyDescent="0.2">
      <c r="A307">
        <v>194</v>
      </c>
      <c r="B307" t="s">
        <v>670</v>
      </c>
      <c r="C307" t="s">
        <v>71</v>
      </c>
      <c r="D307" s="20" t="s">
        <v>671</v>
      </c>
      <c r="E307">
        <v>35</v>
      </c>
      <c r="F307" t="s">
        <v>85</v>
      </c>
      <c r="G307">
        <v>63095755</v>
      </c>
      <c r="H307" t="str">
        <f>RIGHT(Таблица2[[#This Row],[Дата рождения]],4)</f>
        <v>1982</v>
      </c>
      <c r="I307" t="str">
        <f>LEFT(Таблица2[[#This Row],[Фамилия, имя]])</f>
        <v>Б</v>
      </c>
    </row>
    <row r="308" spans="1:9" x14ac:dyDescent="0.2">
      <c r="A308">
        <v>1305</v>
      </c>
      <c r="B308" t="s">
        <v>672</v>
      </c>
      <c r="C308" t="s">
        <v>65</v>
      </c>
      <c r="D308" s="20" t="s">
        <v>673</v>
      </c>
      <c r="E308">
        <v>28</v>
      </c>
      <c r="F308" t="s">
        <v>591</v>
      </c>
      <c r="G308">
        <v>88400512</v>
      </c>
      <c r="H308" t="str">
        <f>RIGHT(Таблица2[[#This Row],[Дата рождения]],4)</f>
        <v>1989</v>
      </c>
      <c r="I308" t="str">
        <f>LEFT(Таблица2[[#This Row],[Фамилия, имя]])</f>
        <v>Л</v>
      </c>
    </row>
    <row r="309" spans="1:9" x14ac:dyDescent="0.2">
      <c r="A309">
        <v>901</v>
      </c>
      <c r="B309" t="s">
        <v>674</v>
      </c>
      <c r="C309" t="s">
        <v>71</v>
      </c>
      <c r="D309" s="20" t="s">
        <v>675</v>
      </c>
      <c r="E309">
        <v>23</v>
      </c>
      <c r="F309" t="s">
        <v>85</v>
      </c>
      <c r="G309">
        <v>17861270</v>
      </c>
      <c r="H309" t="str">
        <f>RIGHT(Таблица2[[#This Row],[Дата рождения]],4)</f>
        <v>1994</v>
      </c>
      <c r="I309" t="str">
        <f>LEFT(Таблица2[[#This Row],[Фамилия, имя]])</f>
        <v>И</v>
      </c>
    </row>
    <row r="310" spans="1:9" x14ac:dyDescent="0.2">
      <c r="A310">
        <v>1238</v>
      </c>
      <c r="B310" t="s">
        <v>676</v>
      </c>
      <c r="C310" t="s">
        <v>65</v>
      </c>
      <c r="D310" s="20" t="s">
        <v>677</v>
      </c>
      <c r="E310">
        <v>40</v>
      </c>
      <c r="F310" t="s">
        <v>63</v>
      </c>
      <c r="G310">
        <v>46837767</v>
      </c>
      <c r="H310" t="str">
        <f>RIGHT(Таблица2[[#This Row],[Дата рождения]],4)</f>
        <v>1977</v>
      </c>
      <c r="I310" t="str">
        <f>LEFT(Таблица2[[#This Row],[Фамилия, имя]])</f>
        <v>К</v>
      </c>
    </row>
    <row r="311" spans="1:9" x14ac:dyDescent="0.2">
      <c r="A311">
        <v>356</v>
      </c>
      <c r="B311" t="s">
        <v>678</v>
      </c>
      <c r="C311" t="s">
        <v>71</v>
      </c>
      <c r="D311" s="20" t="s">
        <v>679</v>
      </c>
      <c r="E311">
        <v>24</v>
      </c>
      <c r="F311" t="s">
        <v>124</v>
      </c>
      <c r="G311">
        <v>17698329</v>
      </c>
      <c r="H311" t="str">
        <f>RIGHT(Таблица2[[#This Row],[Дата рождения]],4)</f>
        <v>1993</v>
      </c>
      <c r="I311" t="str">
        <f>LEFT(Таблица2[[#This Row],[Фамилия, имя]])</f>
        <v>С</v>
      </c>
    </row>
    <row r="312" spans="1:9" x14ac:dyDescent="0.2">
      <c r="A312">
        <v>886</v>
      </c>
      <c r="B312" t="s">
        <v>680</v>
      </c>
      <c r="C312" t="s">
        <v>65</v>
      </c>
      <c r="D312" s="20" t="s">
        <v>681</v>
      </c>
      <c r="E312">
        <v>31</v>
      </c>
      <c r="F312" t="s">
        <v>76</v>
      </c>
      <c r="G312">
        <v>45709761</v>
      </c>
      <c r="H312" t="str">
        <f>RIGHT(Таблица2[[#This Row],[Дата рождения]],4)</f>
        <v>1986</v>
      </c>
      <c r="I312" t="str">
        <f>LEFT(Таблица2[[#This Row],[Фамилия, имя]])</f>
        <v>Ш</v>
      </c>
    </row>
    <row r="313" spans="1:9" x14ac:dyDescent="0.2">
      <c r="A313">
        <v>22</v>
      </c>
      <c r="B313" t="s">
        <v>682</v>
      </c>
      <c r="C313" t="s">
        <v>61</v>
      </c>
      <c r="D313" s="20" t="s">
        <v>683</v>
      </c>
      <c r="E313">
        <v>19</v>
      </c>
      <c r="F313" t="s">
        <v>684</v>
      </c>
      <c r="G313">
        <v>98166954</v>
      </c>
      <c r="H313" t="str">
        <f>RIGHT(Таблица2[[#This Row],[Дата рождения]],4)</f>
        <v>1998</v>
      </c>
      <c r="I313" t="str">
        <f>LEFT(Таблица2[[#This Row],[Фамилия, имя]])</f>
        <v>П</v>
      </c>
    </row>
    <row r="314" spans="1:9" x14ac:dyDescent="0.2">
      <c r="A314">
        <v>873</v>
      </c>
      <c r="B314" t="s">
        <v>685</v>
      </c>
      <c r="C314" t="s">
        <v>71</v>
      </c>
      <c r="D314" s="20" t="s">
        <v>686</v>
      </c>
      <c r="E314">
        <v>27</v>
      </c>
      <c r="F314" t="s">
        <v>63</v>
      </c>
      <c r="G314">
        <v>99241018</v>
      </c>
      <c r="H314" t="str">
        <f>RIGHT(Таблица2[[#This Row],[Дата рождения]],4)</f>
        <v>1991</v>
      </c>
      <c r="I314" t="str">
        <f>LEFT(Таблица2[[#This Row],[Фамилия, имя]])</f>
        <v>З</v>
      </c>
    </row>
    <row r="315" spans="1:9" x14ac:dyDescent="0.2">
      <c r="A315">
        <v>951</v>
      </c>
      <c r="B315" t="s">
        <v>687</v>
      </c>
      <c r="C315" t="s">
        <v>61</v>
      </c>
      <c r="D315" s="20" t="s">
        <v>688</v>
      </c>
      <c r="E315">
        <v>31</v>
      </c>
      <c r="F315" t="s">
        <v>63</v>
      </c>
      <c r="G315">
        <v>7286157</v>
      </c>
      <c r="H315" t="str">
        <f>RIGHT(Таблица2[[#This Row],[Дата рождения]],4)</f>
        <v>1986</v>
      </c>
      <c r="I315" t="str">
        <f>LEFT(Таблица2[[#This Row],[Фамилия, имя]])</f>
        <v>Ш</v>
      </c>
    </row>
    <row r="316" spans="1:9" x14ac:dyDescent="0.2">
      <c r="A316">
        <v>180</v>
      </c>
      <c r="B316" t="s">
        <v>689</v>
      </c>
      <c r="C316" t="s">
        <v>61</v>
      </c>
      <c r="D316" s="20" t="s">
        <v>690</v>
      </c>
      <c r="E316">
        <v>24</v>
      </c>
      <c r="F316" t="s">
        <v>63</v>
      </c>
      <c r="G316">
        <v>4905240</v>
      </c>
      <c r="H316" t="str">
        <f>RIGHT(Таблица2[[#This Row],[Дата рождения]],4)</f>
        <v>1993</v>
      </c>
      <c r="I316" t="str">
        <f>LEFT(Таблица2[[#This Row],[Фамилия, имя]])</f>
        <v>Б</v>
      </c>
    </row>
    <row r="317" spans="1:9" x14ac:dyDescent="0.2">
      <c r="A317">
        <v>1053</v>
      </c>
      <c r="B317" t="s">
        <v>691</v>
      </c>
      <c r="C317" t="s">
        <v>61</v>
      </c>
      <c r="D317" s="20" t="s">
        <v>692</v>
      </c>
      <c r="E317">
        <v>25</v>
      </c>
      <c r="F317" t="s">
        <v>63</v>
      </c>
      <c r="G317">
        <v>43344622</v>
      </c>
      <c r="H317" t="str">
        <f>RIGHT(Таблица2[[#This Row],[Дата рождения]],4)</f>
        <v>1992</v>
      </c>
      <c r="I317" t="str">
        <f>LEFT(Таблица2[[#This Row],[Фамилия, имя]])</f>
        <v>К</v>
      </c>
    </row>
    <row r="318" spans="1:9" x14ac:dyDescent="0.2">
      <c r="A318">
        <v>55</v>
      </c>
      <c r="B318" t="s">
        <v>693</v>
      </c>
      <c r="C318" t="s">
        <v>71</v>
      </c>
      <c r="D318" s="20" t="s">
        <v>694</v>
      </c>
      <c r="E318">
        <v>35</v>
      </c>
      <c r="F318" t="s">
        <v>76</v>
      </c>
      <c r="G318">
        <v>49546264</v>
      </c>
      <c r="H318" t="str">
        <f>RIGHT(Таблица2[[#This Row],[Дата рождения]],4)</f>
        <v>1982</v>
      </c>
      <c r="I318" t="str">
        <f>LEFT(Таблица2[[#This Row],[Фамилия, имя]])</f>
        <v>А</v>
      </c>
    </row>
    <row r="319" spans="1:9" x14ac:dyDescent="0.2">
      <c r="A319">
        <v>313</v>
      </c>
      <c r="B319" t="s">
        <v>695</v>
      </c>
      <c r="C319" t="s">
        <v>71</v>
      </c>
      <c r="D319" s="20" t="s">
        <v>696</v>
      </c>
      <c r="E319">
        <v>26</v>
      </c>
      <c r="F319" t="s">
        <v>63</v>
      </c>
      <c r="G319">
        <v>42011999</v>
      </c>
      <c r="H319" t="str">
        <f>RIGHT(Таблица2[[#This Row],[Дата рождения]],4)</f>
        <v>1991</v>
      </c>
      <c r="I319" t="str">
        <f>LEFT(Таблица2[[#This Row],[Фамилия, имя]])</f>
        <v>Б</v>
      </c>
    </row>
    <row r="320" spans="1:9" x14ac:dyDescent="0.2">
      <c r="A320">
        <v>352</v>
      </c>
      <c r="B320" t="s">
        <v>697</v>
      </c>
      <c r="C320" t="s">
        <v>71</v>
      </c>
      <c r="D320" s="20" t="s">
        <v>698</v>
      </c>
      <c r="E320">
        <v>39</v>
      </c>
      <c r="F320" t="s">
        <v>63</v>
      </c>
      <c r="G320">
        <v>69287284</v>
      </c>
      <c r="H320" t="str">
        <f>RIGHT(Таблица2[[#This Row],[Дата рождения]],4)</f>
        <v>1979</v>
      </c>
      <c r="I320" t="str">
        <f>LEFT(Таблица2[[#This Row],[Фамилия, имя]])</f>
        <v>С</v>
      </c>
    </row>
    <row r="321" spans="1:9" x14ac:dyDescent="0.2">
      <c r="A321">
        <v>1332</v>
      </c>
      <c r="B321" t="s">
        <v>699</v>
      </c>
      <c r="C321" t="s">
        <v>71</v>
      </c>
      <c r="D321" s="20" t="s">
        <v>700</v>
      </c>
      <c r="E321">
        <v>30</v>
      </c>
      <c r="F321" t="s">
        <v>85</v>
      </c>
      <c r="G321">
        <v>79544480</v>
      </c>
      <c r="H321" t="str">
        <f>RIGHT(Таблица2[[#This Row],[Дата рождения]],4)</f>
        <v>1987</v>
      </c>
      <c r="I321" t="str">
        <f>LEFT(Таблица2[[#This Row],[Фамилия, имя]])</f>
        <v>Л</v>
      </c>
    </row>
    <row r="322" spans="1:9" x14ac:dyDescent="0.2">
      <c r="A322">
        <v>690</v>
      </c>
      <c r="B322" t="s">
        <v>701</v>
      </c>
      <c r="C322" t="s">
        <v>61</v>
      </c>
      <c r="D322" s="20" t="s">
        <v>702</v>
      </c>
      <c r="E322">
        <v>20</v>
      </c>
      <c r="F322" t="s">
        <v>63</v>
      </c>
      <c r="G322">
        <v>84097573</v>
      </c>
      <c r="H322" t="str">
        <f>RIGHT(Таблица2[[#This Row],[Дата рождения]],4)</f>
        <v>1997</v>
      </c>
      <c r="I322" t="str">
        <f>LEFT(Таблица2[[#This Row],[Фамилия, имя]])</f>
        <v>Д</v>
      </c>
    </row>
    <row r="323" spans="1:9" x14ac:dyDescent="0.2">
      <c r="A323">
        <v>852</v>
      </c>
      <c r="B323" t="s">
        <v>703</v>
      </c>
      <c r="C323" t="s">
        <v>71</v>
      </c>
      <c r="D323" s="20" t="s">
        <v>704</v>
      </c>
      <c r="E323">
        <v>18</v>
      </c>
      <c r="F323" t="s">
        <v>63</v>
      </c>
      <c r="G323">
        <v>91005089</v>
      </c>
      <c r="H323" t="str">
        <f>RIGHT(Таблица2[[#This Row],[Дата рождения]],4)</f>
        <v>1999</v>
      </c>
      <c r="I323" t="str">
        <f>LEFT(Таблица2[[#This Row],[Фамилия, имя]])</f>
        <v>Ш</v>
      </c>
    </row>
    <row r="324" spans="1:9" x14ac:dyDescent="0.2">
      <c r="A324">
        <v>671</v>
      </c>
      <c r="B324" t="s">
        <v>705</v>
      </c>
      <c r="C324" t="s">
        <v>65</v>
      </c>
      <c r="D324" s="20" t="s">
        <v>706</v>
      </c>
      <c r="E324">
        <v>30</v>
      </c>
      <c r="F324" t="s">
        <v>96</v>
      </c>
      <c r="G324">
        <v>26958295</v>
      </c>
      <c r="H324" t="str">
        <f>RIGHT(Таблица2[[#This Row],[Дата рождения]],4)</f>
        <v>1987</v>
      </c>
      <c r="I324" t="str">
        <f>LEFT(Таблица2[[#This Row],[Фамилия, имя]])</f>
        <v>Ф</v>
      </c>
    </row>
    <row r="325" spans="1:9" x14ac:dyDescent="0.2">
      <c r="A325">
        <v>116</v>
      </c>
      <c r="B325" t="s">
        <v>707</v>
      </c>
      <c r="C325" t="s">
        <v>71</v>
      </c>
      <c r="D325" s="20" t="s">
        <v>708</v>
      </c>
      <c r="E325">
        <v>19</v>
      </c>
      <c r="F325" t="s">
        <v>63</v>
      </c>
      <c r="G325">
        <v>99072625</v>
      </c>
      <c r="H325" t="str">
        <f>RIGHT(Таблица2[[#This Row],[Дата рождения]],4)</f>
        <v>1998</v>
      </c>
      <c r="I325" t="str">
        <f>LEFT(Таблица2[[#This Row],[Фамилия, имя]])</f>
        <v>П</v>
      </c>
    </row>
    <row r="326" spans="1:9" x14ac:dyDescent="0.2">
      <c r="A326">
        <v>129</v>
      </c>
      <c r="B326" t="s">
        <v>709</v>
      </c>
      <c r="C326" t="s">
        <v>71</v>
      </c>
      <c r="D326" s="20" t="s">
        <v>710</v>
      </c>
      <c r="E326">
        <v>27</v>
      </c>
      <c r="F326" t="s">
        <v>63</v>
      </c>
      <c r="G326">
        <v>7513454</v>
      </c>
      <c r="H326" t="str">
        <f>RIGHT(Таблица2[[#This Row],[Дата рождения]],4)</f>
        <v>1991</v>
      </c>
      <c r="I326" t="str">
        <f>LEFT(Таблица2[[#This Row],[Фамилия, имя]])</f>
        <v>П</v>
      </c>
    </row>
    <row r="327" spans="1:9" x14ac:dyDescent="0.2">
      <c r="A327">
        <v>1549</v>
      </c>
      <c r="B327" t="s">
        <v>711</v>
      </c>
      <c r="C327" t="s">
        <v>71</v>
      </c>
      <c r="D327" s="20" t="s">
        <v>712</v>
      </c>
      <c r="E327">
        <v>22</v>
      </c>
      <c r="F327" t="s">
        <v>207</v>
      </c>
      <c r="G327">
        <v>8879939</v>
      </c>
      <c r="H327" t="str">
        <f>RIGHT(Таблица2[[#This Row],[Дата рождения]],4)</f>
        <v>1995</v>
      </c>
      <c r="I327" t="str">
        <f>LEFT(Таблица2[[#This Row],[Фамилия, имя]])</f>
        <v>М</v>
      </c>
    </row>
    <row r="328" spans="1:9" x14ac:dyDescent="0.2">
      <c r="A328">
        <v>676</v>
      </c>
      <c r="B328" t="s">
        <v>713</v>
      </c>
      <c r="C328" t="s">
        <v>71</v>
      </c>
      <c r="D328" s="20" t="s">
        <v>714</v>
      </c>
      <c r="E328">
        <v>22</v>
      </c>
      <c r="F328" t="s">
        <v>63</v>
      </c>
      <c r="G328">
        <v>69633508</v>
      </c>
      <c r="H328" t="str">
        <f>RIGHT(Таблица2[[#This Row],[Дата рождения]],4)</f>
        <v>1996</v>
      </c>
      <c r="I328" t="str">
        <f>LEFT(Таблица2[[#This Row],[Фамилия, имя]])</f>
        <v>Д</v>
      </c>
    </row>
    <row r="329" spans="1:9" x14ac:dyDescent="0.2">
      <c r="A329">
        <v>431</v>
      </c>
      <c r="B329" t="s">
        <v>715</v>
      </c>
      <c r="C329" t="s">
        <v>71</v>
      </c>
      <c r="D329" s="20" t="s">
        <v>716</v>
      </c>
      <c r="E329">
        <v>24</v>
      </c>
      <c r="F329" t="s">
        <v>63</v>
      </c>
      <c r="G329">
        <v>14221139</v>
      </c>
      <c r="H329" t="str">
        <f>RIGHT(Таблица2[[#This Row],[Дата рождения]],4)</f>
        <v>1993</v>
      </c>
      <c r="I329" t="str">
        <f>LEFT(Таблица2[[#This Row],[Фамилия, имя]])</f>
        <v>В</v>
      </c>
    </row>
    <row r="330" spans="1:9" x14ac:dyDescent="0.2">
      <c r="A330">
        <v>1779</v>
      </c>
      <c r="B330" t="s">
        <v>717</v>
      </c>
      <c r="C330" t="s">
        <v>65</v>
      </c>
      <c r="D330" s="20" t="s">
        <v>718</v>
      </c>
      <c r="E330">
        <v>28</v>
      </c>
      <c r="F330" t="s">
        <v>73</v>
      </c>
      <c r="G330">
        <v>90809187</v>
      </c>
      <c r="H330" t="str">
        <f>RIGHT(Таблица2[[#This Row],[Дата рождения]],4)</f>
        <v>1989</v>
      </c>
      <c r="I330" t="str">
        <f>LEFT(Таблица2[[#This Row],[Фамилия, имя]])</f>
        <v>П</v>
      </c>
    </row>
    <row r="331" spans="1:9" x14ac:dyDescent="0.2">
      <c r="A331">
        <v>1543</v>
      </c>
      <c r="B331" t="s">
        <v>719</v>
      </c>
      <c r="C331" t="s">
        <v>61</v>
      </c>
      <c r="D331" s="20" t="s">
        <v>720</v>
      </c>
      <c r="E331">
        <v>21</v>
      </c>
      <c r="F331" t="s">
        <v>63</v>
      </c>
      <c r="G331">
        <v>39049680</v>
      </c>
      <c r="H331" t="str">
        <f>RIGHT(Таблица2[[#This Row],[Дата рождения]],4)</f>
        <v>1996</v>
      </c>
      <c r="I331" t="str">
        <f>LEFT(Таблица2[[#This Row],[Фамилия, имя]])</f>
        <v>М</v>
      </c>
    </row>
    <row r="332" spans="1:9" x14ac:dyDescent="0.2">
      <c r="A332">
        <v>1264</v>
      </c>
      <c r="B332" t="s">
        <v>721</v>
      </c>
      <c r="C332" t="s">
        <v>71</v>
      </c>
      <c r="D332" s="20" t="s">
        <v>722</v>
      </c>
      <c r="E332">
        <v>33</v>
      </c>
      <c r="F332" t="s">
        <v>85</v>
      </c>
      <c r="G332">
        <v>3915616</v>
      </c>
      <c r="H332" t="str">
        <f>RIGHT(Таблица2[[#This Row],[Дата рождения]],4)</f>
        <v>1984</v>
      </c>
      <c r="I332" t="str">
        <f>LEFT(Таблица2[[#This Row],[Фамилия, имя]])</f>
        <v>К</v>
      </c>
    </row>
    <row r="333" spans="1:9" x14ac:dyDescent="0.2">
      <c r="A333">
        <v>144</v>
      </c>
      <c r="B333" t="s">
        <v>723</v>
      </c>
      <c r="C333" t="s">
        <v>61</v>
      </c>
      <c r="D333" s="20" t="s">
        <v>724</v>
      </c>
      <c r="E333">
        <v>23</v>
      </c>
      <c r="F333" t="s">
        <v>67</v>
      </c>
      <c r="G333">
        <v>57242113</v>
      </c>
      <c r="H333" t="str">
        <f>RIGHT(Таблица2[[#This Row],[Дата рождения]],4)</f>
        <v>1994</v>
      </c>
      <c r="I333" t="str">
        <f>LEFT(Таблица2[[#This Row],[Фамилия, имя]])</f>
        <v>Б</v>
      </c>
    </row>
    <row r="334" spans="1:9" x14ac:dyDescent="0.2">
      <c r="A334">
        <v>327</v>
      </c>
      <c r="B334" t="s">
        <v>725</v>
      </c>
      <c r="C334" t="s">
        <v>71</v>
      </c>
      <c r="D334" s="20" t="s">
        <v>726</v>
      </c>
      <c r="E334">
        <v>39</v>
      </c>
      <c r="F334" t="s">
        <v>63</v>
      </c>
      <c r="G334">
        <v>14555618</v>
      </c>
      <c r="H334" t="str">
        <f>RIGHT(Таблица2[[#This Row],[Дата рождения]],4)</f>
        <v>1978</v>
      </c>
      <c r="I334" t="str">
        <f>LEFT(Таблица2[[#This Row],[Фамилия, имя]])</f>
        <v>Б</v>
      </c>
    </row>
    <row r="335" spans="1:9" x14ac:dyDescent="0.2">
      <c r="A335">
        <v>385</v>
      </c>
      <c r="B335" t="s">
        <v>727</v>
      </c>
      <c r="C335" t="s">
        <v>71</v>
      </c>
      <c r="D335" s="20" t="s">
        <v>728</v>
      </c>
      <c r="E335">
        <v>29</v>
      </c>
      <c r="F335" t="s">
        <v>73</v>
      </c>
      <c r="G335">
        <v>98696470</v>
      </c>
      <c r="H335" t="str">
        <f>RIGHT(Таблица2[[#This Row],[Дата рождения]],4)</f>
        <v>1988</v>
      </c>
      <c r="I335" t="str">
        <f>LEFT(Таблица2[[#This Row],[Фамилия, имя]])</f>
        <v>С</v>
      </c>
    </row>
    <row r="336" spans="1:9" x14ac:dyDescent="0.2">
      <c r="A336">
        <v>515</v>
      </c>
      <c r="B336" t="s">
        <v>729</v>
      </c>
      <c r="C336" t="s">
        <v>71</v>
      </c>
      <c r="D336" s="20" t="s">
        <v>730</v>
      </c>
      <c r="E336">
        <v>38</v>
      </c>
      <c r="F336" t="s">
        <v>63</v>
      </c>
      <c r="G336">
        <v>87440423</v>
      </c>
      <c r="H336" t="str">
        <f>RIGHT(Таблица2[[#This Row],[Дата рождения]],4)</f>
        <v>1979</v>
      </c>
      <c r="I336" t="str">
        <f>LEFT(Таблица2[[#This Row],[Фамилия, имя]])</f>
        <v>Т</v>
      </c>
    </row>
    <row r="337" spans="1:9" x14ac:dyDescent="0.2">
      <c r="A337">
        <v>876</v>
      </c>
      <c r="B337" t="s">
        <v>201</v>
      </c>
      <c r="C337" t="s">
        <v>71</v>
      </c>
      <c r="D337" s="20" t="s">
        <v>202</v>
      </c>
      <c r="E337">
        <v>22</v>
      </c>
      <c r="F337" t="s">
        <v>63</v>
      </c>
      <c r="G337">
        <v>23126753</v>
      </c>
      <c r="H337" t="str">
        <f>RIGHT(Таблица2[[#This Row],[Дата рождения]],4)</f>
        <v>1995</v>
      </c>
      <c r="I337" t="str">
        <f>LEFT(Таблица2[[#This Row],[Фамилия, имя]])</f>
        <v>Ш</v>
      </c>
    </row>
    <row r="338" spans="1:9" x14ac:dyDescent="0.2">
      <c r="A338">
        <v>1329</v>
      </c>
      <c r="B338" t="s">
        <v>731</v>
      </c>
      <c r="C338" t="s">
        <v>71</v>
      </c>
      <c r="D338" s="20" t="s">
        <v>732</v>
      </c>
      <c r="E338">
        <v>24</v>
      </c>
      <c r="F338" t="s">
        <v>73</v>
      </c>
      <c r="G338">
        <v>17088967</v>
      </c>
      <c r="H338" t="str">
        <f>RIGHT(Таблица2[[#This Row],[Дата рождения]],4)</f>
        <v>1993</v>
      </c>
      <c r="I338" t="str">
        <f>LEFT(Таблица2[[#This Row],[Фамилия, имя]])</f>
        <v>Л</v>
      </c>
    </row>
    <row r="339" spans="1:9" x14ac:dyDescent="0.2">
      <c r="A339">
        <v>843</v>
      </c>
      <c r="B339" t="s">
        <v>733</v>
      </c>
      <c r="C339" t="s">
        <v>71</v>
      </c>
      <c r="D339" s="20" t="s">
        <v>734</v>
      </c>
      <c r="E339">
        <v>25</v>
      </c>
      <c r="F339" t="s">
        <v>63</v>
      </c>
      <c r="G339">
        <v>38626760</v>
      </c>
      <c r="H339" t="str">
        <f>RIGHT(Таблица2[[#This Row],[Дата рождения]],4)</f>
        <v>1992</v>
      </c>
      <c r="I339" t="str">
        <f>LEFT(Таблица2[[#This Row],[Фамилия, имя]])</f>
        <v>З</v>
      </c>
    </row>
    <row r="340" spans="1:9" x14ac:dyDescent="0.2">
      <c r="A340">
        <v>744</v>
      </c>
      <c r="B340" t="s">
        <v>735</v>
      </c>
      <c r="C340" t="s">
        <v>71</v>
      </c>
      <c r="D340" s="20" t="s">
        <v>736</v>
      </c>
      <c r="E340">
        <v>36</v>
      </c>
      <c r="F340" t="s">
        <v>63</v>
      </c>
      <c r="G340">
        <v>71302714</v>
      </c>
      <c r="H340" t="str">
        <f>RIGHT(Таблица2[[#This Row],[Дата рождения]],4)</f>
        <v>1981</v>
      </c>
      <c r="I340" t="str">
        <f>LEFT(Таблица2[[#This Row],[Фамилия, имя]])</f>
        <v>Х</v>
      </c>
    </row>
    <row r="341" spans="1:9" x14ac:dyDescent="0.2">
      <c r="A341">
        <v>476</v>
      </c>
      <c r="B341" t="s">
        <v>737</v>
      </c>
      <c r="C341" t="s">
        <v>71</v>
      </c>
      <c r="D341" s="20" t="s">
        <v>738</v>
      </c>
      <c r="E341">
        <v>25</v>
      </c>
      <c r="F341" t="s">
        <v>63</v>
      </c>
      <c r="G341">
        <v>75931487</v>
      </c>
      <c r="H341" t="str">
        <f>RIGHT(Таблица2[[#This Row],[Дата рождения]],4)</f>
        <v>1992</v>
      </c>
      <c r="I341" t="str">
        <f>LEFT(Таблица2[[#This Row],[Фамилия, имя]])</f>
        <v>Г</v>
      </c>
    </row>
    <row r="342" spans="1:9" x14ac:dyDescent="0.2">
      <c r="A342">
        <v>481</v>
      </c>
      <c r="B342" t="s">
        <v>739</v>
      </c>
      <c r="C342" t="s">
        <v>71</v>
      </c>
      <c r="D342" s="20" t="s">
        <v>740</v>
      </c>
      <c r="E342">
        <v>44</v>
      </c>
      <c r="F342" t="s">
        <v>63</v>
      </c>
      <c r="G342">
        <v>98404591</v>
      </c>
      <c r="H342" t="str">
        <f>RIGHT(Таблица2[[#This Row],[Дата рождения]],4)</f>
        <v>1973</v>
      </c>
      <c r="I342" t="str">
        <f>LEFT(Таблица2[[#This Row],[Фамилия, имя]])</f>
        <v>С</v>
      </c>
    </row>
    <row r="343" spans="1:9" x14ac:dyDescent="0.2">
      <c r="A343">
        <v>747</v>
      </c>
      <c r="B343" t="s">
        <v>741</v>
      </c>
      <c r="C343" t="s">
        <v>65</v>
      </c>
      <c r="D343" s="20" t="s">
        <v>742</v>
      </c>
      <c r="E343">
        <v>31</v>
      </c>
      <c r="F343" t="s">
        <v>63</v>
      </c>
      <c r="G343">
        <v>25774329</v>
      </c>
      <c r="H343" t="str">
        <f>RIGHT(Таблица2[[#This Row],[Дата рождения]],4)</f>
        <v>1986</v>
      </c>
      <c r="I343" t="str">
        <f>LEFT(Таблица2[[#This Row],[Фамилия, имя]])</f>
        <v>Е</v>
      </c>
    </row>
    <row r="344" spans="1:9" x14ac:dyDescent="0.2">
      <c r="A344">
        <v>1580</v>
      </c>
      <c r="B344" t="s">
        <v>743</v>
      </c>
      <c r="C344" t="s">
        <v>71</v>
      </c>
      <c r="D344" s="20" t="s">
        <v>744</v>
      </c>
      <c r="E344">
        <v>28</v>
      </c>
      <c r="F344" t="s">
        <v>63</v>
      </c>
      <c r="G344">
        <v>64408777</v>
      </c>
      <c r="H344" t="str">
        <f>RIGHT(Таблица2[[#This Row],[Дата рождения]],4)</f>
        <v>1989</v>
      </c>
      <c r="I344" t="str">
        <f>LEFT(Таблица2[[#This Row],[Фамилия, имя]])</f>
        <v>М</v>
      </c>
    </row>
    <row r="345" spans="1:9" x14ac:dyDescent="0.2">
      <c r="A345">
        <v>307</v>
      </c>
      <c r="B345" t="s">
        <v>745</v>
      </c>
      <c r="C345" t="s">
        <v>71</v>
      </c>
      <c r="D345" s="20" t="s">
        <v>746</v>
      </c>
      <c r="E345">
        <v>32</v>
      </c>
      <c r="F345" t="s">
        <v>63</v>
      </c>
      <c r="G345">
        <v>2780464</v>
      </c>
      <c r="H345" t="str">
        <f>RIGHT(Таблица2[[#This Row],[Дата рождения]],4)</f>
        <v>1985</v>
      </c>
      <c r="I345" t="str">
        <f>LEFT(Таблица2[[#This Row],[Фамилия, имя]])</f>
        <v>Б</v>
      </c>
    </row>
    <row r="346" spans="1:9" x14ac:dyDescent="0.2">
      <c r="A346">
        <v>856</v>
      </c>
      <c r="B346" t="s">
        <v>747</v>
      </c>
      <c r="C346" t="s">
        <v>65</v>
      </c>
      <c r="D346" s="20" t="s">
        <v>748</v>
      </c>
      <c r="E346">
        <v>42</v>
      </c>
      <c r="F346" t="s">
        <v>63</v>
      </c>
      <c r="G346">
        <v>11903734</v>
      </c>
      <c r="H346" t="str">
        <f>RIGHT(Таблица2[[#This Row],[Дата рождения]],4)</f>
        <v>1975</v>
      </c>
      <c r="I346" t="str">
        <f>LEFT(Таблица2[[#This Row],[Фамилия, имя]])</f>
        <v>Ш</v>
      </c>
    </row>
    <row r="347" spans="1:9" x14ac:dyDescent="0.2">
      <c r="A347">
        <v>217</v>
      </c>
      <c r="B347" t="s">
        <v>749</v>
      </c>
      <c r="C347" t="s">
        <v>71</v>
      </c>
      <c r="D347" s="20" t="s">
        <v>750</v>
      </c>
      <c r="E347">
        <v>26</v>
      </c>
      <c r="F347" t="s">
        <v>124</v>
      </c>
      <c r="G347">
        <v>58306119</v>
      </c>
      <c r="H347" t="str">
        <f>RIGHT(Таблица2[[#This Row],[Дата рождения]],4)</f>
        <v>1991</v>
      </c>
      <c r="I347" t="str">
        <f>LEFT(Таблица2[[#This Row],[Фамилия, имя]])</f>
        <v>Б</v>
      </c>
    </row>
    <row r="348" spans="1:9" x14ac:dyDescent="0.2">
      <c r="A348">
        <v>827</v>
      </c>
      <c r="B348" t="s">
        <v>751</v>
      </c>
      <c r="C348" t="s">
        <v>71</v>
      </c>
      <c r="D348" s="20" t="s">
        <v>752</v>
      </c>
      <c r="E348">
        <v>36</v>
      </c>
      <c r="F348" t="s">
        <v>63</v>
      </c>
      <c r="G348">
        <v>39981069</v>
      </c>
      <c r="H348" t="str">
        <f>RIGHT(Таблица2[[#This Row],[Дата рождения]],4)</f>
        <v>1981</v>
      </c>
      <c r="I348" t="str">
        <f>LEFT(Таблица2[[#This Row],[Фамилия, имя]])</f>
        <v>З</v>
      </c>
    </row>
    <row r="349" spans="1:9" x14ac:dyDescent="0.2">
      <c r="A349">
        <v>1451</v>
      </c>
      <c r="B349" t="s">
        <v>753</v>
      </c>
      <c r="C349" t="s">
        <v>65</v>
      </c>
      <c r="D349" s="20" t="s">
        <v>754</v>
      </c>
      <c r="E349">
        <v>34</v>
      </c>
      <c r="F349" t="s">
        <v>63</v>
      </c>
      <c r="G349">
        <v>15594748</v>
      </c>
      <c r="H349" t="str">
        <f>RIGHT(Таблица2[[#This Row],[Дата рождения]],4)</f>
        <v>1983</v>
      </c>
      <c r="I349" t="str">
        <f>LEFT(Таблица2[[#This Row],[Фамилия, имя]])</f>
        <v>М</v>
      </c>
    </row>
    <row r="350" spans="1:9" x14ac:dyDescent="0.2">
      <c r="A350">
        <v>228</v>
      </c>
      <c r="B350" t="s">
        <v>755</v>
      </c>
      <c r="C350" t="s">
        <v>71</v>
      </c>
      <c r="D350" s="20" t="s">
        <v>756</v>
      </c>
      <c r="E350">
        <v>30</v>
      </c>
      <c r="F350" t="s">
        <v>528</v>
      </c>
      <c r="G350">
        <v>49695527</v>
      </c>
      <c r="H350" t="str">
        <f>RIGHT(Таблица2[[#This Row],[Дата рождения]],4)</f>
        <v>1987</v>
      </c>
      <c r="I350" t="str">
        <f>LEFT(Таблица2[[#This Row],[Фамилия, имя]])</f>
        <v>Б</v>
      </c>
    </row>
    <row r="351" spans="1:9" x14ac:dyDescent="0.2">
      <c r="A351">
        <v>982</v>
      </c>
      <c r="B351" t="s">
        <v>757</v>
      </c>
      <c r="C351" t="s">
        <v>71</v>
      </c>
      <c r="D351" s="20" t="s">
        <v>758</v>
      </c>
      <c r="E351">
        <v>36</v>
      </c>
      <c r="F351" t="s">
        <v>124</v>
      </c>
      <c r="G351">
        <v>19138846</v>
      </c>
      <c r="H351" t="str">
        <f>RIGHT(Таблица2[[#This Row],[Дата рождения]],4)</f>
        <v>1981</v>
      </c>
      <c r="I351" t="str">
        <f>LEFT(Таблица2[[#This Row],[Фамилия, имя]])</f>
        <v>Ш</v>
      </c>
    </row>
    <row r="352" spans="1:9" x14ac:dyDescent="0.2">
      <c r="A352">
        <v>994</v>
      </c>
      <c r="B352" t="s">
        <v>759</v>
      </c>
      <c r="C352" t="s">
        <v>65</v>
      </c>
      <c r="D352" s="20" t="s">
        <v>760</v>
      </c>
      <c r="E352">
        <v>20</v>
      </c>
      <c r="F352" t="s">
        <v>63</v>
      </c>
      <c r="G352">
        <v>92408380</v>
      </c>
      <c r="H352" t="str">
        <f>RIGHT(Таблица2[[#This Row],[Дата рождения]],4)</f>
        <v>1997</v>
      </c>
      <c r="I352" t="str">
        <f>LEFT(Таблица2[[#This Row],[Фамилия, имя]])</f>
        <v>Ш</v>
      </c>
    </row>
    <row r="353" spans="1:9" x14ac:dyDescent="0.2">
      <c r="A353">
        <v>730</v>
      </c>
      <c r="B353" t="s">
        <v>761</v>
      </c>
      <c r="C353" t="s">
        <v>71</v>
      </c>
      <c r="D353" s="20" t="s">
        <v>762</v>
      </c>
      <c r="E353">
        <v>33</v>
      </c>
      <c r="F353" t="s">
        <v>63</v>
      </c>
      <c r="G353">
        <v>47678572</v>
      </c>
      <c r="H353" t="str">
        <f>RIGHT(Таблица2[[#This Row],[Дата рождения]],4)</f>
        <v>1984</v>
      </c>
      <c r="I353" t="str">
        <f>LEFT(Таблица2[[#This Row],[Фамилия, имя]])</f>
        <v>Е</v>
      </c>
    </row>
    <row r="354" spans="1:9" x14ac:dyDescent="0.2">
      <c r="A354">
        <v>1095</v>
      </c>
      <c r="B354" t="s">
        <v>763</v>
      </c>
      <c r="C354" t="s">
        <v>71</v>
      </c>
      <c r="D354" s="20" t="s">
        <v>764</v>
      </c>
      <c r="E354">
        <v>29</v>
      </c>
      <c r="F354" t="s">
        <v>73</v>
      </c>
      <c r="G354">
        <v>45178217</v>
      </c>
      <c r="H354" t="str">
        <f>RIGHT(Таблица2[[#This Row],[Дата рождения]],4)</f>
        <v>1988</v>
      </c>
      <c r="I354" t="str">
        <f>LEFT(Таблица2[[#This Row],[Фамилия, имя]])</f>
        <v>К</v>
      </c>
    </row>
    <row r="355" spans="1:9" x14ac:dyDescent="0.2">
      <c r="A355">
        <v>1666</v>
      </c>
      <c r="B355" t="s">
        <v>765</v>
      </c>
      <c r="C355" t="s">
        <v>71</v>
      </c>
      <c r="D355" s="20" t="s">
        <v>766</v>
      </c>
      <c r="E355">
        <v>28</v>
      </c>
      <c r="F355" t="s">
        <v>63</v>
      </c>
      <c r="G355">
        <v>74126558</v>
      </c>
      <c r="H355" t="str">
        <f>RIGHT(Таблица2[[#This Row],[Дата рождения]],4)</f>
        <v>1990</v>
      </c>
      <c r="I355" t="str">
        <f>LEFT(Таблица2[[#This Row],[Фамилия, имя]])</f>
        <v>Н</v>
      </c>
    </row>
    <row r="356" spans="1:9" x14ac:dyDescent="0.2">
      <c r="A356">
        <v>139</v>
      </c>
      <c r="B356" t="s">
        <v>767</v>
      </c>
      <c r="C356" t="s">
        <v>71</v>
      </c>
      <c r="D356" s="20" t="s">
        <v>768</v>
      </c>
      <c r="E356">
        <v>35</v>
      </c>
      <c r="F356" t="s">
        <v>103</v>
      </c>
      <c r="G356">
        <v>99561007</v>
      </c>
      <c r="H356" t="str">
        <f>RIGHT(Таблица2[[#This Row],[Дата рождения]],4)</f>
        <v>1982</v>
      </c>
      <c r="I356" t="str">
        <f>LEFT(Таблица2[[#This Row],[Фамилия, имя]])</f>
        <v>П</v>
      </c>
    </row>
    <row r="357" spans="1:9" x14ac:dyDescent="0.2">
      <c r="A357">
        <v>1125</v>
      </c>
      <c r="B357" t="s">
        <v>769</v>
      </c>
      <c r="C357" t="s">
        <v>71</v>
      </c>
      <c r="D357" s="20" t="s">
        <v>770</v>
      </c>
      <c r="E357">
        <v>30</v>
      </c>
      <c r="F357" t="s">
        <v>63</v>
      </c>
      <c r="G357">
        <v>33986907</v>
      </c>
      <c r="H357" t="str">
        <f>RIGHT(Таблица2[[#This Row],[Дата рождения]],4)</f>
        <v>1987</v>
      </c>
      <c r="I357" t="str">
        <f>LEFT(Таблица2[[#This Row],[Фамилия, имя]])</f>
        <v>К</v>
      </c>
    </row>
    <row r="358" spans="1:9" x14ac:dyDescent="0.2">
      <c r="A358">
        <v>215</v>
      </c>
      <c r="B358" t="s">
        <v>771</v>
      </c>
      <c r="C358" t="s">
        <v>71</v>
      </c>
      <c r="D358" s="20" t="s">
        <v>772</v>
      </c>
      <c r="E358">
        <v>27</v>
      </c>
      <c r="F358" t="s">
        <v>63</v>
      </c>
      <c r="G358">
        <v>14641251</v>
      </c>
      <c r="H358" t="str">
        <f>RIGHT(Таблица2[[#This Row],[Дата рождения]],4)</f>
        <v>1990</v>
      </c>
      <c r="I358" t="str">
        <f>LEFT(Таблица2[[#This Row],[Фамилия, имя]])</f>
        <v>Б</v>
      </c>
    </row>
    <row r="359" spans="1:9" x14ac:dyDescent="0.2">
      <c r="A359">
        <v>474</v>
      </c>
      <c r="B359" t="s">
        <v>773</v>
      </c>
      <c r="C359" t="s">
        <v>71</v>
      </c>
      <c r="D359" s="20" t="s">
        <v>774</v>
      </c>
      <c r="E359">
        <v>27</v>
      </c>
      <c r="F359" t="s">
        <v>63</v>
      </c>
      <c r="G359">
        <v>86127748</v>
      </c>
      <c r="H359" t="str">
        <f>RIGHT(Таблица2[[#This Row],[Дата рождения]],4)</f>
        <v>1990</v>
      </c>
      <c r="I359" t="str">
        <f>LEFT(Таблица2[[#This Row],[Фамилия, имя]])</f>
        <v>С</v>
      </c>
    </row>
    <row r="360" spans="1:9" x14ac:dyDescent="0.2">
      <c r="A360">
        <v>1080</v>
      </c>
      <c r="B360" t="s">
        <v>775</v>
      </c>
      <c r="C360" t="s">
        <v>71</v>
      </c>
      <c r="D360" s="20" t="s">
        <v>776</v>
      </c>
      <c r="E360">
        <v>37</v>
      </c>
      <c r="F360" t="s">
        <v>161</v>
      </c>
      <c r="G360">
        <v>71262404</v>
      </c>
      <c r="H360" t="str">
        <f>RIGHT(Таблица2[[#This Row],[Дата рождения]],4)</f>
        <v>1980</v>
      </c>
      <c r="I360" t="str">
        <f>LEFT(Таблица2[[#This Row],[Фамилия, имя]])</f>
        <v>Э</v>
      </c>
    </row>
    <row r="361" spans="1:9" x14ac:dyDescent="0.2">
      <c r="A361">
        <v>432</v>
      </c>
      <c r="B361" t="s">
        <v>777</v>
      </c>
      <c r="C361" t="s">
        <v>65</v>
      </c>
      <c r="D361" s="20" t="s">
        <v>778</v>
      </c>
      <c r="E361">
        <v>44</v>
      </c>
      <c r="F361" t="s">
        <v>124</v>
      </c>
      <c r="G361">
        <v>51998767</v>
      </c>
      <c r="H361" t="str">
        <f>RIGHT(Таблица2[[#This Row],[Дата рождения]],4)</f>
        <v>1974</v>
      </c>
      <c r="I361" t="str">
        <f>LEFT(Таблица2[[#This Row],[Фамилия, имя]])</f>
        <v>С</v>
      </c>
    </row>
    <row r="362" spans="1:9" x14ac:dyDescent="0.2">
      <c r="A362">
        <v>1746</v>
      </c>
      <c r="B362" t="s">
        <v>779</v>
      </c>
      <c r="C362" t="s">
        <v>65</v>
      </c>
      <c r="D362" s="20" t="s">
        <v>780</v>
      </c>
      <c r="E362">
        <v>24</v>
      </c>
      <c r="F362" t="s">
        <v>63</v>
      </c>
      <c r="G362">
        <v>11533048</v>
      </c>
      <c r="H362" t="str">
        <f>RIGHT(Таблица2[[#This Row],[Дата рождения]],4)</f>
        <v>1993</v>
      </c>
      <c r="I362" t="str">
        <f>LEFT(Таблица2[[#This Row],[Фамилия, имя]])</f>
        <v>О</v>
      </c>
    </row>
    <row r="363" spans="1:9" x14ac:dyDescent="0.2">
      <c r="A363">
        <v>1219</v>
      </c>
      <c r="B363" t="s">
        <v>781</v>
      </c>
      <c r="C363" t="s">
        <v>65</v>
      </c>
      <c r="D363" s="20" t="s">
        <v>782</v>
      </c>
      <c r="E363">
        <v>20</v>
      </c>
      <c r="F363" t="s">
        <v>63</v>
      </c>
      <c r="G363">
        <v>70951767</v>
      </c>
      <c r="H363" t="str">
        <f>RIGHT(Таблица2[[#This Row],[Дата рождения]],4)</f>
        <v>1997</v>
      </c>
      <c r="I363" t="str">
        <f>LEFT(Таблица2[[#This Row],[Фамилия, имя]])</f>
        <v>К</v>
      </c>
    </row>
    <row r="364" spans="1:9" x14ac:dyDescent="0.2">
      <c r="A364">
        <v>1033</v>
      </c>
      <c r="B364" t="s">
        <v>783</v>
      </c>
      <c r="C364" t="s">
        <v>65</v>
      </c>
      <c r="D364" s="20" t="s">
        <v>784</v>
      </c>
      <c r="E364">
        <v>22</v>
      </c>
      <c r="F364" t="s">
        <v>63</v>
      </c>
      <c r="G364">
        <v>52889338</v>
      </c>
      <c r="H364" t="str">
        <f>RIGHT(Таблица2[[#This Row],[Дата рождения]],4)</f>
        <v>1995</v>
      </c>
      <c r="I364" t="str">
        <f>LEFT(Таблица2[[#This Row],[Фамилия, имя]])</f>
        <v>Ш</v>
      </c>
    </row>
    <row r="365" spans="1:9" x14ac:dyDescent="0.2">
      <c r="A365">
        <v>94</v>
      </c>
      <c r="B365" t="s">
        <v>785</v>
      </c>
      <c r="C365" t="s">
        <v>61</v>
      </c>
      <c r="D365" s="20" t="s">
        <v>786</v>
      </c>
      <c r="E365">
        <v>20</v>
      </c>
      <c r="F365" t="s">
        <v>63</v>
      </c>
      <c r="G365">
        <v>35504017</v>
      </c>
      <c r="H365" t="str">
        <f>RIGHT(Таблица2[[#This Row],[Дата рождения]],4)</f>
        <v>1997</v>
      </c>
      <c r="I365" t="str">
        <f>LEFT(Таблица2[[#This Row],[Фамилия, имя]])</f>
        <v>А</v>
      </c>
    </row>
    <row r="366" spans="1:9" x14ac:dyDescent="0.2">
      <c r="A366">
        <v>1138</v>
      </c>
      <c r="B366" t="s">
        <v>787</v>
      </c>
      <c r="C366" t="s">
        <v>61</v>
      </c>
      <c r="D366" s="20" t="s">
        <v>788</v>
      </c>
      <c r="E366">
        <v>27</v>
      </c>
      <c r="F366" t="s">
        <v>63</v>
      </c>
      <c r="G366">
        <v>4481513</v>
      </c>
      <c r="H366" t="str">
        <f>RIGHT(Таблица2[[#This Row],[Дата рождения]],4)</f>
        <v>1990</v>
      </c>
      <c r="I366" t="str">
        <f>LEFT(Таблица2[[#This Row],[Фамилия, имя]])</f>
        <v>К</v>
      </c>
    </row>
    <row r="367" spans="1:9" x14ac:dyDescent="0.2">
      <c r="A367">
        <v>768</v>
      </c>
      <c r="B367" t="s">
        <v>789</v>
      </c>
      <c r="C367" t="s">
        <v>61</v>
      </c>
      <c r="D367" s="20" t="s">
        <v>790</v>
      </c>
      <c r="E367">
        <v>31</v>
      </c>
      <c r="F367" t="s">
        <v>63</v>
      </c>
      <c r="G367">
        <v>94595365</v>
      </c>
      <c r="H367" t="str">
        <f>RIGHT(Таблица2[[#This Row],[Дата рождения]],4)</f>
        <v>1986</v>
      </c>
      <c r="I367" t="str">
        <f>LEFT(Таблица2[[#This Row],[Фамилия, имя]])</f>
        <v>Х</v>
      </c>
    </row>
    <row r="368" spans="1:9" x14ac:dyDescent="0.2">
      <c r="A368">
        <v>1620</v>
      </c>
      <c r="B368" t="s">
        <v>791</v>
      </c>
      <c r="C368" t="s">
        <v>71</v>
      </c>
      <c r="D368" s="20" t="s">
        <v>792</v>
      </c>
      <c r="E368">
        <v>34</v>
      </c>
      <c r="F368" t="s">
        <v>85</v>
      </c>
      <c r="G368">
        <v>4035312</v>
      </c>
      <c r="H368" t="str">
        <f>RIGHT(Таблица2[[#This Row],[Дата рождения]],4)</f>
        <v>1983</v>
      </c>
      <c r="I368" t="str">
        <f>LEFT(Таблица2[[#This Row],[Фамилия, имя]])</f>
        <v>М</v>
      </c>
    </row>
    <row r="369" spans="1:9" x14ac:dyDescent="0.2">
      <c r="A369">
        <v>459</v>
      </c>
      <c r="B369" t="s">
        <v>793</v>
      </c>
      <c r="C369" t="s">
        <v>71</v>
      </c>
      <c r="D369" s="20" t="s">
        <v>794</v>
      </c>
      <c r="E369">
        <v>31</v>
      </c>
      <c r="F369" t="s">
        <v>96</v>
      </c>
      <c r="G369">
        <v>42262488</v>
      </c>
      <c r="H369" t="str">
        <f>RIGHT(Таблица2[[#This Row],[Дата рождения]],4)</f>
        <v>1986</v>
      </c>
      <c r="I369" t="str">
        <f>LEFT(Таблица2[[#This Row],[Фамилия, имя]])</f>
        <v>С</v>
      </c>
    </row>
    <row r="370" spans="1:9" x14ac:dyDescent="0.2">
      <c r="A370">
        <v>182</v>
      </c>
      <c r="B370" t="s">
        <v>795</v>
      </c>
      <c r="C370" t="s">
        <v>71</v>
      </c>
      <c r="D370" s="20" t="s">
        <v>796</v>
      </c>
      <c r="E370">
        <v>31</v>
      </c>
      <c r="F370" t="s">
        <v>591</v>
      </c>
      <c r="G370">
        <v>16898139</v>
      </c>
      <c r="H370" t="str">
        <f>RIGHT(Таблица2[[#This Row],[Дата рождения]],4)</f>
        <v>1986</v>
      </c>
      <c r="I370" t="str">
        <f>LEFT(Таблица2[[#This Row],[Фамилия, имя]])</f>
        <v>Р</v>
      </c>
    </row>
    <row r="371" spans="1:9" x14ac:dyDescent="0.2">
      <c r="A371">
        <v>272</v>
      </c>
      <c r="B371" t="s">
        <v>797</v>
      </c>
      <c r="C371" t="s">
        <v>71</v>
      </c>
      <c r="D371" s="20" t="s">
        <v>798</v>
      </c>
      <c r="E371">
        <v>27</v>
      </c>
      <c r="F371" t="s">
        <v>85</v>
      </c>
      <c r="G371">
        <v>9349472</v>
      </c>
      <c r="H371" t="str">
        <f>RIGHT(Таблица2[[#This Row],[Дата рождения]],4)</f>
        <v>1990</v>
      </c>
      <c r="I371" t="str">
        <f>LEFT(Таблица2[[#This Row],[Фамилия, имя]])</f>
        <v>С</v>
      </c>
    </row>
    <row r="372" spans="1:9" x14ac:dyDescent="0.2">
      <c r="A372">
        <v>5</v>
      </c>
      <c r="B372" t="s">
        <v>799</v>
      </c>
      <c r="C372" t="s">
        <v>65</v>
      </c>
      <c r="D372" s="20" t="s">
        <v>800</v>
      </c>
      <c r="E372">
        <v>32</v>
      </c>
      <c r="F372" t="s">
        <v>63</v>
      </c>
      <c r="G372">
        <v>21604667</v>
      </c>
      <c r="H372" t="str">
        <f>RIGHT(Таблица2[[#This Row],[Дата рождения]],4)</f>
        <v>1985</v>
      </c>
      <c r="I372" t="str">
        <f>LEFT(Таблица2[[#This Row],[Фамилия, имя]])</f>
        <v>П</v>
      </c>
    </row>
    <row r="373" spans="1:9" x14ac:dyDescent="0.2">
      <c r="A373">
        <v>1120</v>
      </c>
      <c r="B373" t="s">
        <v>801</v>
      </c>
      <c r="C373" t="s">
        <v>65</v>
      </c>
      <c r="D373" s="20" t="s">
        <v>802</v>
      </c>
      <c r="E373">
        <v>33</v>
      </c>
      <c r="F373" t="s">
        <v>85</v>
      </c>
      <c r="G373">
        <v>37750174</v>
      </c>
      <c r="H373" t="str">
        <f>RIGHT(Таблица2[[#This Row],[Дата рождения]],4)</f>
        <v>1984</v>
      </c>
      <c r="I373" t="str">
        <f>LEFT(Таблица2[[#This Row],[Фамилия, имя]])</f>
        <v>Я</v>
      </c>
    </row>
    <row r="374" spans="1:9" x14ac:dyDescent="0.2">
      <c r="A374">
        <v>753</v>
      </c>
      <c r="B374" t="s">
        <v>803</v>
      </c>
      <c r="C374" t="s">
        <v>61</v>
      </c>
      <c r="D374" s="20" t="s">
        <v>804</v>
      </c>
      <c r="E374">
        <v>20</v>
      </c>
      <c r="F374" t="s">
        <v>63</v>
      </c>
      <c r="G374">
        <v>91659622</v>
      </c>
      <c r="H374" t="str">
        <f>RIGHT(Таблица2[[#This Row],[Дата рождения]],4)</f>
        <v>1997</v>
      </c>
      <c r="I374" t="str">
        <f>LEFT(Таблица2[[#This Row],[Фамилия, имя]])</f>
        <v>Е</v>
      </c>
    </row>
    <row r="375" spans="1:9" x14ac:dyDescent="0.2">
      <c r="A375">
        <v>685</v>
      </c>
      <c r="B375" t="s">
        <v>805</v>
      </c>
      <c r="C375" t="s">
        <v>65</v>
      </c>
      <c r="D375" s="20" t="s">
        <v>806</v>
      </c>
      <c r="E375">
        <v>30</v>
      </c>
      <c r="F375" t="s">
        <v>63</v>
      </c>
      <c r="G375">
        <v>40432588</v>
      </c>
      <c r="H375" t="str">
        <f>RIGHT(Таблица2[[#This Row],[Дата рождения]],4)</f>
        <v>1987</v>
      </c>
      <c r="I375" t="str">
        <f>LEFT(Таблица2[[#This Row],[Фамилия, имя]])</f>
        <v>Д</v>
      </c>
    </row>
    <row r="376" spans="1:9" x14ac:dyDescent="0.2">
      <c r="A376">
        <v>1534</v>
      </c>
      <c r="B376" t="s">
        <v>807</v>
      </c>
      <c r="C376" t="s">
        <v>65</v>
      </c>
      <c r="D376" s="20" t="s">
        <v>62</v>
      </c>
      <c r="E376">
        <v>25</v>
      </c>
      <c r="F376" t="s">
        <v>63</v>
      </c>
      <c r="G376">
        <v>35428203</v>
      </c>
      <c r="H376" t="str">
        <f>RIGHT(Таблица2[[#This Row],[Дата рождения]],4)</f>
        <v>1992</v>
      </c>
      <c r="I376" t="str">
        <f>LEFT(Таблица2[[#This Row],[Фамилия, имя]])</f>
        <v>М</v>
      </c>
    </row>
    <row r="377" spans="1:9" x14ac:dyDescent="0.2">
      <c r="A377">
        <v>1314</v>
      </c>
      <c r="B377" t="s">
        <v>808</v>
      </c>
      <c r="C377" t="s">
        <v>65</v>
      </c>
      <c r="D377" s="20" t="s">
        <v>809</v>
      </c>
      <c r="E377">
        <v>29</v>
      </c>
      <c r="F377" t="s">
        <v>85</v>
      </c>
      <c r="G377">
        <v>14315823</v>
      </c>
      <c r="H377" t="str">
        <f>RIGHT(Таблица2[[#This Row],[Дата рождения]],4)</f>
        <v>1988</v>
      </c>
      <c r="I377" t="str">
        <f>LEFT(Таблица2[[#This Row],[Фамилия, имя]])</f>
        <v>Л</v>
      </c>
    </row>
    <row r="378" spans="1:9" x14ac:dyDescent="0.2">
      <c r="A378">
        <v>1715</v>
      </c>
      <c r="B378" t="s">
        <v>810</v>
      </c>
      <c r="C378" t="s">
        <v>65</v>
      </c>
      <c r="D378" s="20" t="s">
        <v>811</v>
      </c>
      <c r="E378">
        <v>45</v>
      </c>
      <c r="F378" t="s">
        <v>124</v>
      </c>
      <c r="G378">
        <v>86057832</v>
      </c>
      <c r="H378" t="str">
        <f>RIGHT(Таблица2[[#This Row],[Дата рождения]],4)</f>
        <v>1972</v>
      </c>
      <c r="I378" t="str">
        <f>LEFT(Таблица2[[#This Row],[Фамилия, имя]])</f>
        <v>О</v>
      </c>
    </row>
    <row r="379" spans="1:9" x14ac:dyDescent="0.2">
      <c r="A379">
        <v>719</v>
      </c>
      <c r="B379" t="s">
        <v>812</v>
      </c>
      <c r="C379" t="s">
        <v>65</v>
      </c>
      <c r="D379" s="20" t="s">
        <v>813</v>
      </c>
      <c r="E379">
        <v>24</v>
      </c>
      <c r="F379" t="s">
        <v>63</v>
      </c>
      <c r="G379">
        <v>20414902</v>
      </c>
      <c r="H379" t="str">
        <f>RIGHT(Таблица2[[#This Row],[Дата рождения]],4)</f>
        <v>1993</v>
      </c>
      <c r="I379" t="str">
        <f>LEFT(Таблица2[[#This Row],[Фамилия, имя]])</f>
        <v>Д</v>
      </c>
    </row>
    <row r="380" spans="1:9" x14ac:dyDescent="0.2">
      <c r="A380">
        <v>1521</v>
      </c>
      <c r="B380" t="s">
        <v>814</v>
      </c>
      <c r="C380" t="s">
        <v>71</v>
      </c>
      <c r="D380" s="20" t="s">
        <v>815</v>
      </c>
      <c r="E380">
        <v>37</v>
      </c>
      <c r="F380" t="s">
        <v>85</v>
      </c>
      <c r="G380">
        <v>79944559</v>
      </c>
      <c r="H380" t="str">
        <f>RIGHT(Таблица2[[#This Row],[Дата рождения]],4)</f>
        <v>1980</v>
      </c>
      <c r="I380" t="str">
        <f>LEFT(Таблица2[[#This Row],[Фамилия, имя]])</f>
        <v>М</v>
      </c>
    </row>
    <row r="381" spans="1:9" x14ac:dyDescent="0.2">
      <c r="A381">
        <v>1297</v>
      </c>
      <c r="B381" t="s">
        <v>816</v>
      </c>
      <c r="C381" t="s">
        <v>65</v>
      </c>
      <c r="D381" s="20" t="s">
        <v>817</v>
      </c>
      <c r="E381">
        <v>33</v>
      </c>
      <c r="F381" t="s">
        <v>76</v>
      </c>
      <c r="G381">
        <v>19272090</v>
      </c>
      <c r="H381" t="str">
        <f>RIGHT(Таблица2[[#This Row],[Дата рождения]],4)</f>
        <v>1984</v>
      </c>
      <c r="I381" t="str">
        <f>LEFT(Таблица2[[#This Row],[Фамилия, имя]])</f>
        <v>Л</v>
      </c>
    </row>
    <row r="382" spans="1:9" x14ac:dyDescent="0.2">
      <c r="A382">
        <v>1069</v>
      </c>
      <c r="B382" t="s">
        <v>818</v>
      </c>
      <c r="C382" t="s">
        <v>61</v>
      </c>
      <c r="D382" s="20" t="s">
        <v>819</v>
      </c>
      <c r="E382">
        <v>35</v>
      </c>
      <c r="F382" t="s">
        <v>73</v>
      </c>
      <c r="G382">
        <v>51495498</v>
      </c>
      <c r="H382" t="str">
        <f>RIGHT(Таблица2[[#This Row],[Дата рождения]],4)</f>
        <v>1982</v>
      </c>
      <c r="I382" t="str">
        <f>LEFT(Таблица2[[#This Row],[Фамилия, имя]])</f>
        <v>Э</v>
      </c>
    </row>
    <row r="383" spans="1:9" x14ac:dyDescent="0.2">
      <c r="A383">
        <v>507</v>
      </c>
      <c r="B383" t="s">
        <v>820</v>
      </c>
      <c r="C383" t="s">
        <v>71</v>
      </c>
      <c r="D383" s="20" t="s">
        <v>821</v>
      </c>
      <c r="E383">
        <v>29</v>
      </c>
      <c r="F383" t="s">
        <v>85</v>
      </c>
      <c r="G383">
        <v>942054</v>
      </c>
      <c r="H383" t="str">
        <f>RIGHT(Таблица2[[#This Row],[Дата рождения]],4)</f>
        <v>1988</v>
      </c>
      <c r="I383" t="str">
        <f>LEFT(Таблица2[[#This Row],[Фамилия, имя]])</f>
        <v>Т</v>
      </c>
    </row>
    <row r="384" spans="1:9" x14ac:dyDescent="0.2">
      <c r="A384">
        <v>1059</v>
      </c>
      <c r="B384" t="s">
        <v>822</v>
      </c>
      <c r="C384" t="s">
        <v>71</v>
      </c>
      <c r="D384" s="20" t="s">
        <v>187</v>
      </c>
      <c r="E384">
        <v>31</v>
      </c>
      <c r="F384" t="s">
        <v>96</v>
      </c>
      <c r="G384">
        <v>6849329</v>
      </c>
      <c r="H384" t="str">
        <f>RIGHT(Таблица2[[#This Row],[Дата рождения]],4)</f>
        <v>1986</v>
      </c>
      <c r="I384" t="str">
        <f>LEFT(Таблица2[[#This Row],[Фамилия, имя]])</f>
        <v>К</v>
      </c>
    </row>
    <row r="385" spans="1:9" x14ac:dyDescent="0.2">
      <c r="A385">
        <v>1358</v>
      </c>
      <c r="B385" t="s">
        <v>823</v>
      </c>
      <c r="C385" t="s">
        <v>71</v>
      </c>
      <c r="D385" s="20" t="s">
        <v>824</v>
      </c>
      <c r="E385">
        <v>23</v>
      </c>
      <c r="F385" t="s">
        <v>207</v>
      </c>
      <c r="G385">
        <v>47902163</v>
      </c>
      <c r="H385" t="str">
        <f>RIGHT(Таблица2[[#This Row],[Дата рождения]],4)</f>
        <v>1994</v>
      </c>
      <c r="I385" t="str">
        <f>LEFT(Таблица2[[#This Row],[Фамилия, имя]])</f>
        <v>Л</v>
      </c>
    </row>
    <row r="386" spans="1:9" x14ac:dyDescent="0.2">
      <c r="A386">
        <v>919</v>
      </c>
      <c r="B386" t="s">
        <v>825</v>
      </c>
      <c r="C386" t="s">
        <v>71</v>
      </c>
      <c r="D386" s="20" t="s">
        <v>826</v>
      </c>
      <c r="E386">
        <v>19</v>
      </c>
      <c r="F386" t="s">
        <v>63</v>
      </c>
      <c r="G386">
        <v>37472101</v>
      </c>
      <c r="H386" t="str">
        <f>RIGHT(Таблица2[[#This Row],[Дата рождения]],4)</f>
        <v>1998</v>
      </c>
      <c r="I386" t="str">
        <f>LEFT(Таблица2[[#This Row],[Фамилия, имя]])</f>
        <v>Ш</v>
      </c>
    </row>
    <row r="387" spans="1:9" x14ac:dyDescent="0.2">
      <c r="A387">
        <v>231</v>
      </c>
      <c r="B387" t="s">
        <v>827</v>
      </c>
      <c r="C387" t="s">
        <v>65</v>
      </c>
      <c r="D387" s="20" t="s">
        <v>828</v>
      </c>
      <c r="E387">
        <v>27</v>
      </c>
      <c r="F387" t="s">
        <v>161</v>
      </c>
      <c r="G387">
        <v>79157491</v>
      </c>
      <c r="H387" t="str">
        <f>RIGHT(Таблица2[[#This Row],[Дата рождения]],4)</f>
        <v>1990</v>
      </c>
      <c r="I387" t="str">
        <f>LEFT(Таблица2[[#This Row],[Фамилия, имя]])</f>
        <v>Р</v>
      </c>
    </row>
    <row r="388" spans="1:9" x14ac:dyDescent="0.2">
      <c r="A388">
        <v>443</v>
      </c>
      <c r="B388" t="s">
        <v>829</v>
      </c>
      <c r="C388" t="s">
        <v>71</v>
      </c>
      <c r="D388" s="20" t="s">
        <v>830</v>
      </c>
      <c r="E388">
        <v>35</v>
      </c>
      <c r="F388" t="s">
        <v>124</v>
      </c>
      <c r="G388">
        <v>51571280</v>
      </c>
      <c r="H388" t="str">
        <f>RIGHT(Таблица2[[#This Row],[Дата рождения]],4)</f>
        <v>1982</v>
      </c>
      <c r="I388" t="str">
        <f>LEFT(Таблица2[[#This Row],[Фамилия, имя]])</f>
        <v>С</v>
      </c>
    </row>
    <row r="389" spans="1:9" x14ac:dyDescent="0.2">
      <c r="A389">
        <v>1678</v>
      </c>
      <c r="B389" t="s">
        <v>831</v>
      </c>
      <c r="C389" t="s">
        <v>65</v>
      </c>
      <c r="D389" s="20" t="s">
        <v>832</v>
      </c>
      <c r="E389">
        <v>29</v>
      </c>
      <c r="F389" t="s">
        <v>63</v>
      </c>
      <c r="G389">
        <v>53453720</v>
      </c>
      <c r="H389" t="str">
        <f>RIGHT(Таблица2[[#This Row],[Дата рождения]],4)</f>
        <v>1988</v>
      </c>
      <c r="I389" t="str">
        <f>LEFT(Таблица2[[#This Row],[Фамилия, имя]])</f>
        <v>Н</v>
      </c>
    </row>
    <row r="390" spans="1:9" x14ac:dyDescent="0.2">
      <c r="A390">
        <v>132</v>
      </c>
      <c r="B390" t="s">
        <v>833</v>
      </c>
      <c r="C390" t="s">
        <v>61</v>
      </c>
      <c r="D390" s="20" t="s">
        <v>834</v>
      </c>
      <c r="E390">
        <v>30</v>
      </c>
      <c r="F390" t="s">
        <v>63</v>
      </c>
      <c r="G390">
        <v>46827210</v>
      </c>
      <c r="H390" t="str">
        <f>RIGHT(Таблица2[[#This Row],[Дата рождения]],4)</f>
        <v>1987</v>
      </c>
      <c r="I390" t="str">
        <f>LEFT(Таблица2[[#This Row],[Фамилия, имя]])</f>
        <v>П</v>
      </c>
    </row>
    <row r="391" spans="1:9" x14ac:dyDescent="0.2">
      <c r="A391">
        <v>722</v>
      </c>
      <c r="B391" t="s">
        <v>835</v>
      </c>
      <c r="C391" t="s">
        <v>65</v>
      </c>
      <c r="D391" s="20" t="s">
        <v>836</v>
      </c>
      <c r="E391">
        <v>29</v>
      </c>
      <c r="F391" t="s">
        <v>63</v>
      </c>
      <c r="G391">
        <v>65901585</v>
      </c>
      <c r="H391" t="str">
        <f>RIGHT(Таблица2[[#This Row],[Дата рождения]],4)</f>
        <v>1989</v>
      </c>
      <c r="I391" t="str">
        <f>LEFT(Таблица2[[#This Row],[Фамилия, имя]])</f>
        <v>Х</v>
      </c>
    </row>
    <row r="392" spans="1:9" x14ac:dyDescent="0.2">
      <c r="A392">
        <v>1557</v>
      </c>
      <c r="B392" t="s">
        <v>837</v>
      </c>
      <c r="C392" t="s">
        <v>71</v>
      </c>
      <c r="D392" s="20" t="s">
        <v>838</v>
      </c>
      <c r="E392">
        <v>23</v>
      </c>
      <c r="F392" t="s">
        <v>63</v>
      </c>
      <c r="G392">
        <v>58126146</v>
      </c>
      <c r="H392" t="str">
        <f>RIGHT(Таблица2[[#This Row],[Дата рождения]],4)</f>
        <v>1994</v>
      </c>
      <c r="I392" t="str">
        <f>LEFT(Таблица2[[#This Row],[Фамилия, имя]])</f>
        <v>М</v>
      </c>
    </row>
    <row r="393" spans="1:9" x14ac:dyDescent="0.2">
      <c r="A393">
        <v>467</v>
      </c>
      <c r="B393" t="s">
        <v>839</v>
      </c>
      <c r="C393" t="s">
        <v>71</v>
      </c>
      <c r="D393" s="20" t="s">
        <v>840</v>
      </c>
      <c r="E393">
        <v>31</v>
      </c>
      <c r="F393" t="s">
        <v>63</v>
      </c>
      <c r="G393">
        <v>95981407</v>
      </c>
      <c r="H393" t="str">
        <f>RIGHT(Таблица2[[#This Row],[Дата рождения]],4)</f>
        <v>1986</v>
      </c>
      <c r="I393" t="str">
        <f>LEFT(Таблица2[[#This Row],[Фамилия, имя]])</f>
        <v>С</v>
      </c>
    </row>
    <row r="394" spans="1:9" x14ac:dyDescent="0.2">
      <c r="A394">
        <v>941</v>
      </c>
      <c r="B394" t="s">
        <v>841</v>
      </c>
      <c r="C394" t="s">
        <v>65</v>
      </c>
      <c r="D394" s="20" t="s">
        <v>842</v>
      </c>
      <c r="E394">
        <v>19</v>
      </c>
      <c r="F394" t="s">
        <v>63</v>
      </c>
      <c r="G394">
        <v>11066079</v>
      </c>
      <c r="H394" t="str">
        <f>RIGHT(Таблица2[[#This Row],[Дата рождения]],4)</f>
        <v>1998</v>
      </c>
      <c r="I394" t="str">
        <f>LEFT(Таблица2[[#This Row],[Фамилия, имя]])</f>
        <v>К</v>
      </c>
    </row>
    <row r="395" spans="1:9" x14ac:dyDescent="0.2">
      <c r="A395">
        <v>175</v>
      </c>
      <c r="B395" t="s">
        <v>843</v>
      </c>
      <c r="C395" t="s">
        <v>65</v>
      </c>
      <c r="D395" s="20" t="s">
        <v>844</v>
      </c>
      <c r="E395">
        <v>29</v>
      </c>
      <c r="F395" t="s">
        <v>73</v>
      </c>
      <c r="G395">
        <v>13979903</v>
      </c>
      <c r="H395" t="str">
        <f>RIGHT(Таблица2[[#This Row],[Дата рождения]],4)</f>
        <v>1988</v>
      </c>
      <c r="I395" t="str">
        <f>LEFT(Таблица2[[#This Row],[Фамилия, имя]])</f>
        <v>Б</v>
      </c>
    </row>
    <row r="396" spans="1:9" x14ac:dyDescent="0.2">
      <c r="A396">
        <v>516</v>
      </c>
      <c r="B396" t="s">
        <v>729</v>
      </c>
      <c r="C396" t="s">
        <v>71</v>
      </c>
      <c r="D396" s="20" t="s">
        <v>277</v>
      </c>
      <c r="E396">
        <v>26</v>
      </c>
      <c r="F396" t="s">
        <v>63</v>
      </c>
      <c r="G396">
        <v>6262648</v>
      </c>
      <c r="H396" t="str">
        <f>RIGHT(Таблица2[[#This Row],[Дата рождения]],4)</f>
        <v>1991</v>
      </c>
      <c r="I396" t="str">
        <f>LEFT(Таблица2[[#This Row],[Фамилия, имя]])</f>
        <v>Т</v>
      </c>
    </row>
    <row r="397" spans="1:9" x14ac:dyDescent="0.2">
      <c r="A397">
        <v>1577</v>
      </c>
      <c r="B397" t="s">
        <v>845</v>
      </c>
      <c r="C397" t="s">
        <v>71</v>
      </c>
      <c r="D397" s="20" t="s">
        <v>846</v>
      </c>
      <c r="E397">
        <v>22</v>
      </c>
      <c r="F397" t="s">
        <v>63</v>
      </c>
      <c r="G397">
        <v>76782209</v>
      </c>
      <c r="H397" t="str">
        <f>RIGHT(Таблица2[[#This Row],[Дата рождения]],4)</f>
        <v>1995</v>
      </c>
      <c r="I397" t="str">
        <f>LEFT(Таблица2[[#This Row],[Фамилия, имя]])</f>
        <v>М</v>
      </c>
    </row>
    <row r="398" spans="1:9" x14ac:dyDescent="0.2">
      <c r="A398">
        <v>556</v>
      </c>
      <c r="B398" t="s">
        <v>847</v>
      </c>
      <c r="C398" t="s">
        <v>71</v>
      </c>
      <c r="D398" s="20" t="s">
        <v>848</v>
      </c>
      <c r="E398">
        <v>35</v>
      </c>
      <c r="F398" t="s">
        <v>103</v>
      </c>
      <c r="G398">
        <v>95133387</v>
      </c>
      <c r="H398" t="str">
        <f>RIGHT(Таблица2[[#This Row],[Дата рождения]],4)</f>
        <v>1982</v>
      </c>
      <c r="I398" t="str">
        <f>LEFT(Таблица2[[#This Row],[Фамилия, имя]])</f>
        <v>Г</v>
      </c>
    </row>
    <row r="399" spans="1:9" x14ac:dyDescent="0.2">
      <c r="A399">
        <v>385</v>
      </c>
      <c r="B399" t="s">
        <v>849</v>
      </c>
      <c r="C399" t="s">
        <v>71</v>
      </c>
      <c r="D399" s="20" t="s">
        <v>850</v>
      </c>
      <c r="E399">
        <v>17</v>
      </c>
      <c r="F399" t="s">
        <v>63</v>
      </c>
      <c r="G399">
        <v>25636114</v>
      </c>
      <c r="H399" t="str">
        <f>RIGHT(Таблица2[[#This Row],[Дата рождения]],4)</f>
        <v>2000</v>
      </c>
      <c r="I399" t="str">
        <f>LEFT(Таблица2[[#This Row],[Фамилия, имя]])</f>
        <v>В</v>
      </c>
    </row>
    <row r="400" spans="1:9" x14ac:dyDescent="0.2">
      <c r="A400">
        <v>386</v>
      </c>
      <c r="B400" t="s">
        <v>851</v>
      </c>
      <c r="C400" t="s">
        <v>61</v>
      </c>
      <c r="D400" s="20" t="s">
        <v>852</v>
      </c>
      <c r="E400">
        <v>42</v>
      </c>
      <c r="F400" t="s">
        <v>73</v>
      </c>
      <c r="G400">
        <v>60080839</v>
      </c>
      <c r="H400" t="str">
        <f>RIGHT(Таблица2[[#This Row],[Дата рождения]],4)</f>
        <v>1975</v>
      </c>
      <c r="I400" t="str">
        <f>LEFT(Таблица2[[#This Row],[Фамилия, имя]])</f>
        <v>С</v>
      </c>
    </row>
    <row r="401" spans="1:9" x14ac:dyDescent="0.2">
      <c r="A401">
        <v>463</v>
      </c>
      <c r="B401" t="s">
        <v>853</v>
      </c>
      <c r="C401" t="s">
        <v>71</v>
      </c>
      <c r="D401" s="20" t="s">
        <v>854</v>
      </c>
      <c r="E401">
        <v>30</v>
      </c>
      <c r="F401" t="s">
        <v>76</v>
      </c>
      <c r="G401">
        <v>23828077</v>
      </c>
      <c r="H401" t="str">
        <f>RIGHT(Таблица2[[#This Row],[Дата рождения]],4)</f>
        <v>1987</v>
      </c>
      <c r="I401" t="str">
        <f>LEFT(Таблица2[[#This Row],[Фамилия, имя]])</f>
        <v>С</v>
      </c>
    </row>
    <row r="402" spans="1:9" x14ac:dyDescent="0.2">
      <c r="A402">
        <v>217</v>
      </c>
      <c r="B402" t="s">
        <v>855</v>
      </c>
      <c r="C402" t="s">
        <v>71</v>
      </c>
      <c r="D402" s="20" t="s">
        <v>856</v>
      </c>
      <c r="E402">
        <v>20</v>
      </c>
      <c r="F402" t="s">
        <v>63</v>
      </c>
      <c r="G402">
        <v>96007553</v>
      </c>
      <c r="H402" t="str">
        <f>RIGHT(Таблица2[[#This Row],[Дата рождения]],4)</f>
        <v>1998</v>
      </c>
      <c r="I402" t="str">
        <f>LEFT(Таблица2[[#This Row],[Фамилия, имя]])</f>
        <v>Р</v>
      </c>
    </row>
    <row r="403" spans="1:9" x14ac:dyDescent="0.2">
      <c r="A403">
        <v>311</v>
      </c>
      <c r="B403" t="s">
        <v>857</v>
      </c>
      <c r="C403" t="s">
        <v>65</v>
      </c>
      <c r="D403" s="20" t="s">
        <v>858</v>
      </c>
      <c r="E403">
        <v>30</v>
      </c>
      <c r="F403" t="s">
        <v>63</v>
      </c>
      <c r="G403">
        <v>19934828</v>
      </c>
      <c r="H403" t="str">
        <f>RIGHT(Таблица2[[#This Row],[Дата рождения]],4)</f>
        <v>1987</v>
      </c>
      <c r="I403" t="str">
        <f>LEFT(Таблица2[[#This Row],[Фамилия, имя]])</f>
        <v>Б</v>
      </c>
    </row>
    <row r="404" spans="1:9" x14ac:dyDescent="0.2">
      <c r="A404">
        <v>790</v>
      </c>
      <c r="B404" t="s">
        <v>859</v>
      </c>
      <c r="C404" t="s">
        <v>65</v>
      </c>
      <c r="D404" s="20" t="s">
        <v>860</v>
      </c>
      <c r="E404">
        <v>45</v>
      </c>
      <c r="F404" t="s">
        <v>63</v>
      </c>
      <c r="G404">
        <v>27580721</v>
      </c>
      <c r="H404" t="str">
        <f>RIGHT(Таблица2[[#This Row],[Дата рождения]],4)</f>
        <v>1972</v>
      </c>
      <c r="I404" t="str">
        <f>LEFT(Таблица2[[#This Row],[Фамилия, имя]])</f>
        <v>Ж</v>
      </c>
    </row>
    <row r="405" spans="1:9" x14ac:dyDescent="0.2">
      <c r="A405">
        <v>479</v>
      </c>
      <c r="B405" t="s">
        <v>861</v>
      </c>
      <c r="C405" t="s">
        <v>71</v>
      </c>
      <c r="D405" s="20" t="s">
        <v>862</v>
      </c>
      <c r="E405">
        <v>35</v>
      </c>
      <c r="F405" t="s">
        <v>76</v>
      </c>
      <c r="G405">
        <v>4462452</v>
      </c>
      <c r="H405" t="str">
        <f>RIGHT(Таблица2[[#This Row],[Дата рождения]],4)</f>
        <v>1982</v>
      </c>
      <c r="I405" t="str">
        <f>LEFT(Таблица2[[#This Row],[Фамилия, имя]])</f>
        <v>С</v>
      </c>
    </row>
    <row r="406" spans="1:9" x14ac:dyDescent="0.2">
      <c r="A406">
        <v>1139</v>
      </c>
      <c r="B406" t="s">
        <v>863</v>
      </c>
      <c r="C406" t="s">
        <v>65</v>
      </c>
      <c r="D406" s="20" t="s">
        <v>864</v>
      </c>
      <c r="E406">
        <v>34</v>
      </c>
      <c r="F406" t="s">
        <v>63</v>
      </c>
      <c r="G406">
        <v>82152191</v>
      </c>
      <c r="H406" t="str">
        <f>RIGHT(Таблица2[[#This Row],[Дата рождения]],4)</f>
        <v>1983</v>
      </c>
      <c r="I406" t="str">
        <f>LEFT(Таблица2[[#This Row],[Фамилия, имя]])</f>
        <v>К</v>
      </c>
    </row>
    <row r="407" spans="1:9" x14ac:dyDescent="0.2">
      <c r="A407">
        <v>189</v>
      </c>
      <c r="B407" t="s">
        <v>865</v>
      </c>
      <c r="C407" t="s">
        <v>71</v>
      </c>
      <c r="D407" s="20" t="s">
        <v>866</v>
      </c>
      <c r="E407">
        <v>25</v>
      </c>
      <c r="F407" t="s">
        <v>299</v>
      </c>
      <c r="G407">
        <v>56071004</v>
      </c>
      <c r="H407" t="str">
        <f>RIGHT(Таблица2[[#This Row],[Дата рождения]],4)</f>
        <v>1992</v>
      </c>
      <c r="I407" t="str">
        <f>LEFT(Таблица2[[#This Row],[Фамилия, имя]])</f>
        <v>Р</v>
      </c>
    </row>
    <row r="408" spans="1:9" x14ac:dyDescent="0.2">
      <c r="A408">
        <v>572</v>
      </c>
      <c r="B408" t="s">
        <v>867</v>
      </c>
      <c r="C408" t="s">
        <v>71</v>
      </c>
      <c r="D408" s="20" t="s">
        <v>868</v>
      </c>
      <c r="E408">
        <v>26</v>
      </c>
      <c r="F408" t="s">
        <v>63</v>
      </c>
      <c r="G408">
        <v>16201029</v>
      </c>
      <c r="H408" t="str">
        <f>RIGHT(Таблица2[[#This Row],[Дата рождения]],4)</f>
        <v>1991</v>
      </c>
      <c r="I408" t="str">
        <f>LEFT(Таблица2[[#This Row],[Фамилия, имя]])</f>
        <v>Т</v>
      </c>
    </row>
    <row r="409" spans="1:9" x14ac:dyDescent="0.2">
      <c r="A409">
        <v>729</v>
      </c>
      <c r="B409" t="s">
        <v>869</v>
      </c>
      <c r="C409" t="s">
        <v>71</v>
      </c>
      <c r="D409" s="20" t="s">
        <v>870</v>
      </c>
      <c r="E409">
        <v>23</v>
      </c>
      <c r="F409" t="s">
        <v>124</v>
      </c>
      <c r="G409">
        <v>17236175</v>
      </c>
      <c r="H409" t="str">
        <f>RIGHT(Таблица2[[#This Row],[Дата рождения]],4)</f>
        <v>1994</v>
      </c>
      <c r="I409" t="str">
        <f>LEFT(Таблица2[[#This Row],[Фамилия, имя]])</f>
        <v>Е</v>
      </c>
    </row>
    <row r="410" spans="1:9" x14ac:dyDescent="0.2">
      <c r="A410">
        <v>540</v>
      </c>
      <c r="B410" t="s">
        <v>871</v>
      </c>
      <c r="C410" t="s">
        <v>65</v>
      </c>
      <c r="D410" s="20" t="s">
        <v>872</v>
      </c>
      <c r="E410">
        <v>22</v>
      </c>
      <c r="F410" t="s">
        <v>63</v>
      </c>
      <c r="G410">
        <v>84263838</v>
      </c>
      <c r="H410" t="str">
        <f>RIGHT(Таблица2[[#This Row],[Дата рождения]],4)</f>
        <v>1995</v>
      </c>
      <c r="I410" t="str">
        <f>LEFT(Таблица2[[#This Row],[Фамилия, имя]])</f>
        <v>Т</v>
      </c>
    </row>
    <row r="411" spans="1:9" x14ac:dyDescent="0.2">
      <c r="A411">
        <v>402</v>
      </c>
      <c r="B411" t="s">
        <v>873</v>
      </c>
      <c r="C411" t="s">
        <v>71</v>
      </c>
      <c r="D411" s="20" t="s">
        <v>874</v>
      </c>
      <c r="E411">
        <v>30</v>
      </c>
      <c r="F411" t="s">
        <v>63</v>
      </c>
      <c r="G411">
        <v>81795366</v>
      </c>
      <c r="H411" t="str">
        <f>RIGHT(Таблица2[[#This Row],[Дата рождения]],4)</f>
        <v>1987</v>
      </c>
      <c r="I411" t="str">
        <f>LEFT(Таблица2[[#This Row],[Фамилия, имя]])</f>
        <v>С</v>
      </c>
    </row>
    <row r="412" spans="1:9" x14ac:dyDescent="0.2">
      <c r="A412">
        <v>1792</v>
      </c>
      <c r="B412" t="s">
        <v>875</v>
      </c>
      <c r="C412" t="s">
        <v>71</v>
      </c>
      <c r="D412" s="20" t="s">
        <v>876</v>
      </c>
      <c r="E412">
        <v>22</v>
      </c>
      <c r="F412" t="s">
        <v>63</v>
      </c>
      <c r="G412">
        <v>59398818</v>
      </c>
      <c r="H412" t="str">
        <f>RIGHT(Таблица2[[#This Row],[Дата рождения]],4)</f>
        <v>1995</v>
      </c>
      <c r="I412" t="str">
        <f>LEFT(Таблица2[[#This Row],[Фамилия, имя]])</f>
        <v>П</v>
      </c>
    </row>
    <row r="413" spans="1:9" x14ac:dyDescent="0.2">
      <c r="A413">
        <v>550</v>
      </c>
      <c r="B413" t="s">
        <v>877</v>
      </c>
      <c r="C413" t="s">
        <v>71</v>
      </c>
      <c r="D413" s="20" t="s">
        <v>878</v>
      </c>
      <c r="E413">
        <v>23</v>
      </c>
      <c r="F413" t="s">
        <v>63</v>
      </c>
      <c r="G413">
        <v>53843992</v>
      </c>
      <c r="H413" t="str">
        <f>RIGHT(Таблица2[[#This Row],[Дата рождения]],4)</f>
        <v>1994</v>
      </c>
      <c r="I413" t="str">
        <f>LEFT(Таблица2[[#This Row],[Фамилия, имя]])</f>
        <v>Г</v>
      </c>
    </row>
    <row r="414" spans="1:9" x14ac:dyDescent="0.2">
      <c r="A414">
        <v>954</v>
      </c>
      <c r="B414" t="s">
        <v>879</v>
      </c>
      <c r="C414" t="s">
        <v>71</v>
      </c>
      <c r="D414" s="20" t="s">
        <v>880</v>
      </c>
      <c r="E414">
        <v>21</v>
      </c>
      <c r="F414" t="s">
        <v>63</v>
      </c>
      <c r="G414">
        <v>806436</v>
      </c>
      <c r="H414" t="str">
        <f>RIGHT(Таблица2[[#This Row],[Дата рождения]],4)</f>
        <v>1996</v>
      </c>
      <c r="I414" t="str">
        <f>LEFT(Таблица2[[#This Row],[Фамилия, имя]])</f>
        <v>К</v>
      </c>
    </row>
    <row r="415" spans="1:9" x14ac:dyDescent="0.2">
      <c r="A415">
        <v>409</v>
      </c>
      <c r="B415" t="s">
        <v>881</v>
      </c>
      <c r="C415" t="s">
        <v>65</v>
      </c>
      <c r="D415" s="20" t="s">
        <v>882</v>
      </c>
      <c r="E415">
        <v>38</v>
      </c>
      <c r="F415" t="s">
        <v>67</v>
      </c>
      <c r="G415">
        <v>35896718</v>
      </c>
      <c r="H415" t="str">
        <f>RIGHT(Таблица2[[#This Row],[Дата рождения]],4)</f>
        <v>1979</v>
      </c>
      <c r="I415" t="str">
        <f>LEFT(Таблица2[[#This Row],[Фамилия, имя]])</f>
        <v>С</v>
      </c>
    </row>
    <row r="416" spans="1:9" x14ac:dyDescent="0.2">
      <c r="A416">
        <v>253</v>
      </c>
      <c r="B416" t="s">
        <v>226</v>
      </c>
      <c r="C416" t="s">
        <v>71</v>
      </c>
      <c r="D416" s="20" t="s">
        <v>883</v>
      </c>
      <c r="E416">
        <v>42</v>
      </c>
      <c r="F416" t="s">
        <v>63</v>
      </c>
      <c r="G416">
        <v>26588728</v>
      </c>
      <c r="H416" t="str">
        <f>RIGHT(Таблица2[[#This Row],[Дата рождения]],4)</f>
        <v>1975</v>
      </c>
      <c r="I416" t="str">
        <f>LEFT(Таблица2[[#This Row],[Фамилия, имя]])</f>
        <v>Б</v>
      </c>
    </row>
    <row r="417" spans="1:9" x14ac:dyDescent="0.2">
      <c r="A417">
        <v>1131</v>
      </c>
      <c r="B417" t="s">
        <v>884</v>
      </c>
      <c r="C417" t="s">
        <v>71</v>
      </c>
      <c r="D417" s="20" t="s">
        <v>885</v>
      </c>
      <c r="E417">
        <v>49</v>
      </c>
      <c r="F417" t="s">
        <v>207</v>
      </c>
      <c r="G417">
        <v>99697223</v>
      </c>
      <c r="H417" t="str">
        <f>RIGHT(Таблица2[[#This Row],[Дата рождения]],4)</f>
        <v>1968</v>
      </c>
      <c r="I417" t="str">
        <f>LEFT(Таблица2[[#This Row],[Фамилия, имя]])</f>
        <v>К</v>
      </c>
    </row>
    <row r="418" spans="1:9" x14ac:dyDescent="0.2">
      <c r="A418">
        <v>360</v>
      </c>
      <c r="B418" t="s">
        <v>886</v>
      </c>
      <c r="C418" t="s">
        <v>65</v>
      </c>
      <c r="D418" s="20" t="s">
        <v>887</v>
      </c>
      <c r="E418">
        <v>25</v>
      </c>
      <c r="F418" t="s">
        <v>63</v>
      </c>
      <c r="G418">
        <v>63055994</v>
      </c>
      <c r="H418" t="str">
        <f>RIGHT(Таблица2[[#This Row],[Дата рождения]],4)</f>
        <v>1993</v>
      </c>
      <c r="I418" t="str">
        <f>LEFT(Таблица2[[#This Row],[Фамилия, имя]])</f>
        <v>В</v>
      </c>
    </row>
    <row r="419" spans="1:9" x14ac:dyDescent="0.2">
      <c r="A419">
        <v>856</v>
      </c>
      <c r="B419" t="s">
        <v>888</v>
      </c>
      <c r="C419" t="s">
        <v>71</v>
      </c>
      <c r="D419" s="20" t="s">
        <v>259</v>
      </c>
      <c r="E419">
        <v>30</v>
      </c>
      <c r="F419" t="s">
        <v>103</v>
      </c>
      <c r="G419">
        <v>59616857</v>
      </c>
      <c r="H419" t="str">
        <f>RIGHT(Таблица2[[#This Row],[Дата рождения]],4)</f>
        <v>1988</v>
      </c>
      <c r="I419" t="str">
        <f>LEFT(Таблица2[[#This Row],[Фамилия, имя]])</f>
        <v>З</v>
      </c>
    </row>
    <row r="420" spans="1:9" x14ac:dyDescent="0.2">
      <c r="A420">
        <v>1402</v>
      </c>
      <c r="B420" t="s">
        <v>889</v>
      </c>
      <c r="C420" t="s">
        <v>71</v>
      </c>
      <c r="D420" s="20" t="s">
        <v>890</v>
      </c>
      <c r="E420">
        <v>29</v>
      </c>
      <c r="F420" t="s">
        <v>63</v>
      </c>
      <c r="G420">
        <v>77169254</v>
      </c>
      <c r="H420" t="str">
        <f>RIGHT(Таблица2[[#This Row],[Дата рождения]],4)</f>
        <v>1988</v>
      </c>
      <c r="I420" t="str">
        <f>LEFT(Таблица2[[#This Row],[Фамилия, имя]])</f>
        <v>Л</v>
      </c>
    </row>
    <row r="421" spans="1:9" x14ac:dyDescent="0.2">
      <c r="A421">
        <v>837</v>
      </c>
      <c r="B421" t="s">
        <v>891</v>
      </c>
      <c r="C421" t="s">
        <v>71</v>
      </c>
      <c r="D421" s="20" t="s">
        <v>892</v>
      </c>
      <c r="E421">
        <v>45</v>
      </c>
      <c r="F421" t="s">
        <v>63</v>
      </c>
      <c r="G421">
        <v>87121746</v>
      </c>
      <c r="H421" t="str">
        <f>RIGHT(Таблица2[[#This Row],[Дата рождения]],4)</f>
        <v>1972</v>
      </c>
      <c r="I421" t="str">
        <f>LEFT(Таблица2[[#This Row],[Фамилия, имя]])</f>
        <v>Ч</v>
      </c>
    </row>
    <row r="422" spans="1:9" x14ac:dyDescent="0.2">
      <c r="A422">
        <v>870</v>
      </c>
      <c r="B422" t="s">
        <v>893</v>
      </c>
      <c r="C422" t="s">
        <v>71</v>
      </c>
      <c r="D422" s="20" t="s">
        <v>894</v>
      </c>
      <c r="E422">
        <v>19</v>
      </c>
      <c r="F422" t="s">
        <v>96</v>
      </c>
      <c r="G422">
        <v>40693151</v>
      </c>
      <c r="H422" t="str">
        <f>RIGHT(Таблица2[[#This Row],[Дата рождения]],4)</f>
        <v>1998</v>
      </c>
      <c r="I422" t="str">
        <f>LEFT(Таблица2[[#This Row],[Фамилия, имя]])</f>
        <v>Ш</v>
      </c>
    </row>
    <row r="423" spans="1:9" x14ac:dyDescent="0.2">
      <c r="A423">
        <v>1767</v>
      </c>
      <c r="B423" t="s">
        <v>895</v>
      </c>
      <c r="C423" t="s">
        <v>71</v>
      </c>
      <c r="D423" s="20" t="s">
        <v>896</v>
      </c>
      <c r="E423">
        <v>33</v>
      </c>
      <c r="F423" t="s">
        <v>63</v>
      </c>
      <c r="G423">
        <v>46800500</v>
      </c>
      <c r="H423" t="str">
        <f>RIGHT(Таблица2[[#This Row],[Дата рождения]],4)</f>
        <v>1984</v>
      </c>
      <c r="I423" t="str">
        <f>LEFT(Таблица2[[#This Row],[Фамилия, имя]])</f>
        <v>П</v>
      </c>
    </row>
    <row r="424" spans="1:9" x14ac:dyDescent="0.2">
      <c r="A424">
        <v>81</v>
      </c>
      <c r="B424" t="s">
        <v>897</v>
      </c>
      <c r="C424" t="s">
        <v>71</v>
      </c>
      <c r="D424" s="20" t="s">
        <v>898</v>
      </c>
      <c r="E424">
        <v>26</v>
      </c>
      <c r="F424" t="s">
        <v>207</v>
      </c>
      <c r="G424">
        <v>89517875</v>
      </c>
      <c r="H424" t="str">
        <f>RIGHT(Таблица2[[#This Row],[Дата рождения]],4)</f>
        <v>1991</v>
      </c>
      <c r="I424" t="str">
        <f>LEFT(Таблица2[[#This Row],[Фамилия, имя]])</f>
        <v>А</v>
      </c>
    </row>
    <row r="425" spans="1:9" x14ac:dyDescent="0.2">
      <c r="A425">
        <v>45</v>
      </c>
      <c r="B425" t="s">
        <v>899</v>
      </c>
      <c r="C425" t="s">
        <v>61</v>
      </c>
      <c r="D425" s="20" t="s">
        <v>774</v>
      </c>
      <c r="E425">
        <v>27</v>
      </c>
      <c r="F425" t="s">
        <v>63</v>
      </c>
      <c r="G425">
        <v>55431651</v>
      </c>
      <c r="H425" t="str">
        <f>RIGHT(Таблица2[[#This Row],[Дата рождения]],4)</f>
        <v>1990</v>
      </c>
      <c r="I425" t="str">
        <f>LEFT(Таблица2[[#This Row],[Фамилия, имя]])</f>
        <v>П</v>
      </c>
    </row>
    <row r="426" spans="1:9" x14ac:dyDescent="0.2">
      <c r="A426">
        <v>135</v>
      </c>
      <c r="B426" t="s">
        <v>900</v>
      </c>
      <c r="C426" t="s">
        <v>71</v>
      </c>
      <c r="D426" s="20" t="s">
        <v>901</v>
      </c>
      <c r="E426">
        <v>22</v>
      </c>
      <c r="F426" t="s">
        <v>63</v>
      </c>
      <c r="G426">
        <v>28558181</v>
      </c>
      <c r="H426" t="str">
        <f>RIGHT(Таблица2[[#This Row],[Дата рождения]],4)</f>
        <v>1995</v>
      </c>
      <c r="I426" t="str">
        <f>LEFT(Таблица2[[#This Row],[Фамилия, имя]])</f>
        <v>Б</v>
      </c>
    </row>
    <row r="427" spans="1:9" x14ac:dyDescent="0.2">
      <c r="A427">
        <v>1773</v>
      </c>
      <c r="B427" t="s">
        <v>902</v>
      </c>
      <c r="C427" t="s">
        <v>71</v>
      </c>
      <c r="D427" s="20" t="s">
        <v>903</v>
      </c>
      <c r="E427">
        <v>26</v>
      </c>
      <c r="F427" t="s">
        <v>63</v>
      </c>
      <c r="G427">
        <v>19944924</v>
      </c>
      <c r="H427" t="str">
        <f>RIGHT(Таблица2[[#This Row],[Дата рождения]],4)</f>
        <v>1991</v>
      </c>
      <c r="I427" t="str">
        <f>LEFT(Таблица2[[#This Row],[Фамилия, имя]])</f>
        <v>П</v>
      </c>
    </row>
    <row r="428" spans="1:9" x14ac:dyDescent="0.2">
      <c r="A428">
        <v>145</v>
      </c>
      <c r="B428" t="s">
        <v>904</v>
      </c>
      <c r="C428" t="s">
        <v>71</v>
      </c>
      <c r="D428" s="20" t="s">
        <v>905</v>
      </c>
      <c r="E428">
        <v>41</v>
      </c>
      <c r="F428" t="s">
        <v>67</v>
      </c>
      <c r="G428">
        <v>58732353</v>
      </c>
      <c r="H428" t="str">
        <f>RIGHT(Таблица2[[#This Row],[Дата рождения]],4)</f>
        <v>1976</v>
      </c>
      <c r="I428" t="str">
        <f>LEFT(Таблица2[[#This Row],[Фамилия, имя]])</f>
        <v>Б</v>
      </c>
    </row>
    <row r="429" spans="1:9" x14ac:dyDescent="0.2">
      <c r="A429">
        <v>1614</v>
      </c>
      <c r="B429" t="s">
        <v>906</v>
      </c>
      <c r="C429" t="s">
        <v>61</v>
      </c>
      <c r="D429" s="20" t="s">
        <v>907</v>
      </c>
      <c r="E429">
        <v>18</v>
      </c>
      <c r="F429" t="s">
        <v>63</v>
      </c>
      <c r="G429">
        <v>33811359</v>
      </c>
      <c r="H429" t="str">
        <f>RIGHT(Таблица2[[#This Row],[Дата рождения]],4)</f>
        <v>1999</v>
      </c>
      <c r="I429" t="str">
        <f>LEFT(Таблица2[[#This Row],[Фамилия, имя]])</f>
        <v>М</v>
      </c>
    </row>
    <row r="430" spans="1:9" x14ac:dyDescent="0.2">
      <c r="A430">
        <v>496</v>
      </c>
      <c r="B430" t="s">
        <v>908</v>
      </c>
      <c r="C430" t="s">
        <v>65</v>
      </c>
      <c r="D430" s="20" t="s">
        <v>909</v>
      </c>
      <c r="E430">
        <v>19</v>
      </c>
      <c r="F430" t="s">
        <v>67</v>
      </c>
      <c r="G430">
        <v>59690077</v>
      </c>
      <c r="H430" t="str">
        <f>RIGHT(Таблица2[[#This Row],[Дата рождения]],4)</f>
        <v>1998</v>
      </c>
      <c r="I430" t="str">
        <f>LEFT(Таблица2[[#This Row],[Фамилия, имя]])</f>
        <v>Г</v>
      </c>
    </row>
    <row r="431" spans="1:9" x14ac:dyDescent="0.2">
      <c r="A431">
        <v>551</v>
      </c>
      <c r="B431" t="s">
        <v>910</v>
      </c>
      <c r="C431" t="s">
        <v>71</v>
      </c>
      <c r="D431" s="20" t="s">
        <v>911</v>
      </c>
      <c r="E431">
        <v>28</v>
      </c>
      <c r="F431" t="s">
        <v>912</v>
      </c>
      <c r="G431">
        <v>11102</v>
      </c>
      <c r="H431" t="str">
        <f>RIGHT(Таблица2[[#This Row],[Дата рождения]],4)</f>
        <v>1989</v>
      </c>
      <c r="I431" t="str">
        <f>LEFT(Таблица2[[#This Row],[Фамилия, имя]])</f>
        <v>Т</v>
      </c>
    </row>
    <row r="432" spans="1:9" x14ac:dyDescent="0.2">
      <c r="A432">
        <v>921</v>
      </c>
      <c r="B432" t="s">
        <v>913</v>
      </c>
      <c r="C432" t="s">
        <v>71</v>
      </c>
      <c r="D432" s="20" t="s">
        <v>914</v>
      </c>
      <c r="E432">
        <v>22</v>
      </c>
      <c r="F432" t="s">
        <v>63</v>
      </c>
      <c r="G432">
        <v>8762681</v>
      </c>
      <c r="H432" t="str">
        <f>RIGHT(Таблица2[[#This Row],[Дата рождения]],4)</f>
        <v>1995</v>
      </c>
      <c r="I432" t="str">
        <f>LEFT(Таблица2[[#This Row],[Фамилия, имя]])</f>
        <v>Ш</v>
      </c>
    </row>
    <row r="433" spans="1:9" x14ac:dyDescent="0.2">
      <c r="A433">
        <v>925</v>
      </c>
      <c r="B433" t="s">
        <v>915</v>
      </c>
      <c r="C433" t="s">
        <v>61</v>
      </c>
      <c r="D433" s="20" t="s">
        <v>916</v>
      </c>
      <c r="E433">
        <v>23</v>
      </c>
      <c r="F433" t="s">
        <v>528</v>
      </c>
      <c r="G433">
        <v>73378304</v>
      </c>
      <c r="H433" t="str">
        <f>RIGHT(Таблица2[[#This Row],[Дата рождения]],4)</f>
        <v>1994</v>
      </c>
      <c r="I433" t="str">
        <f>LEFT(Таблица2[[#This Row],[Фамилия, имя]])</f>
        <v>Ш</v>
      </c>
    </row>
    <row r="434" spans="1:9" x14ac:dyDescent="0.2">
      <c r="A434">
        <v>712</v>
      </c>
      <c r="B434" t="s">
        <v>917</v>
      </c>
      <c r="C434" t="s">
        <v>71</v>
      </c>
      <c r="D434" s="20" t="s">
        <v>918</v>
      </c>
      <c r="E434">
        <v>40</v>
      </c>
      <c r="F434" t="s">
        <v>73</v>
      </c>
      <c r="G434">
        <v>21703982</v>
      </c>
      <c r="H434" t="str">
        <f>RIGHT(Таблица2[[#This Row],[Дата рождения]],4)</f>
        <v>1977</v>
      </c>
      <c r="I434" t="str">
        <f>LEFT(Таблица2[[#This Row],[Фамилия, имя]])</f>
        <v>Х</v>
      </c>
    </row>
    <row r="435" spans="1:9" x14ac:dyDescent="0.2">
      <c r="A435">
        <v>678</v>
      </c>
      <c r="B435" t="s">
        <v>919</v>
      </c>
      <c r="C435" t="s">
        <v>71</v>
      </c>
      <c r="D435" s="20" t="s">
        <v>920</v>
      </c>
      <c r="E435">
        <v>35</v>
      </c>
      <c r="F435" t="s">
        <v>73</v>
      </c>
      <c r="G435">
        <v>51331699</v>
      </c>
      <c r="H435" t="str">
        <f>RIGHT(Таблица2[[#This Row],[Дата рождения]],4)</f>
        <v>1982</v>
      </c>
      <c r="I435" t="str">
        <f>LEFT(Таблица2[[#This Row],[Фамилия, имя]])</f>
        <v>Д</v>
      </c>
    </row>
    <row r="436" spans="1:9" x14ac:dyDescent="0.2">
      <c r="A436">
        <v>205</v>
      </c>
      <c r="B436" t="s">
        <v>921</v>
      </c>
      <c r="C436" t="s">
        <v>71</v>
      </c>
      <c r="D436" s="20" t="s">
        <v>922</v>
      </c>
      <c r="E436">
        <v>21</v>
      </c>
      <c r="F436" t="s">
        <v>63</v>
      </c>
      <c r="G436">
        <v>74122515</v>
      </c>
      <c r="H436" t="str">
        <f>RIGHT(Таблица2[[#This Row],[Дата рождения]],4)</f>
        <v>1996</v>
      </c>
      <c r="I436" t="str">
        <f>LEFT(Таблица2[[#This Row],[Фамилия, имя]])</f>
        <v>Р</v>
      </c>
    </row>
    <row r="437" spans="1:9" x14ac:dyDescent="0.2">
      <c r="A437">
        <v>1353</v>
      </c>
      <c r="B437" t="s">
        <v>923</v>
      </c>
      <c r="C437" t="s">
        <v>65</v>
      </c>
      <c r="D437" s="20" t="s">
        <v>924</v>
      </c>
      <c r="E437">
        <v>23</v>
      </c>
      <c r="F437" t="s">
        <v>96</v>
      </c>
      <c r="G437">
        <v>41723369</v>
      </c>
      <c r="H437" t="str">
        <f>RIGHT(Таблица2[[#This Row],[Дата рождения]],4)</f>
        <v>1994</v>
      </c>
      <c r="I437" t="str">
        <f>LEFT(Таблица2[[#This Row],[Фамилия, имя]])</f>
        <v>Л</v>
      </c>
    </row>
    <row r="438" spans="1:9" x14ac:dyDescent="0.2">
      <c r="A438">
        <v>370</v>
      </c>
      <c r="B438" t="s">
        <v>925</v>
      </c>
      <c r="C438" t="s">
        <v>71</v>
      </c>
      <c r="D438" s="20" t="s">
        <v>926</v>
      </c>
      <c r="E438">
        <v>25</v>
      </c>
      <c r="F438" t="s">
        <v>63</v>
      </c>
      <c r="G438">
        <v>18614652</v>
      </c>
      <c r="H438" t="str">
        <f>RIGHT(Таблица2[[#This Row],[Дата рождения]],4)</f>
        <v>1992</v>
      </c>
      <c r="I438" t="str">
        <f>LEFT(Таблица2[[#This Row],[Фамилия, имя]])</f>
        <v>С</v>
      </c>
    </row>
    <row r="439" spans="1:9" x14ac:dyDescent="0.2">
      <c r="A439">
        <v>50</v>
      </c>
      <c r="B439" t="s">
        <v>927</v>
      </c>
      <c r="C439" t="s">
        <v>71</v>
      </c>
      <c r="D439" s="20" t="s">
        <v>321</v>
      </c>
      <c r="E439">
        <v>24</v>
      </c>
      <c r="F439" t="s">
        <v>63</v>
      </c>
      <c r="G439">
        <v>33999869</v>
      </c>
      <c r="H439" t="str">
        <f>RIGHT(Таблица2[[#This Row],[Дата рождения]],4)</f>
        <v>1993</v>
      </c>
      <c r="I439" t="str">
        <f>LEFT(Таблица2[[#This Row],[Фамилия, имя]])</f>
        <v>П</v>
      </c>
    </row>
    <row r="440" spans="1:9" x14ac:dyDescent="0.2">
      <c r="A440">
        <v>1672</v>
      </c>
      <c r="B440" t="s">
        <v>928</v>
      </c>
      <c r="C440" t="s">
        <v>61</v>
      </c>
      <c r="D440" s="20" t="s">
        <v>929</v>
      </c>
      <c r="E440">
        <v>27</v>
      </c>
      <c r="F440" t="s">
        <v>161</v>
      </c>
      <c r="G440">
        <v>78779424</v>
      </c>
      <c r="H440" t="str">
        <f>RIGHT(Таблица2[[#This Row],[Дата рождения]],4)</f>
        <v>1990</v>
      </c>
      <c r="I440" t="str">
        <f>LEFT(Таблица2[[#This Row],[Фамилия, имя]])</f>
        <v>Н</v>
      </c>
    </row>
    <row r="441" spans="1:9" x14ac:dyDescent="0.2">
      <c r="A441">
        <v>130</v>
      </c>
      <c r="B441" t="s">
        <v>930</v>
      </c>
      <c r="C441" t="s">
        <v>71</v>
      </c>
      <c r="D441" s="20" t="s">
        <v>931</v>
      </c>
      <c r="E441">
        <v>38</v>
      </c>
      <c r="F441" t="s">
        <v>63</v>
      </c>
      <c r="G441">
        <v>17118290</v>
      </c>
      <c r="H441" t="str">
        <f>RIGHT(Таблица2[[#This Row],[Дата рождения]],4)</f>
        <v>1979</v>
      </c>
      <c r="I441" t="str">
        <f>LEFT(Таблица2[[#This Row],[Фамилия, имя]])</f>
        <v>Б</v>
      </c>
    </row>
    <row r="442" spans="1:9" x14ac:dyDescent="0.2">
      <c r="A442">
        <v>1486</v>
      </c>
      <c r="B442" t="s">
        <v>932</v>
      </c>
      <c r="C442" t="s">
        <v>71</v>
      </c>
      <c r="D442" s="20" t="s">
        <v>933</v>
      </c>
      <c r="E442">
        <v>36</v>
      </c>
      <c r="F442" t="s">
        <v>96</v>
      </c>
      <c r="G442">
        <v>96971232</v>
      </c>
      <c r="H442" t="str">
        <f>RIGHT(Таблица2[[#This Row],[Дата рождения]],4)</f>
        <v>1981</v>
      </c>
      <c r="I442" t="str">
        <f>LEFT(Таблица2[[#This Row],[Фамилия, имя]])</f>
        <v>М</v>
      </c>
    </row>
    <row r="443" spans="1:9" x14ac:dyDescent="0.2">
      <c r="A443">
        <v>892</v>
      </c>
      <c r="B443" t="s">
        <v>934</v>
      </c>
      <c r="C443" t="s">
        <v>71</v>
      </c>
      <c r="D443" s="20" t="s">
        <v>935</v>
      </c>
      <c r="E443">
        <v>35</v>
      </c>
      <c r="F443" t="s">
        <v>73</v>
      </c>
      <c r="G443">
        <v>79216929</v>
      </c>
      <c r="H443" t="str">
        <f>RIGHT(Таблица2[[#This Row],[Дата рождения]],4)</f>
        <v>1982</v>
      </c>
      <c r="I443" t="str">
        <f>LEFT(Таблица2[[#This Row],[Фамилия, имя]])</f>
        <v>И</v>
      </c>
    </row>
    <row r="444" spans="1:9" x14ac:dyDescent="0.2">
      <c r="A444">
        <v>1604</v>
      </c>
      <c r="B444" t="s">
        <v>936</v>
      </c>
      <c r="C444" t="s">
        <v>71</v>
      </c>
      <c r="D444" s="20" t="s">
        <v>937</v>
      </c>
      <c r="E444">
        <v>36</v>
      </c>
      <c r="F444" t="s">
        <v>63</v>
      </c>
      <c r="G444">
        <v>91756052</v>
      </c>
      <c r="H444" t="str">
        <f>RIGHT(Таблица2[[#This Row],[Дата рождения]],4)</f>
        <v>1981</v>
      </c>
      <c r="I444" t="str">
        <f>LEFT(Таблица2[[#This Row],[Фамилия, имя]])</f>
        <v>М</v>
      </c>
    </row>
    <row r="445" spans="1:9" x14ac:dyDescent="0.2">
      <c r="A445">
        <v>973</v>
      </c>
      <c r="B445" t="s">
        <v>938</v>
      </c>
      <c r="C445" t="s">
        <v>65</v>
      </c>
      <c r="D445" s="20" t="s">
        <v>939</v>
      </c>
      <c r="E445">
        <v>30</v>
      </c>
      <c r="F445" t="s">
        <v>73</v>
      </c>
      <c r="G445">
        <v>57303680</v>
      </c>
      <c r="H445" t="str">
        <f>RIGHT(Таблица2[[#This Row],[Дата рождения]],4)</f>
        <v>1987</v>
      </c>
      <c r="I445" t="str">
        <f>LEFT(Таблица2[[#This Row],[Фамилия, имя]])</f>
        <v>К</v>
      </c>
    </row>
    <row r="446" spans="1:9" x14ac:dyDescent="0.2">
      <c r="A446">
        <v>868</v>
      </c>
      <c r="B446" t="s">
        <v>940</v>
      </c>
      <c r="C446" t="s">
        <v>71</v>
      </c>
      <c r="D446" s="20" t="s">
        <v>941</v>
      </c>
      <c r="E446">
        <v>22</v>
      </c>
      <c r="F446" t="s">
        <v>63</v>
      </c>
      <c r="G446">
        <v>5461797</v>
      </c>
      <c r="H446" t="str">
        <f>RIGHT(Таблица2[[#This Row],[Дата рождения]],4)</f>
        <v>1995</v>
      </c>
      <c r="I446" t="str">
        <f>LEFT(Таблица2[[#This Row],[Фамилия, имя]])</f>
        <v>Ш</v>
      </c>
    </row>
    <row r="447" spans="1:9" x14ac:dyDescent="0.2">
      <c r="A447">
        <v>334</v>
      </c>
      <c r="B447" t="s">
        <v>942</v>
      </c>
      <c r="C447" t="s">
        <v>71</v>
      </c>
      <c r="D447" s="20" t="s">
        <v>943</v>
      </c>
      <c r="E447">
        <v>35</v>
      </c>
      <c r="F447" t="s">
        <v>96</v>
      </c>
      <c r="G447">
        <v>78000739</v>
      </c>
      <c r="H447" t="str">
        <f>RIGHT(Таблица2[[#This Row],[Дата рождения]],4)</f>
        <v>1982</v>
      </c>
      <c r="I447" t="str">
        <f>LEFT(Таблица2[[#This Row],[Фамилия, имя]])</f>
        <v>С</v>
      </c>
    </row>
    <row r="448" spans="1:9" x14ac:dyDescent="0.2">
      <c r="A448">
        <v>378</v>
      </c>
      <c r="B448" t="s">
        <v>944</v>
      </c>
      <c r="C448" t="s">
        <v>65</v>
      </c>
      <c r="D448" s="20" t="s">
        <v>945</v>
      </c>
      <c r="E448">
        <v>34</v>
      </c>
      <c r="F448" t="s">
        <v>73</v>
      </c>
      <c r="G448">
        <v>27637802</v>
      </c>
      <c r="H448" t="str">
        <f>RIGHT(Таблица2[[#This Row],[Дата рождения]],4)</f>
        <v>1983</v>
      </c>
      <c r="I448" t="str">
        <f>LEFT(Таблица2[[#This Row],[Фамилия, имя]])</f>
        <v>С</v>
      </c>
    </row>
    <row r="449" spans="1:9" x14ac:dyDescent="0.2">
      <c r="A449">
        <v>1555</v>
      </c>
      <c r="B449" t="s">
        <v>946</v>
      </c>
      <c r="C449" t="s">
        <v>71</v>
      </c>
      <c r="D449" s="20" t="s">
        <v>947</v>
      </c>
      <c r="E449">
        <v>39</v>
      </c>
      <c r="F449" t="s">
        <v>96</v>
      </c>
      <c r="G449">
        <v>2435934</v>
      </c>
      <c r="H449" t="str">
        <f>RIGHT(Таблица2[[#This Row],[Дата рождения]],4)</f>
        <v>1978</v>
      </c>
      <c r="I449" t="str">
        <f>LEFT(Таблица2[[#This Row],[Фамилия, имя]])</f>
        <v>М</v>
      </c>
    </row>
    <row r="450" spans="1:9" x14ac:dyDescent="0.2">
      <c r="A450">
        <v>1533</v>
      </c>
      <c r="B450" t="s">
        <v>948</v>
      </c>
      <c r="C450" t="s">
        <v>61</v>
      </c>
      <c r="D450" s="20" t="s">
        <v>949</v>
      </c>
      <c r="E450">
        <v>31</v>
      </c>
      <c r="F450" t="s">
        <v>96</v>
      </c>
      <c r="G450">
        <v>77351067</v>
      </c>
      <c r="H450" t="str">
        <f>RIGHT(Таблица2[[#This Row],[Дата рождения]],4)</f>
        <v>1986</v>
      </c>
      <c r="I450" t="str">
        <f>LEFT(Таблица2[[#This Row],[Фамилия, имя]])</f>
        <v>М</v>
      </c>
    </row>
    <row r="451" spans="1:9" x14ac:dyDescent="0.2">
      <c r="A451">
        <v>874</v>
      </c>
      <c r="B451" t="s">
        <v>950</v>
      </c>
      <c r="C451" t="s">
        <v>71</v>
      </c>
      <c r="D451" s="20" t="s">
        <v>951</v>
      </c>
      <c r="E451">
        <v>22</v>
      </c>
      <c r="F451" t="s">
        <v>63</v>
      </c>
      <c r="G451">
        <v>8283530</v>
      </c>
      <c r="H451" t="str">
        <f>RIGHT(Таблица2[[#This Row],[Дата рождения]],4)</f>
        <v>1995</v>
      </c>
      <c r="I451" t="str">
        <f>LEFT(Таблица2[[#This Row],[Фамилия, имя]])</f>
        <v>Ш</v>
      </c>
    </row>
    <row r="452" spans="1:9" x14ac:dyDescent="0.2">
      <c r="A452">
        <v>1113</v>
      </c>
      <c r="B452" t="s">
        <v>952</v>
      </c>
      <c r="C452" t="s">
        <v>61</v>
      </c>
      <c r="D452" s="20" t="s">
        <v>953</v>
      </c>
      <c r="E452">
        <v>29</v>
      </c>
      <c r="F452" t="s">
        <v>63</v>
      </c>
      <c r="G452">
        <v>48236713</v>
      </c>
      <c r="H452" t="str">
        <f>RIGHT(Таблица2[[#This Row],[Дата рождения]],4)</f>
        <v>1988</v>
      </c>
      <c r="I452" t="str">
        <f>LEFT(Таблица2[[#This Row],[Фамилия, имя]])</f>
        <v>Я</v>
      </c>
    </row>
    <row r="453" spans="1:9" x14ac:dyDescent="0.2">
      <c r="A453">
        <v>1639</v>
      </c>
      <c r="B453" t="s">
        <v>954</v>
      </c>
      <c r="C453" t="s">
        <v>61</v>
      </c>
      <c r="D453" s="20" t="s">
        <v>955</v>
      </c>
      <c r="E453">
        <v>48</v>
      </c>
      <c r="F453" t="s">
        <v>124</v>
      </c>
      <c r="G453">
        <v>47232451</v>
      </c>
      <c r="H453" t="str">
        <f>RIGHT(Таблица2[[#This Row],[Дата рождения]],4)</f>
        <v>1969</v>
      </c>
      <c r="I453" t="str">
        <f>LEFT(Таблица2[[#This Row],[Фамилия, имя]])</f>
        <v>Н</v>
      </c>
    </row>
    <row r="454" spans="1:9" x14ac:dyDescent="0.2">
      <c r="A454">
        <v>957</v>
      </c>
      <c r="B454" t="s">
        <v>956</v>
      </c>
      <c r="C454" t="s">
        <v>65</v>
      </c>
      <c r="D454" s="20" t="s">
        <v>957</v>
      </c>
      <c r="E454">
        <v>22</v>
      </c>
      <c r="F454" t="s">
        <v>63</v>
      </c>
      <c r="G454">
        <v>81680016</v>
      </c>
      <c r="H454" t="str">
        <f>RIGHT(Таблица2[[#This Row],[Дата рождения]],4)</f>
        <v>1996</v>
      </c>
      <c r="I454" t="str">
        <f>LEFT(Таблица2[[#This Row],[Фамилия, имя]])</f>
        <v>К</v>
      </c>
    </row>
    <row r="455" spans="1:9" x14ac:dyDescent="0.2">
      <c r="A455">
        <v>348</v>
      </c>
      <c r="B455" t="s">
        <v>958</v>
      </c>
      <c r="C455" t="s">
        <v>71</v>
      </c>
      <c r="D455" s="20" t="s">
        <v>959</v>
      </c>
      <c r="E455">
        <v>25</v>
      </c>
      <c r="F455" t="s">
        <v>960</v>
      </c>
      <c r="G455">
        <v>10319631</v>
      </c>
      <c r="H455" t="str">
        <f>RIGHT(Таблица2[[#This Row],[Дата рождения]],4)</f>
        <v>1992</v>
      </c>
      <c r="I455" t="str">
        <f>LEFT(Таблица2[[#This Row],[Фамилия, имя]])</f>
        <v>В</v>
      </c>
    </row>
    <row r="456" spans="1:9" x14ac:dyDescent="0.2">
      <c r="A456">
        <v>728</v>
      </c>
      <c r="B456" t="s">
        <v>961</v>
      </c>
      <c r="C456" t="s">
        <v>71</v>
      </c>
      <c r="D456" s="20" t="s">
        <v>962</v>
      </c>
      <c r="E456">
        <v>33</v>
      </c>
      <c r="F456" t="s">
        <v>73</v>
      </c>
      <c r="G456">
        <v>15966869</v>
      </c>
      <c r="H456" t="str">
        <f>RIGHT(Таблица2[[#This Row],[Дата рождения]],4)</f>
        <v>1984</v>
      </c>
      <c r="I456" t="str">
        <f>LEFT(Таблица2[[#This Row],[Фамилия, имя]])</f>
        <v>Х</v>
      </c>
    </row>
    <row r="457" spans="1:9" x14ac:dyDescent="0.2">
      <c r="A457">
        <v>1143</v>
      </c>
      <c r="B457" t="s">
        <v>963</v>
      </c>
      <c r="C457" t="s">
        <v>71</v>
      </c>
      <c r="D457" s="20" t="s">
        <v>964</v>
      </c>
      <c r="E457">
        <v>44</v>
      </c>
      <c r="F457" t="s">
        <v>63</v>
      </c>
      <c r="G457">
        <v>37682382</v>
      </c>
      <c r="H457" t="str">
        <f>RIGHT(Таблица2[[#This Row],[Дата рождения]],4)</f>
        <v>1973</v>
      </c>
      <c r="I457" t="str">
        <f>LEFT(Таблица2[[#This Row],[Фамилия, имя]])</f>
        <v>Я</v>
      </c>
    </row>
    <row r="458" spans="1:9" x14ac:dyDescent="0.2">
      <c r="A458">
        <v>558</v>
      </c>
      <c r="B458" t="s">
        <v>965</v>
      </c>
      <c r="C458" t="s">
        <v>65</v>
      </c>
      <c r="D458" s="20" t="s">
        <v>966</v>
      </c>
      <c r="E458">
        <v>28</v>
      </c>
      <c r="F458" t="s">
        <v>63</v>
      </c>
      <c r="G458">
        <v>98286896</v>
      </c>
      <c r="H458" t="str">
        <f>RIGHT(Таблица2[[#This Row],[Дата рождения]],4)</f>
        <v>1989</v>
      </c>
      <c r="I458" t="str">
        <f>LEFT(Таблица2[[#This Row],[Фамилия, имя]])</f>
        <v>Т</v>
      </c>
    </row>
    <row r="459" spans="1:9" x14ac:dyDescent="0.2">
      <c r="A459">
        <v>30</v>
      </c>
      <c r="B459" t="s">
        <v>967</v>
      </c>
      <c r="C459" t="s">
        <v>71</v>
      </c>
      <c r="D459" s="20" t="s">
        <v>968</v>
      </c>
      <c r="E459">
        <v>24</v>
      </c>
      <c r="F459" t="s">
        <v>63</v>
      </c>
      <c r="G459">
        <v>71263688</v>
      </c>
      <c r="H459" t="str">
        <f>RIGHT(Таблица2[[#This Row],[Дата рождения]],4)</f>
        <v>1993</v>
      </c>
      <c r="I459" t="str">
        <f>LEFT(Таблица2[[#This Row],[Фамилия, имя]])</f>
        <v>П</v>
      </c>
    </row>
    <row r="460" spans="1:9" x14ac:dyDescent="0.2">
      <c r="A460">
        <v>985</v>
      </c>
      <c r="B460" t="s">
        <v>969</v>
      </c>
      <c r="C460" t="s">
        <v>71</v>
      </c>
      <c r="D460" s="20" t="s">
        <v>970</v>
      </c>
      <c r="E460">
        <v>31</v>
      </c>
      <c r="F460" t="s">
        <v>63</v>
      </c>
      <c r="G460">
        <v>72284511</v>
      </c>
      <c r="H460" t="str">
        <f>RIGHT(Таблица2[[#This Row],[Дата рождения]],4)</f>
        <v>1986</v>
      </c>
      <c r="I460" t="str">
        <f>LEFT(Таблица2[[#This Row],[Фамилия, имя]])</f>
        <v>Ш</v>
      </c>
    </row>
    <row r="461" spans="1:9" x14ac:dyDescent="0.2">
      <c r="A461">
        <v>343</v>
      </c>
      <c r="B461" t="s">
        <v>971</v>
      </c>
      <c r="C461" t="s">
        <v>65</v>
      </c>
      <c r="D461" s="20" t="s">
        <v>253</v>
      </c>
      <c r="E461">
        <v>32</v>
      </c>
      <c r="F461" t="s">
        <v>67</v>
      </c>
      <c r="G461">
        <v>52909937</v>
      </c>
      <c r="H461" t="str">
        <f>RIGHT(Таблица2[[#This Row],[Дата рождения]],4)</f>
        <v>1985</v>
      </c>
      <c r="I461" t="str">
        <f>LEFT(Таблица2[[#This Row],[Фамилия, имя]])</f>
        <v>С</v>
      </c>
    </row>
    <row r="462" spans="1:9" x14ac:dyDescent="0.2">
      <c r="A462">
        <v>1651</v>
      </c>
      <c r="B462" t="s">
        <v>972</v>
      </c>
      <c r="C462" t="s">
        <v>71</v>
      </c>
      <c r="D462" s="20" t="s">
        <v>973</v>
      </c>
      <c r="E462">
        <v>35</v>
      </c>
      <c r="F462" t="s">
        <v>103</v>
      </c>
      <c r="G462">
        <v>80371855</v>
      </c>
      <c r="H462" t="str">
        <f>RIGHT(Таблица2[[#This Row],[Дата рождения]],4)</f>
        <v>1982</v>
      </c>
      <c r="I462" t="str">
        <f>LEFT(Таблица2[[#This Row],[Фамилия, имя]])</f>
        <v>Н</v>
      </c>
    </row>
    <row r="463" spans="1:9" x14ac:dyDescent="0.2">
      <c r="A463">
        <v>841</v>
      </c>
      <c r="B463" t="s">
        <v>974</v>
      </c>
      <c r="C463" t="s">
        <v>71</v>
      </c>
      <c r="D463" s="20" t="s">
        <v>975</v>
      </c>
      <c r="E463">
        <v>42</v>
      </c>
      <c r="F463" t="s">
        <v>67</v>
      </c>
      <c r="G463">
        <v>72515569</v>
      </c>
      <c r="H463" t="str">
        <f>RIGHT(Таблица2[[#This Row],[Дата рождения]],4)</f>
        <v>1976</v>
      </c>
      <c r="I463" t="str">
        <f>LEFT(Таблица2[[#This Row],[Фамилия, имя]])</f>
        <v>З</v>
      </c>
    </row>
    <row r="464" spans="1:9" x14ac:dyDescent="0.2">
      <c r="A464">
        <v>69</v>
      </c>
      <c r="B464" t="s">
        <v>976</v>
      </c>
      <c r="C464" t="s">
        <v>71</v>
      </c>
      <c r="D464" s="20" t="s">
        <v>696</v>
      </c>
      <c r="E464">
        <v>26</v>
      </c>
      <c r="F464" t="s">
        <v>63</v>
      </c>
      <c r="G464">
        <v>87233490</v>
      </c>
      <c r="H464" t="str">
        <f>RIGHT(Таблица2[[#This Row],[Дата рождения]],4)</f>
        <v>1991</v>
      </c>
      <c r="I464" t="str">
        <f>LEFT(Таблица2[[#This Row],[Фамилия, имя]])</f>
        <v>А</v>
      </c>
    </row>
    <row r="465" spans="1:9" x14ac:dyDescent="0.2">
      <c r="A465">
        <v>242</v>
      </c>
      <c r="B465" t="s">
        <v>977</v>
      </c>
      <c r="C465" t="s">
        <v>61</v>
      </c>
      <c r="D465" s="20" t="s">
        <v>858</v>
      </c>
      <c r="E465">
        <v>30</v>
      </c>
      <c r="F465" t="s">
        <v>85</v>
      </c>
      <c r="G465">
        <v>11726183</v>
      </c>
      <c r="H465" t="str">
        <f>RIGHT(Таблица2[[#This Row],[Дата рождения]],4)</f>
        <v>1987</v>
      </c>
      <c r="I465" t="str">
        <f>LEFT(Таблица2[[#This Row],[Фамилия, имя]])</f>
        <v>Р</v>
      </c>
    </row>
    <row r="466" spans="1:9" x14ac:dyDescent="0.2">
      <c r="A466">
        <v>752</v>
      </c>
      <c r="B466" t="s">
        <v>978</v>
      </c>
      <c r="C466" t="s">
        <v>71</v>
      </c>
      <c r="D466" s="20" t="s">
        <v>979</v>
      </c>
      <c r="E466">
        <v>29</v>
      </c>
      <c r="F466" t="s">
        <v>73</v>
      </c>
      <c r="G466">
        <v>64994328</v>
      </c>
      <c r="H466" t="str">
        <f>RIGHT(Таблица2[[#This Row],[Дата рождения]],4)</f>
        <v>1988</v>
      </c>
      <c r="I466" t="str">
        <f>LEFT(Таблица2[[#This Row],[Фамилия, имя]])</f>
        <v>Х</v>
      </c>
    </row>
    <row r="467" spans="1:9" x14ac:dyDescent="0.2">
      <c r="A467">
        <v>46</v>
      </c>
      <c r="B467" t="s">
        <v>980</v>
      </c>
      <c r="C467" t="s">
        <v>65</v>
      </c>
      <c r="D467" s="20" t="s">
        <v>981</v>
      </c>
      <c r="E467">
        <v>33</v>
      </c>
      <c r="F467" t="s">
        <v>63</v>
      </c>
      <c r="G467">
        <v>90647839</v>
      </c>
      <c r="H467" t="str">
        <f>RIGHT(Таблица2[[#This Row],[Дата рождения]],4)</f>
        <v>1984</v>
      </c>
      <c r="I467" t="str">
        <f>LEFT(Таблица2[[#This Row],[Фамилия, имя]])</f>
        <v>П</v>
      </c>
    </row>
    <row r="468" spans="1:9" x14ac:dyDescent="0.2">
      <c r="A468">
        <v>567</v>
      </c>
      <c r="B468" t="s">
        <v>982</v>
      </c>
      <c r="C468" t="s">
        <v>71</v>
      </c>
      <c r="D468" s="20" t="s">
        <v>983</v>
      </c>
      <c r="E468">
        <v>32</v>
      </c>
      <c r="F468" t="s">
        <v>63</v>
      </c>
      <c r="G468">
        <v>64539556</v>
      </c>
      <c r="H468" t="str">
        <f>RIGHT(Таблица2[[#This Row],[Дата рождения]],4)</f>
        <v>1985</v>
      </c>
      <c r="I468" t="str">
        <f>LEFT(Таблица2[[#This Row],[Фамилия, имя]])</f>
        <v>Т</v>
      </c>
    </row>
    <row r="469" spans="1:9" x14ac:dyDescent="0.2">
      <c r="A469">
        <v>911</v>
      </c>
      <c r="B469" t="s">
        <v>984</v>
      </c>
      <c r="C469" t="s">
        <v>71</v>
      </c>
      <c r="D469" s="20" t="s">
        <v>985</v>
      </c>
      <c r="E469">
        <v>37</v>
      </c>
      <c r="F469" t="s">
        <v>63</v>
      </c>
      <c r="G469">
        <v>62699878</v>
      </c>
      <c r="H469" t="str">
        <f>RIGHT(Таблица2[[#This Row],[Дата рождения]],4)</f>
        <v>1980</v>
      </c>
      <c r="I469" t="str">
        <f>LEFT(Таблица2[[#This Row],[Фамилия, имя]])</f>
        <v>Ш</v>
      </c>
    </row>
    <row r="470" spans="1:9" x14ac:dyDescent="0.2">
      <c r="A470">
        <v>1109</v>
      </c>
      <c r="B470" t="s">
        <v>986</v>
      </c>
      <c r="C470" t="s">
        <v>65</v>
      </c>
      <c r="D470" s="20" t="s">
        <v>987</v>
      </c>
      <c r="E470">
        <v>19</v>
      </c>
      <c r="F470" t="s">
        <v>63</v>
      </c>
      <c r="G470">
        <v>34186348</v>
      </c>
      <c r="H470" t="str">
        <f>RIGHT(Таблица2[[#This Row],[Дата рождения]],4)</f>
        <v>1998</v>
      </c>
      <c r="I470" t="str">
        <f>LEFT(Таблица2[[#This Row],[Фамилия, имя]])</f>
        <v>Я</v>
      </c>
    </row>
    <row r="471" spans="1:9" x14ac:dyDescent="0.2">
      <c r="A471">
        <v>227</v>
      </c>
      <c r="B471" t="s">
        <v>988</v>
      </c>
      <c r="C471" t="s">
        <v>71</v>
      </c>
      <c r="D471" s="20" t="s">
        <v>989</v>
      </c>
      <c r="E471">
        <v>26</v>
      </c>
      <c r="F471" t="s">
        <v>124</v>
      </c>
      <c r="G471">
        <v>7475807</v>
      </c>
      <c r="H471" t="str">
        <f>RIGHT(Таблица2[[#This Row],[Дата рождения]],4)</f>
        <v>1991</v>
      </c>
      <c r="I471" t="str">
        <f>LEFT(Таблица2[[#This Row],[Фамилия, имя]])</f>
        <v>Б</v>
      </c>
    </row>
    <row r="472" spans="1:9" x14ac:dyDescent="0.2">
      <c r="A472">
        <v>308</v>
      </c>
      <c r="B472" t="s">
        <v>990</v>
      </c>
      <c r="C472" t="s">
        <v>71</v>
      </c>
      <c r="D472" s="20" t="s">
        <v>991</v>
      </c>
      <c r="E472">
        <v>30</v>
      </c>
      <c r="F472" t="s">
        <v>63</v>
      </c>
      <c r="G472">
        <v>71474053</v>
      </c>
      <c r="H472" t="str">
        <f>RIGHT(Таблица2[[#This Row],[Дата рождения]],4)</f>
        <v>1987</v>
      </c>
      <c r="I472" t="str">
        <f>LEFT(Таблица2[[#This Row],[Фамилия, имя]])</f>
        <v>Б</v>
      </c>
    </row>
    <row r="473" spans="1:9" x14ac:dyDescent="0.2">
      <c r="A473">
        <v>1115</v>
      </c>
      <c r="B473" t="s">
        <v>992</v>
      </c>
      <c r="C473" t="s">
        <v>71</v>
      </c>
      <c r="D473" s="20" t="s">
        <v>993</v>
      </c>
      <c r="E473">
        <v>21</v>
      </c>
      <c r="F473" t="s">
        <v>63</v>
      </c>
      <c r="G473">
        <v>51830887</v>
      </c>
      <c r="H473" t="str">
        <f>RIGHT(Таблица2[[#This Row],[Дата рождения]],4)</f>
        <v>1996</v>
      </c>
      <c r="I473" t="str">
        <f>LEFT(Таблица2[[#This Row],[Фамилия, имя]])</f>
        <v>Я</v>
      </c>
    </row>
    <row r="474" spans="1:9" x14ac:dyDescent="0.2">
      <c r="A474">
        <v>400</v>
      </c>
      <c r="B474" t="s">
        <v>994</v>
      </c>
      <c r="C474" t="s">
        <v>71</v>
      </c>
      <c r="D474" s="20" t="s">
        <v>995</v>
      </c>
      <c r="E474">
        <v>44</v>
      </c>
      <c r="F474" t="s">
        <v>63</v>
      </c>
      <c r="G474">
        <v>59454805</v>
      </c>
      <c r="H474" t="str">
        <f>RIGHT(Таблица2[[#This Row],[Дата рождения]],4)</f>
        <v>1973</v>
      </c>
      <c r="I474" t="str">
        <f>LEFT(Таблица2[[#This Row],[Фамилия, имя]])</f>
        <v>С</v>
      </c>
    </row>
    <row r="475" spans="1:9" x14ac:dyDescent="0.2">
      <c r="A475">
        <v>1654</v>
      </c>
      <c r="B475" t="s">
        <v>996</v>
      </c>
      <c r="C475" t="s">
        <v>71</v>
      </c>
      <c r="D475" s="20" t="s">
        <v>997</v>
      </c>
      <c r="E475">
        <v>29</v>
      </c>
      <c r="F475" t="s">
        <v>85</v>
      </c>
      <c r="G475">
        <v>19138867</v>
      </c>
      <c r="H475" t="str">
        <f>RIGHT(Таблица2[[#This Row],[Дата рождения]],4)</f>
        <v>1988</v>
      </c>
      <c r="I475" t="str">
        <f>LEFT(Таблица2[[#This Row],[Фамилия, имя]])</f>
        <v>Н</v>
      </c>
    </row>
    <row r="476" spans="1:9" x14ac:dyDescent="0.2">
      <c r="A476">
        <v>340</v>
      </c>
      <c r="B476" t="s">
        <v>998</v>
      </c>
      <c r="C476" t="s">
        <v>71</v>
      </c>
      <c r="D476" s="20" t="s">
        <v>999</v>
      </c>
      <c r="E476">
        <v>21</v>
      </c>
      <c r="F476" t="s">
        <v>63</v>
      </c>
      <c r="G476">
        <v>75963629</v>
      </c>
      <c r="H476" t="str">
        <f>RIGHT(Таблица2[[#This Row],[Дата рождения]],4)</f>
        <v>1996</v>
      </c>
      <c r="I476" t="str">
        <f>LEFT(Таблица2[[#This Row],[Фамилия, имя]])</f>
        <v>С</v>
      </c>
    </row>
    <row r="477" spans="1:9" x14ac:dyDescent="0.2">
      <c r="A477">
        <v>1321</v>
      </c>
      <c r="B477" t="s">
        <v>1000</v>
      </c>
      <c r="C477" t="s">
        <v>71</v>
      </c>
      <c r="D477" s="20" t="s">
        <v>1001</v>
      </c>
      <c r="E477">
        <v>34</v>
      </c>
      <c r="F477" t="s">
        <v>85</v>
      </c>
      <c r="G477">
        <v>83072523</v>
      </c>
      <c r="H477" t="str">
        <f>RIGHT(Таблица2[[#This Row],[Дата рождения]],4)</f>
        <v>1983</v>
      </c>
      <c r="I477" t="str">
        <f>LEFT(Таблица2[[#This Row],[Фамилия, имя]])</f>
        <v>Л</v>
      </c>
    </row>
    <row r="478" spans="1:9" x14ac:dyDescent="0.2">
      <c r="A478">
        <v>154</v>
      </c>
      <c r="B478" t="s">
        <v>1002</v>
      </c>
      <c r="C478" t="s">
        <v>71</v>
      </c>
      <c r="D478" s="20" t="s">
        <v>1003</v>
      </c>
      <c r="E478">
        <v>35</v>
      </c>
      <c r="F478" t="s">
        <v>63</v>
      </c>
      <c r="G478">
        <v>91748983</v>
      </c>
      <c r="H478" t="str">
        <f>RIGHT(Таблица2[[#This Row],[Дата рождения]],4)</f>
        <v>1982</v>
      </c>
      <c r="I478" t="str">
        <f>LEFT(Таблица2[[#This Row],[Фамилия, имя]])</f>
        <v>Р</v>
      </c>
    </row>
    <row r="479" spans="1:9" x14ac:dyDescent="0.2">
      <c r="A479">
        <v>668</v>
      </c>
      <c r="B479" t="s">
        <v>1004</v>
      </c>
      <c r="C479" t="s">
        <v>71</v>
      </c>
      <c r="D479" s="20" t="s">
        <v>1005</v>
      </c>
      <c r="E479">
        <v>21</v>
      </c>
      <c r="F479" t="s">
        <v>63</v>
      </c>
      <c r="G479">
        <v>13567518</v>
      </c>
      <c r="H479" t="str">
        <f>RIGHT(Таблица2[[#This Row],[Дата рождения]],4)</f>
        <v>1996</v>
      </c>
      <c r="I479" t="str">
        <f>LEFT(Таблица2[[#This Row],[Фамилия, имя]])</f>
        <v>Д</v>
      </c>
    </row>
    <row r="480" spans="1:9" x14ac:dyDescent="0.2">
      <c r="A480">
        <v>577</v>
      </c>
      <c r="B480" t="s">
        <v>1006</v>
      </c>
      <c r="C480" t="s">
        <v>71</v>
      </c>
      <c r="D480" s="20" t="s">
        <v>1007</v>
      </c>
      <c r="E480">
        <v>23</v>
      </c>
      <c r="F480" t="s">
        <v>63</v>
      </c>
      <c r="G480">
        <v>86782131</v>
      </c>
      <c r="H480" t="str">
        <f>RIGHT(Таблица2[[#This Row],[Дата рождения]],4)</f>
        <v>1994</v>
      </c>
      <c r="I480" t="str">
        <f>LEFT(Таблица2[[#This Row],[Фамилия, имя]])</f>
        <v>Т</v>
      </c>
    </row>
    <row r="481" spans="1:9" x14ac:dyDescent="0.2">
      <c r="A481">
        <v>597</v>
      </c>
      <c r="B481" t="s">
        <v>1008</v>
      </c>
      <c r="C481" t="s">
        <v>71</v>
      </c>
      <c r="D481" s="20" t="s">
        <v>1009</v>
      </c>
      <c r="E481">
        <v>30</v>
      </c>
      <c r="F481" t="s">
        <v>161</v>
      </c>
      <c r="G481">
        <v>81065842</v>
      </c>
      <c r="H481" t="str">
        <f>RIGHT(Таблица2[[#This Row],[Дата рождения]],4)</f>
        <v>1987</v>
      </c>
      <c r="I481" t="str">
        <f>LEFT(Таблица2[[#This Row],[Фамилия, имя]])</f>
        <v>Т</v>
      </c>
    </row>
    <row r="482" spans="1:9" x14ac:dyDescent="0.2">
      <c r="A482">
        <v>1341</v>
      </c>
      <c r="B482" t="s">
        <v>1010</v>
      </c>
      <c r="C482" t="s">
        <v>71</v>
      </c>
      <c r="D482" s="20" t="s">
        <v>1011</v>
      </c>
      <c r="E482">
        <v>43</v>
      </c>
      <c r="F482" t="s">
        <v>73</v>
      </c>
      <c r="G482">
        <v>35953506</v>
      </c>
      <c r="H482" t="str">
        <f>RIGHT(Таблица2[[#This Row],[Дата рождения]],4)</f>
        <v>1975</v>
      </c>
      <c r="I482" t="str">
        <f>LEFT(Таблица2[[#This Row],[Фамилия, имя]])</f>
        <v>Л</v>
      </c>
    </row>
    <row r="483" spans="1:9" x14ac:dyDescent="0.2">
      <c r="A483">
        <v>891</v>
      </c>
      <c r="B483" t="s">
        <v>668</v>
      </c>
      <c r="C483" t="s">
        <v>71</v>
      </c>
      <c r="D483" s="20" t="s">
        <v>669</v>
      </c>
      <c r="E483">
        <v>18</v>
      </c>
      <c r="F483" t="s">
        <v>63</v>
      </c>
      <c r="G483">
        <v>74221111</v>
      </c>
      <c r="H483" t="str">
        <f>RIGHT(Таблица2[[#This Row],[Дата рождения]],4)</f>
        <v>1999</v>
      </c>
      <c r="I483" t="str">
        <f>LEFT(Таблица2[[#This Row],[Фамилия, имя]])</f>
        <v>Ш</v>
      </c>
    </row>
    <row r="484" spans="1:9" x14ac:dyDescent="0.2">
      <c r="A484">
        <v>1179</v>
      </c>
      <c r="B484" t="s">
        <v>1012</v>
      </c>
      <c r="C484" t="s">
        <v>71</v>
      </c>
      <c r="D484" s="20" t="s">
        <v>1013</v>
      </c>
      <c r="E484">
        <v>18</v>
      </c>
      <c r="F484" t="s">
        <v>63</v>
      </c>
      <c r="G484">
        <v>75223025</v>
      </c>
      <c r="H484" t="str">
        <f>RIGHT(Таблица2[[#This Row],[Дата рождения]],4)</f>
        <v>1999</v>
      </c>
      <c r="I484" t="str">
        <f>LEFT(Таблица2[[#This Row],[Фамилия, имя]])</f>
        <v>К</v>
      </c>
    </row>
    <row r="485" spans="1:9" x14ac:dyDescent="0.2">
      <c r="A485">
        <v>430</v>
      </c>
      <c r="B485" t="s">
        <v>1014</v>
      </c>
      <c r="C485" t="s">
        <v>65</v>
      </c>
      <c r="D485" s="20" t="s">
        <v>1015</v>
      </c>
      <c r="E485">
        <v>20</v>
      </c>
      <c r="F485" t="s">
        <v>96</v>
      </c>
      <c r="G485">
        <v>62366212</v>
      </c>
      <c r="H485" t="str">
        <f>RIGHT(Таблица2[[#This Row],[Дата рождения]],4)</f>
        <v>1997</v>
      </c>
      <c r="I485" t="str">
        <f>LEFT(Таблица2[[#This Row],[Фамилия, имя]])</f>
        <v>В</v>
      </c>
    </row>
    <row r="486" spans="1:9" x14ac:dyDescent="0.2">
      <c r="A486">
        <v>296</v>
      </c>
      <c r="B486" t="s">
        <v>1016</v>
      </c>
      <c r="C486" t="s">
        <v>71</v>
      </c>
      <c r="D486" s="20" t="s">
        <v>1017</v>
      </c>
      <c r="E486">
        <v>31</v>
      </c>
      <c r="F486" t="s">
        <v>73</v>
      </c>
      <c r="G486">
        <v>53700399</v>
      </c>
      <c r="H486" t="str">
        <f>RIGHT(Таблица2[[#This Row],[Дата рождения]],4)</f>
        <v>1987</v>
      </c>
      <c r="I486" t="str">
        <f>LEFT(Таблица2[[#This Row],[Фамилия, имя]])</f>
        <v>Б</v>
      </c>
    </row>
    <row r="487" spans="1:9" x14ac:dyDescent="0.2">
      <c r="A487">
        <v>1208</v>
      </c>
      <c r="B487" t="s">
        <v>1018</v>
      </c>
      <c r="C487" t="s">
        <v>71</v>
      </c>
      <c r="D487" s="20" t="s">
        <v>1019</v>
      </c>
      <c r="E487">
        <v>21</v>
      </c>
      <c r="F487" t="s">
        <v>63</v>
      </c>
      <c r="G487">
        <v>17191163</v>
      </c>
      <c r="H487" t="str">
        <f>RIGHT(Таблица2[[#This Row],[Дата рождения]],4)</f>
        <v>1997</v>
      </c>
      <c r="I487" t="str">
        <f>LEFT(Таблица2[[#This Row],[Фамилия, имя]])</f>
        <v>К</v>
      </c>
    </row>
    <row r="488" spans="1:9" x14ac:dyDescent="0.2">
      <c r="A488">
        <v>1223</v>
      </c>
      <c r="B488" t="s">
        <v>1020</v>
      </c>
      <c r="C488" t="s">
        <v>61</v>
      </c>
      <c r="D488" s="20" t="s">
        <v>1021</v>
      </c>
      <c r="E488">
        <v>26</v>
      </c>
      <c r="F488" t="s">
        <v>63</v>
      </c>
      <c r="G488">
        <v>95113625</v>
      </c>
      <c r="H488" t="str">
        <f>RIGHT(Таблица2[[#This Row],[Дата рождения]],4)</f>
        <v>1991</v>
      </c>
      <c r="I488" t="str">
        <f>LEFT(Таблица2[[#This Row],[Фамилия, имя]])</f>
        <v>К</v>
      </c>
    </row>
    <row r="489" spans="1:9" x14ac:dyDescent="0.2">
      <c r="A489">
        <v>1668</v>
      </c>
      <c r="B489" t="s">
        <v>1022</v>
      </c>
      <c r="C489" t="s">
        <v>71</v>
      </c>
      <c r="D489" s="20" t="s">
        <v>1023</v>
      </c>
      <c r="E489">
        <v>32</v>
      </c>
      <c r="F489" t="s">
        <v>63</v>
      </c>
      <c r="G489">
        <v>63353162</v>
      </c>
      <c r="H489" t="str">
        <f>RIGHT(Таблица2[[#This Row],[Дата рождения]],4)</f>
        <v>1985</v>
      </c>
      <c r="I489" t="str">
        <f>LEFT(Таблица2[[#This Row],[Фамилия, имя]])</f>
        <v>Н</v>
      </c>
    </row>
    <row r="490" spans="1:9" x14ac:dyDescent="0.2">
      <c r="A490">
        <v>806</v>
      </c>
      <c r="B490" t="s">
        <v>1024</v>
      </c>
      <c r="C490" t="s">
        <v>71</v>
      </c>
      <c r="D490" s="20" t="s">
        <v>1025</v>
      </c>
      <c r="E490">
        <v>27</v>
      </c>
      <c r="F490" t="s">
        <v>124</v>
      </c>
      <c r="G490">
        <v>5484463</v>
      </c>
      <c r="H490" t="str">
        <f>RIGHT(Таблица2[[#This Row],[Дата рождения]],4)</f>
        <v>1991</v>
      </c>
      <c r="I490" t="str">
        <f>LEFT(Таблица2[[#This Row],[Фамилия, имя]])</f>
        <v>З</v>
      </c>
    </row>
    <row r="491" spans="1:9" x14ac:dyDescent="0.2">
      <c r="A491">
        <v>466</v>
      </c>
      <c r="B491" t="s">
        <v>1026</v>
      </c>
      <c r="C491" t="s">
        <v>65</v>
      </c>
      <c r="D491" s="20" t="s">
        <v>1027</v>
      </c>
      <c r="E491">
        <v>30</v>
      </c>
      <c r="F491" t="s">
        <v>73</v>
      </c>
      <c r="G491">
        <v>18095307</v>
      </c>
      <c r="H491" t="str">
        <f>RIGHT(Таблица2[[#This Row],[Дата рождения]],4)</f>
        <v>1987</v>
      </c>
      <c r="I491" t="str">
        <f>LEFT(Таблица2[[#This Row],[Фамилия, имя]])</f>
        <v>Г</v>
      </c>
    </row>
    <row r="492" spans="1:9" x14ac:dyDescent="0.2">
      <c r="A492">
        <v>301</v>
      </c>
      <c r="B492" t="s">
        <v>1028</v>
      </c>
      <c r="C492" t="s">
        <v>71</v>
      </c>
      <c r="D492" s="20" t="s">
        <v>1029</v>
      </c>
      <c r="E492">
        <v>27</v>
      </c>
      <c r="F492" t="s">
        <v>124</v>
      </c>
      <c r="G492">
        <v>27181690</v>
      </c>
      <c r="H492" t="str">
        <f>RIGHT(Таблица2[[#This Row],[Дата рождения]],4)</f>
        <v>1990</v>
      </c>
      <c r="I492" t="str">
        <f>LEFT(Таблица2[[#This Row],[Фамилия, имя]])</f>
        <v>Б</v>
      </c>
    </row>
    <row r="493" spans="1:9" x14ac:dyDescent="0.2">
      <c r="A493">
        <v>933</v>
      </c>
      <c r="B493" t="s">
        <v>1030</v>
      </c>
      <c r="C493" t="s">
        <v>61</v>
      </c>
      <c r="D493" s="20" t="s">
        <v>1031</v>
      </c>
      <c r="E493">
        <v>24</v>
      </c>
      <c r="F493" t="s">
        <v>96</v>
      </c>
      <c r="G493">
        <v>44683692</v>
      </c>
      <c r="H493" t="str">
        <f>RIGHT(Таблица2[[#This Row],[Дата рождения]],4)</f>
        <v>1993</v>
      </c>
      <c r="I493" t="str">
        <f>LEFT(Таблица2[[#This Row],[Фамилия, имя]])</f>
        <v>Ш</v>
      </c>
    </row>
    <row r="494" spans="1:9" x14ac:dyDescent="0.2">
      <c r="A494">
        <v>146</v>
      </c>
      <c r="B494" t="s">
        <v>1032</v>
      </c>
      <c r="C494" t="s">
        <v>71</v>
      </c>
      <c r="D494" s="20" t="s">
        <v>1033</v>
      </c>
      <c r="E494">
        <v>36</v>
      </c>
      <c r="F494" t="s">
        <v>67</v>
      </c>
      <c r="G494">
        <v>15825192</v>
      </c>
      <c r="H494" t="str">
        <f>RIGHT(Таблица2[[#This Row],[Дата рождения]],4)</f>
        <v>1981</v>
      </c>
      <c r="I494" t="str">
        <f>LEFT(Таблица2[[#This Row],[Фамилия, имя]])</f>
        <v>Б</v>
      </c>
    </row>
    <row r="495" spans="1:9" x14ac:dyDescent="0.2">
      <c r="A495">
        <v>133</v>
      </c>
      <c r="B495" t="s">
        <v>1034</v>
      </c>
      <c r="C495" t="s">
        <v>65</v>
      </c>
      <c r="D495" s="20" t="s">
        <v>1035</v>
      </c>
      <c r="E495">
        <v>32</v>
      </c>
      <c r="F495" t="s">
        <v>67</v>
      </c>
      <c r="G495">
        <v>90229955</v>
      </c>
      <c r="H495" t="str">
        <f>RIGHT(Таблица2[[#This Row],[Дата рождения]],4)</f>
        <v>1985</v>
      </c>
      <c r="I495" t="str">
        <f>LEFT(Таблица2[[#This Row],[Фамилия, имя]])</f>
        <v>Б</v>
      </c>
    </row>
    <row r="496" spans="1:9" x14ac:dyDescent="0.2">
      <c r="A496">
        <v>38</v>
      </c>
      <c r="B496" t="s">
        <v>1036</v>
      </c>
      <c r="C496" t="s">
        <v>71</v>
      </c>
      <c r="D496" s="20" t="s">
        <v>1037</v>
      </c>
      <c r="E496">
        <v>44</v>
      </c>
      <c r="F496" t="s">
        <v>67</v>
      </c>
      <c r="G496">
        <v>77714354</v>
      </c>
      <c r="H496" t="str">
        <f>RIGHT(Таблица2[[#This Row],[Дата рождения]],4)</f>
        <v>1973</v>
      </c>
      <c r="I496" t="str">
        <f>LEFT(Таблица2[[#This Row],[Фамилия, имя]])</f>
        <v>П</v>
      </c>
    </row>
    <row r="497" spans="1:9" x14ac:dyDescent="0.2">
      <c r="A497">
        <v>1161</v>
      </c>
      <c r="B497" t="s">
        <v>1038</v>
      </c>
      <c r="C497" t="s">
        <v>71</v>
      </c>
      <c r="D497" s="20" t="s">
        <v>1039</v>
      </c>
      <c r="E497">
        <v>18</v>
      </c>
      <c r="F497" t="s">
        <v>63</v>
      </c>
      <c r="G497">
        <v>44527341</v>
      </c>
      <c r="H497" t="str">
        <f>RIGHT(Таблица2[[#This Row],[Дата рождения]],4)</f>
        <v>1999</v>
      </c>
      <c r="I497" t="str">
        <f>LEFT(Таблица2[[#This Row],[Фамилия, имя]])</f>
        <v>К</v>
      </c>
    </row>
    <row r="498" spans="1:9" x14ac:dyDescent="0.2">
      <c r="A498">
        <v>202</v>
      </c>
      <c r="B498" t="s">
        <v>1040</v>
      </c>
      <c r="C498" t="s">
        <v>65</v>
      </c>
      <c r="D498" s="20" t="s">
        <v>1041</v>
      </c>
      <c r="E498">
        <v>31</v>
      </c>
      <c r="F498" t="s">
        <v>73</v>
      </c>
      <c r="G498">
        <v>22507983</v>
      </c>
      <c r="H498" t="str">
        <f>RIGHT(Таблица2[[#This Row],[Дата рождения]],4)</f>
        <v>1986</v>
      </c>
      <c r="I498" t="str">
        <f>LEFT(Таблица2[[#This Row],[Фамилия, имя]])</f>
        <v>Р</v>
      </c>
    </row>
    <row r="499" spans="1:9" x14ac:dyDescent="0.2">
      <c r="A499">
        <v>1210</v>
      </c>
      <c r="B499" t="s">
        <v>1042</v>
      </c>
      <c r="C499" t="s">
        <v>71</v>
      </c>
      <c r="D499" s="20" t="s">
        <v>1043</v>
      </c>
      <c r="E499">
        <v>26</v>
      </c>
      <c r="F499" t="s">
        <v>63</v>
      </c>
      <c r="G499">
        <v>67060730</v>
      </c>
      <c r="H499" t="str">
        <f>RIGHT(Таблица2[[#This Row],[Дата рождения]],4)</f>
        <v>1991</v>
      </c>
      <c r="I499" t="str">
        <f>LEFT(Таблица2[[#This Row],[Фамилия, имя]])</f>
        <v>К</v>
      </c>
    </row>
    <row r="500" spans="1:9" x14ac:dyDescent="0.2">
      <c r="A500">
        <v>1147</v>
      </c>
      <c r="B500" t="s">
        <v>1044</v>
      </c>
      <c r="C500" t="s">
        <v>71</v>
      </c>
      <c r="D500" s="20" t="s">
        <v>1045</v>
      </c>
      <c r="E500">
        <v>30</v>
      </c>
      <c r="F500" t="s">
        <v>63</v>
      </c>
      <c r="G500">
        <v>74427103</v>
      </c>
      <c r="H500" t="str">
        <f>RIGHT(Таблица2[[#This Row],[Дата рождения]],4)</f>
        <v>1987</v>
      </c>
      <c r="I500" t="str">
        <f>LEFT(Таблица2[[#This Row],[Фамилия, имя]])</f>
        <v>К</v>
      </c>
    </row>
    <row r="501" spans="1:9" x14ac:dyDescent="0.2">
      <c r="A501">
        <v>521</v>
      </c>
      <c r="B501" t="s">
        <v>1046</v>
      </c>
      <c r="C501" t="s">
        <v>65</v>
      </c>
      <c r="D501" s="20" t="s">
        <v>1047</v>
      </c>
      <c r="E501">
        <v>25</v>
      </c>
      <c r="F501" t="s">
        <v>63</v>
      </c>
      <c r="G501">
        <v>36540983</v>
      </c>
      <c r="H501" t="str">
        <f>RIGHT(Таблица2[[#This Row],[Дата рождения]],4)</f>
        <v>1992</v>
      </c>
      <c r="I501" t="str">
        <f>LEFT(Таблица2[[#This Row],[Фамилия, имя]])</f>
        <v>Т</v>
      </c>
    </row>
    <row r="502" spans="1:9" x14ac:dyDescent="0.2">
      <c r="A502">
        <v>1002</v>
      </c>
      <c r="B502" t="s">
        <v>1048</v>
      </c>
      <c r="C502" t="s">
        <v>71</v>
      </c>
      <c r="D502" s="20" t="s">
        <v>1049</v>
      </c>
      <c r="E502">
        <v>24</v>
      </c>
      <c r="F502" t="s">
        <v>63</v>
      </c>
      <c r="G502">
        <v>79247144</v>
      </c>
      <c r="H502" t="str">
        <f>RIGHT(Таблица2[[#This Row],[Дата рождения]],4)</f>
        <v>1993</v>
      </c>
      <c r="I502" t="str">
        <f>LEFT(Таблица2[[#This Row],[Фамилия, имя]])</f>
        <v>Ш</v>
      </c>
    </row>
    <row r="503" spans="1:9" x14ac:dyDescent="0.2">
      <c r="A503">
        <v>8</v>
      </c>
      <c r="B503" t="s">
        <v>1050</v>
      </c>
      <c r="C503" t="s">
        <v>65</v>
      </c>
      <c r="D503" s="20" t="s">
        <v>1051</v>
      </c>
      <c r="E503">
        <v>18</v>
      </c>
      <c r="F503" t="s">
        <v>63</v>
      </c>
      <c r="G503">
        <v>11595988</v>
      </c>
      <c r="H503" t="str">
        <f>RIGHT(Таблица2[[#This Row],[Дата рождения]],4)</f>
        <v>1999</v>
      </c>
      <c r="I503" t="str">
        <f>LEFT(Таблица2[[#This Row],[Фамилия, имя]])</f>
        <v>П</v>
      </c>
    </row>
    <row r="504" spans="1:9" x14ac:dyDescent="0.2">
      <c r="A504">
        <v>1687</v>
      </c>
      <c r="B504" t="s">
        <v>1052</v>
      </c>
      <c r="C504" t="s">
        <v>65</v>
      </c>
      <c r="D504" s="20" t="s">
        <v>1053</v>
      </c>
      <c r="E504">
        <v>42</v>
      </c>
      <c r="F504" t="s">
        <v>76</v>
      </c>
      <c r="G504">
        <v>27745010</v>
      </c>
      <c r="H504" t="str">
        <f>RIGHT(Таблица2[[#This Row],[Дата рождения]],4)</f>
        <v>1976</v>
      </c>
      <c r="I504" t="str">
        <f>LEFT(Таблица2[[#This Row],[Фамилия, имя]])</f>
        <v>Н</v>
      </c>
    </row>
    <row r="505" spans="1:9" x14ac:dyDescent="0.2">
      <c r="A505">
        <v>14</v>
      </c>
      <c r="B505" t="s">
        <v>1054</v>
      </c>
      <c r="C505" t="s">
        <v>71</v>
      </c>
      <c r="D505" s="20" t="s">
        <v>1055</v>
      </c>
      <c r="E505">
        <v>26</v>
      </c>
      <c r="F505" t="s">
        <v>63</v>
      </c>
      <c r="G505">
        <v>44690894</v>
      </c>
      <c r="H505" t="str">
        <f>RIGHT(Таблица2[[#This Row],[Дата рождения]],4)</f>
        <v>1991</v>
      </c>
      <c r="I505" t="str">
        <f>LEFT(Таблица2[[#This Row],[Фамилия, имя]])</f>
        <v>А</v>
      </c>
    </row>
    <row r="506" spans="1:9" x14ac:dyDescent="0.2">
      <c r="A506">
        <v>572</v>
      </c>
      <c r="B506" t="s">
        <v>1056</v>
      </c>
      <c r="C506" t="s">
        <v>71</v>
      </c>
      <c r="D506" s="20" t="s">
        <v>1057</v>
      </c>
      <c r="E506">
        <v>29</v>
      </c>
      <c r="F506" t="s">
        <v>63</v>
      </c>
      <c r="G506">
        <v>7326941</v>
      </c>
      <c r="H506" t="str">
        <f>RIGHT(Таблица2[[#This Row],[Дата рождения]],4)</f>
        <v>1988</v>
      </c>
      <c r="I506" t="str">
        <f>LEFT(Таблица2[[#This Row],[Фамилия, имя]])</f>
        <v>Г</v>
      </c>
    </row>
    <row r="507" spans="1:9" x14ac:dyDescent="0.2">
      <c r="A507">
        <v>727</v>
      </c>
      <c r="B507" t="s">
        <v>1058</v>
      </c>
      <c r="C507" t="s">
        <v>61</v>
      </c>
      <c r="D507" s="20" t="s">
        <v>1059</v>
      </c>
      <c r="E507">
        <v>37</v>
      </c>
      <c r="F507" t="s">
        <v>63</v>
      </c>
      <c r="G507">
        <v>94005827</v>
      </c>
      <c r="H507" t="str">
        <f>RIGHT(Таблица2[[#This Row],[Дата рождения]],4)</f>
        <v>1980</v>
      </c>
      <c r="I507" t="str">
        <f>LEFT(Таблица2[[#This Row],[Фамилия, имя]])</f>
        <v>Е</v>
      </c>
    </row>
    <row r="508" spans="1:9" x14ac:dyDescent="0.2">
      <c r="A508">
        <v>259</v>
      </c>
      <c r="B508" t="s">
        <v>1060</v>
      </c>
      <c r="C508" t="s">
        <v>65</v>
      </c>
      <c r="D508" s="20" t="s">
        <v>1061</v>
      </c>
      <c r="E508">
        <v>37</v>
      </c>
      <c r="F508" t="s">
        <v>63</v>
      </c>
      <c r="G508">
        <v>93269516</v>
      </c>
      <c r="H508" t="str">
        <f>RIGHT(Таблица2[[#This Row],[Дата рождения]],4)</f>
        <v>1981</v>
      </c>
      <c r="I508" t="str">
        <f>LEFT(Таблица2[[#This Row],[Фамилия, имя]])</f>
        <v>С</v>
      </c>
    </row>
    <row r="509" spans="1:9" x14ac:dyDescent="0.2">
      <c r="A509">
        <v>92</v>
      </c>
      <c r="B509" t="s">
        <v>1062</v>
      </c>
      <c r="C509" t="s">
        <v>65</v>
      </c>
      <c r="D509" s="20" t="s">
        <v>1063</v>
      </c>
      <c r="E509">
        <v>26</v>
      </c>
      <c r="F509" t="s">
        <v>76</v>
      </c>
      <c r="G509">
        <v>12692923</v>
      </c>
      <c r="H509" t="str">
        <f>RIGHT(Таблица2[[#This Row],[Дата рождения]],4)</f>
        <v>1991</v>
      </c>
      <c r="I509" t="str">
        <f>LEFT(Таблица2[[#This Row],[Фамилия, имя]])</f>
        <v>А</v>
      </c>
    </row>
    <row r="510" spans="1:9" x14ac:dyDescent="0.2">
      <c r="A510">
        <v>800</v>
      </c>
      <c r="B510" t="s">
        <v>1064</v>
      </c>
      <c r="C510" t="s">
        <v>61</v>
      </c>
      <c r="D510" s="20" t="s">
        <v>1065</v>
      </c>
      <c r="E510">
        <v>39</v>
      </c>
      <c r="F510" t="s">
        <v>63</v>
      </c>
      <c r="G510">
        <v>76063839</v>
      </c>
      <c r="H510" t="str">
        <f>RIGHT(Таблица2[[#This Row],[Дата рождения]],4)</f>
        <v>1978</v>
      </c>
      <c r="I510" t="str">
        <f>LEFT(Таблица2[[#This Row],[Фамилия, имя]])</f>
        <v>Ч</v>
      </c>
    </row>
    <row r="511" spans="1:9" x14ac:dyDescent="0.2">
      <c r="A511">
        <v>239</v>
      </c>
      <c r="B511" t="s">
        <v>1066</v>
      </c>
      <c r="C511" t="s">
        <v>71</v>
      </c>
      <c r="D511" s="20" t="s">
        <v>1067</v>
      </c>
      <c r="E511">
        <v>29</v>
      </c>
      <c r="F511" t="s">
        <v>207</v>
      </c>
      <c r="G511">
        <v>96858372</v>
      </c>
      <c r="H511" t="str">
        <f>RIGHT(Таблица2[[#This Row],[Дата рождения]],4)</f>
        <v>1988</v>
      </c>
      <c r="I511" t="str">
        <f>LEFT(Таблица2[[#This Row],[Фамилия, имя]])</f>
        <v>Р</v>
      </c>
    </row>
    <row r="512" spans="1:9" x14ac:dyDescent="0.2">
      <c r="A512">
        <v>601</v>
      </c>
      <c r="B512" t="s">
        <v>1068</v>
      </c>
      <c r="C512" t="s">
        <v>71</v>
      </c>
      <c r="D512" s="20" t="s">
        <v>1069</v>
      </c>
      <c r="E512">
        <v>35</v>
      </c>
      <c r="F512" t="s">
        <v>73</v>
      </c>
      <c r="G512">
        <v>42693695</v>
      </c>
      <c r="H512" t="str">
        <f>RIGHT(Таблица2[[#This Row],[Дата рождения]],4)</f>
        <v>1982</v>
      </c>
      <c r="I512" t="str">
        <f>LEFT(Таблица2[[#This Row],[Фамилия, имя]])</f>
        <v>Г</v>
      </c>
    </row>
    <row r="513" spans="1:9" x14ac:dyDescent="0.2">
      <c r="A513">
        <v>761</v>
      </c>
      <c r="B513" t="s">
        <v>1070</v>
      </c>
      <c r="C513" t="s">
        <v>61</v>
      </c>
      <c r="D513" s="20" t="s">
        <v>1071</v>
      </c>
      <c r="E513">
        <v>32</v>
      </c>
      <c r="F513" t="s">
        <v>85</v>
      </c>
      <c r="G513">
        <v>9937766</v>
      </c>
      <c r="H513" t="str">
        <f>RIGHT(Таблица2[[#This Row],[Дата рождения]],4)</f>
        <v>1985</v>
      </c>
      <c r="I513" t="str">
        <f>LEFT(Таблица2[[#This Row],[Фамилия, имя]])</f>
        <v>Х</v>
      </c>
    </row>
    <row r="514" spans="1:9" x14ac:dyDescent="0.2">
      <c r="A514">
        <v>1102</v>
      </c>
      <c r="B514" t="s">
        <v>1072</v>
      </c>
      <c r="C514" t="s">
        <v>71</v>
      </c>
      <c r="D514" s="20" t="s">
        <v>1073</v>
      </c>
      <c r="E514">
        <v>23</v>
      </c>
      <c r="F514" t="s">
        <v>63</v>
      </c>
      <c r="G514">
        <v>90206332</v>
      </c>
      <c r="H514" t="str">
        <f>RIGHT(Таблица2[[#This Row],[Дата рождения]],4)</f>
        <v>1994</v>
      </c>
      <c r="I514" t="str">
        <f>LEFT(Таблица2[[#This Row],[Фамилия, имя]])</f>
        <v>К</v>
      </c>
    </row>
    <row r="515" spans="1:9" x14ac:dyDescent="0.2">
      <c r="A515">
        <v>500</v>
      </c>
      <c r="B515" t="s">
        <v>1074</v>
      </c>
      <c r="C515" t="s">
        <v>61</v>
      </c>
      <c r="D515" s="20" t="s">
        <v>1075</v>
      </c>
      <c r="E515">
        <v>38</v>
      </c>
      <c r="F515" t="s">
        <v>73</v>
      </c>
      <c r="G515">
        <v>86260727</v>
      </c>
      <c r="H515" t="str">
        <f>RIGHT(Таблица2[[#This Row],[Дата рождения]],4)</f>
        <v>1979</v>
      </c>
      <c r="I515" t="str">
        <f>LEFT(Таблица2[[#This Row],[Фамилия, имя]])</f>
        <v>С</v>
      </c>
    </row>
    <row r="516" spans="1:9" x14ac:dyDescent="0.2">
      <c r="A516">
        <v>1727</v>
      </c>
      <c r="B516" t="s">
        <v>1076</v>
      </c>
      <c r="C516" t="s">
        <v>71</v>
      </c>
      <c r="D516" s="20" t="s">
        <v>1077</v>
      </c>
      <c r="E516">
        <v>31</v>
      </c>
      <c r="F516" t="s">
        <v>73</v>
      </c>
      <c r="G516">
        <v>77870466</v>
      </c>
      <c r="H516" t="str">
        <f>RIGHT(Таблица2[[#This Row],[Дата рождения]],4)</f>
        <v>1986</v>
      </c>
      <c r="I516" t="str">
        <f>LEFT(Таблица2[[#This Row],[Фамилия, имя]])</f>
        <v>О</v>
      </c>
    </row>
    <row r="517" spans="1:9" x14ac:dyDescent="0.2">
      <c r="A517">
        <v>1336</v>
      </c>
      <c r="B517" t="s">
        <v>1078</v>
      </c>
      <c r="C517" t="s">
        <v>71</v>
      </c>
      <c r="D517" s="20" t="s">
        <v>1079</v>
      </c>
      <c r="E517">
        <v>22</v>
      </c>
      <c r="F517" t="s">
        <v>63</v>
      </c>
      <c r="G517">
        <v>61796858</v>
      </c>
      <c r="H517" t="str">
        <f>RIGHT(Таблица2[[#This Row],[Дата рождения]],4)</f>
        <v>1995</v>
      </c>
      <c r="I517" t="str">
        <f>LEFT(Таблица2[[#This Row],[Фамилия, имя]])</f>
        <v>Л</v>
      </c>
    </row>
    <row r="518" spans="1:9" x14ac:dyDescent="0.2">
      <c r="A518">
        <v>1382</v>
      </c>
      <c r="B518" t="s">
        <v>1080</v>
      </c>
      <c r="C518" t="s">
        <v>71</v>
      </c>
      <c r="D518" s="20" t="s">
        <v>1081</v>
      </c>
      <c r="E518">
        <v>36</v>
      </c>
      <c r="F518" t="s">
        <v>161</v>
      </c>
      <c r="G518">
        <v>64948893</v>
      </c>
      <c r="H518" t="str">
        <f>RIGHT(Таблица2[[#This Row],[Дата рождения]],4)</f>
        <v>1982</v>
      </c>
      <c r="I518" t="str">
        <f>LEFT(Таблица2[[#This Row],[Фамилия, имя]])</f>
        <v>Л</v>
      </c>
    </row>
    <row r="519" spans="1:9" x14ac:dyDescent="0.2">
      <c r="A519">
        <v>1781</v>
      </c>
      <c r="B519" t="s">
        <v>1082</v>
      </c>
      <c r="C519" t="s">
        <v>71</v>
      </c>
      <c r="D519" s="20" t="s">
        <v>1083</v>
      </c>
      <c r="E519">
        <v>21</v>
      </c>
      <c r="F519" t="s">
        <v>63</v>
      </c>
      <c r="G519">
        <v>83383413</v>
      </c>
      <c r="H519" t="str">
        <f>RIGHT(Таблица2[[#This Row],[Дата рождения]],4)</f>
        <v>1996</v>
      </c>
      <c r="I519" t="str">
        <f>LEFT(Таблица2[[#This Row],[Фамилия, имя]])</f>
        <v>П</v>
      </c>
    </row>
    <row r="520" spans="1:9" x14ac:dyDescent="0.2">
      <c r="A520">
        <v>1599</v>
      </c>
      <c r="B520" t="s">
        <v>1084</v>
      </c>
      <c r="C520" t="s">
        <v>71</v>
      </c>
      <c r="D520" s="20" t="s">
        <v>1085</v>
      </c>
      <c r="E520">
        <v>24</v>
      </c>
      <c r="F520" t="s">
        <v>67</v>
      </c>
      <c r="G520">
        <v>19898728</v>
      </c>
      <c r="H520" t="str">
        <f>RIGHT(Таблица2[[#This Row],[Дата рождения]],4)</f>
        <v>1993</v>
      </c>
      <c r="I520" t="str">
        <f>LEFT(Таблица2[[#This Row],[Фамилия, имя]])</f>
        <v>М</v>
      </c>
    </row>
    <row r="521" spans="1:9" x14ac:dyDescent="0.2">
      <c r="A521">
        <v>570</v>
      </c>
      <c r="B521" t="s">
        <v>1086</v>
      </c>
      <c r="C521" t="s">
        <v>71</v>
      </c>
      <c r="D521" s="20" t="s">
        <v>1087</v>
      </c>
      <c r="E521">
        <v>26</v>
      </c>
      <c r="F521" t="s">
        <v>63</v>
      </c>
      <c r="G521">
        <v>14051667</v>
      </c>
      <c r="H521" t="str">
        <f>RIGHT(Таблица2[[#This Row],[Дата рождения]],4)</f>
        <v>1991</v>
      </c>
      <c r="I521" t="str">
        <f>LEFT(Таблица2[[#This Row],[Фамилия, имя]])</f>
        <v>Т</v>
      </c>
    </row>
    <row r="522" spans="1:9" x14ac:dyDescent="0.2">
      <c r="A522">
        <v>862</v>
      </c>
      <c r="B522" t="s">
        <v>1088</v>
      </c>
      <c r="C522" t="s">
        <v>71</v>
      </c>
      <c r="D522" s="20" t="s">
        <v>1089</v>
      </c>
      <c r="E522">
        <v>45</v>
      </c>
      <c r="F522" t="s">
        <v>63</v>
      </c>
      <c r="G522">
        <v>63692355</v>
      </c>
      <c r="H522" t="str">
        <f>RIGHT(Таблица2[[#This Row],[Дата рождения]],4)</f>
        <v>1972</v>
      </c>
      <c r="I522" t="str">
        <f>LEFT(Таблица2[[#This Row],[Фамилия, имя]])</f>
        <v>Ш</v>
      </c>
    </row>
    <row r="523" spans="1:9" x14ac:dyDescent="0.2">
      <c r="A523">
        <v>1470</v>
      </c>
      <c r="B523" t="s">
        <v>1090</v>
      </c>
      <c r="C523" t="s">
        <v>65</v>
      </c>
      <c r="D523" s="20" t="s">
        <v>1091</v>
      </c>
      <c r="E523">
        <v>33</v>
      </c>
      <c r="F523" t="s">
        <v>299</v>
      </c>
      <c r="G523">
        <v>59448643</v>
      </c>
      <c r="H523" t="str">
        <f>RIGHT(Таблица2[[#This Row],[Дата рождения]],4)</f>
        <v>1984</v>
      </c>
      <c r="I523" t="str">
        <f>LEFT(Таблица2[[#This Row],[Фамилия, имя]])</f>
        <v>М</v>
      </c>
    </row>
    <row r="524" spans="1:9" x14ac:dyDescent="0.2">
      <c r="A524">
        <v>286</v>
      </c>
      <c r="B524" t="s">
        <v>1092</v>
      </c>
      <c r="C524" t="s">
        <v>65</v>
      </c>
      <c r="D524" s="20" t="s">
        <v>1093</v>
      </c>
      <c r="E524">
        <v>39</v>
      </c>
      <c r="F524" t="s">
        <v>63</v>
      </c>
      <c r="G524">
        <v>51933291</v>
      </c>
      <c r="H524" t="str">
        <f>RIGHT(Таблица2[[#This Row],[Дата рождения]],4)</f>
        <v>1978</v>
      </c>
      <c r="I524" t="str">
        <f>LEFT(Таблица2[[#This Row],[Фамилия, имя]])</f>
        <v>С</v>
      </c>
    </row>
    <row r="525" spans="1:9" x14ac:dyDescent="0.2">
      <c r="A525">
        <v>808</v>
      </c>
      <c r="B525" t="s">
        <v>1094</v>
      </c>
      <c r="C525" t="s">
        <v>65</v>
      </c>
      <c r="D525" s="20" t="s">
        <v>1095</v>
      </c>
      <c r="E525">
        <v>26</v>
      </c>
      <c r="F525" t="s">
        <v>63</v>
      </c>
      <c r="G525">
        <v>63643293</v>
      </c>
      <c r="H525" t="str">
        <f>RIGHT(Таблица2[[#This Row],[Дата рождения]],4)</f>
        <v>1991</v>
      </c>
      <c r="I525" t="str">
        <f>LEFT(Таблица2[[#This Row],[Фамилия, имя]])</f>
        <v>З</v>
      </c>
    </row>
    <row r="526" spans="1:9" x14ac:dyDescent="0.2">
      <c r="A526">
        <v>608</v>
      </c>
      <c r="B526" t="s">
        <v>1096</v>
      </c>
      <c r="C526" t="s">
        <v>71</v>
      </c>
      <c r="D526" s="20" t="s">
        <v>1097</v>
      </c>
      <c r="E526">
        <v>34</v>
      </c>
      <c r="F526" t="s">
        <v>103</v>
      </c>
      <c r="G526">
        <v>45384676</v>
      </c>
      <c r="H526" t="str">
        <f>RIGHT(Таблица2[[#This Row],[Дата рождения]],4)</f>
        <v>1984</v>
      </c>
      <c r="I526" t="str">
        <f>LEFT(Таблица2[[#This Row],[Фамилия, имя]])</f>
        <v>Г</v>
      </c>
    </row>
    <row r="527" spans="1:9" x14ac:dyDescent="0.2">
      <c r="A527">
        <v>1575</v>
      </c>
      <c r="B527" t="s">
        <v>1098</v>
      </c>
      <c r="C527" t="s">
        <v>71</v>
      </c>
      <c r="D527" s="20" t="s">
        <v>1099</v>
      </c>
      <c r="E527">
        <v>25</v>
      </c>
      <c r="F527" t="s">
        <v>63</v>
      </c>
      <c r="G527">
        <v>83235158</v>
      </c>
      <c r="H527" t="str">
        <f>RIGHT(Таблица2[[#This Row],[Дата рождения]],4)</f>
        <v>1992</v>
      </c>
      <c r="I527" t="str">
        <f>LEFT(Таблица2[[#This Row],[Фамилия, имя]])</f>
        <v>М</v>
      </c>
    </row>
    <row r="528" spans="1:9" x14ac:dyDescent="0.2">
      <c r="A528">
        <v>858</v>
      </c>
      <c r="B528" t="s">
        <v>1100</v>
      </c>
      <c r="C528" t="s">
        <v>61</v>
      </c>
      <c r="D528" s="20" t="s">
        <v>1101</v>
      </c>
      <c r="E528">
        <v>21</v>
      </c>
      <c r="F528" t="s">
        <v>63</v>
      </c>
      <c r="G528">
        <v>3355818</v>
      </c>
      <c r="H528" t="str">
        <f>RIGHT(Таблица2[[#This Row],[Дата рождения]],4)</f>
        <v>1997</v>
      </c>
      <c r="I528" t="str">
        <f>LEFT(Таблица2[[#This Row],[Фамилия, имя]])</f>
        <v>З</v>
      </c>
    </row>
    <row r="529" spans="1:9" x14ac:dyDescent="0.2">
      <c r="A529">
        <v>1713</v>
      </c>
      <c r="B529" t="s">
        <v>1102</v>
      </c>
      <c r="C529" t="s">
        <v>71</v>
      </c>
      <c r="D529" s="20" t="s">
        <v>1103</v>
      </c>
      <c r="E529">
        <v>25</v>
      </c>
      <c r="F529" t="s">
        <v>73</v>
      </c>
      <c r="G529">
        <v>86511602</v>
      </c>
      <c r="H529" t="str">
        <f>RIGHT(Таблица2[[#This Row],[Дата рождения]],4)</f>
        <v>1992</v>
      </c>
      <c r="I529" t="str">
        <f>LEFT(Таблица2[[#This Row],[Фамилия, имя]])</f>
        <v>О</v>
      </c>
    </row>
    <row r="530" spans="1:9" x14ac:dyDescent="0.2">
      <c r="A530">
        <v>625</v>
      </c>
      <c r="B530" t="s">
        <v>1104</v>
      </c>
      <c r="C530" t="s">
        <v>65</v>
      </c>
      <c r="D530" s="20" t="s">
        <v>1105</v>
      </c>
      <c r="E530">
        <v>41</v>
      </c>
      <c r="F530" t="s">
        <v>63</v>
      </c>
      <c r="G530">
        <v>30923528</v>
      </c>
      <c r="H530" t="str">
        <f>RIGHT(Таблица2[[#This Row],[Дата рождения]],4)</f>
        <v>1976</v>
      </c>
      <c r="I530" t="str">
        <f>LEFT(Таблица2[[#This Row],[Фамилия, имя]])</f>
        <v>Г</v>
      </c>
    </row>
    <row r="531" spans="1:9" x14ac:dyDescent="0.2">
      <c r="A531">
        <v>1457</v>
      </c>
      <c r="B531" t="s">
        <v>1106</v>
      </c>
      <c r="C531" t="s">
        <v>71</v>
      </c>
      <c r="D531" s="20" t="s">
        <v>1107</v>
      </c>
      <c r="E531">
        <v>26</v>
      </c>
      <c r="F531" t="s">
        <v>85</v>
      </c>
      <c r="G531">
        <v>1119998</v>
      </c>
      <c r="H531" t="str">
        <f>RIGHT(Таблица2[[#This Row],[Дата рождения]],4)</f>
        <v>1991</v>
      </c>
      <c r="I531" t="str">
        <f>LEFT(Таблица2[[#This Row],[Фамилия, имя]])</f>
        <v>М</v>
      </c>
    </row>
    <row r="532" spans="1:9" x14ac:dyDescent="0.2">
      <c r="A532">
        <v>611</v>
      </c>
      <c r="B532" t="s">
        <v>1108</v>
      </c>
      <c r="C532" t="s">
        <v>71</v>
      </c>
      <c r="D532" s="20" t="s">
        <v>1109</v>
      </c>
      <c r="E532">
        <v>33</v>
      </c>
      <c r="F532" t="s">
        <v>73</v>
      </c>
      <c r="G532">
        <v>4660755</v>
      </c>
      <c r="H532" t="str">
        <f>RIGHT(Таблица2[[#This Row],[Дата рождения]],4)</f>
        <v>1984</v>
      </c>
      <c r="I532" t="str">
        <f>LEFT(Таблица2[[#This Row],[Фамилия, имя]])</f>
        <v>У</v>
      </c>
    </row>
    <row r="533" spans="1:9" x14ac:dyDescent="0.2">
      <c r="A533">
        <v>714</v>
      </c>
      <c r="B533" t="s">
        <v>1110</v>
      </c>
      <c r="C533" t="s">
        <v>71</v>
      </c>
      <c r="D533" s="20" t="s">
        <v>1111</v>
      </c>
      <c r="E533">
        <v>30</v>
      </c>
      <c r="F533" t="s">
        <v>124</v>
      </c>
      <c r="G533">
        <v>98693010</v>
      </c>
      <c r="H533" t="str">
        <f>RIGHT(Таблица2[[#This Row],[Дата рождения]],4)</f>
        <v>1987</v>
      </c>
      <c r="I533" t="str">
        <f>LEFT(Таблица2[[#This Row],[Фамилия, имя]])</f>
        <v>Х</v>
      </c>
    </row>
    <row r="534" spans="1:9" x14ac:dyDescent="0.2">
      <c r="A534">
        <v>709</v>
      </c>
      <c r="B534" t="s">
        <v>1112</v>
      </c>
      <c r="C534" t="s">
        <v>65</v>
      </c>
      <c r="D534" s="20" t="s">
        <v>1113</v>
      </c>
      <c r="E534">
        <v>31</v>
      </c>
      <c r="F534" t="s">
        <v>63</v>
      </c>
      <c r="G534">
        <v>10048203</v>
      </c>
      <c r="H534" t="str">
        <f>RIGHT(Таблица2[[#This Row],[Дата рождения]],4)</f>
        <v>1986</v>
      </c>
      <c r="I534" t="str">
        <f>LEFT(Таблица2[[#This Row],[Фамилия, имя]])</f>
        <v>Д</v>
      </c>
    </row>
    <row r="535" spans="1:9" x14ac:dyDescent="0.2">
      <c r="A535">
        <v>1074</v>
      </c>
      <c r="B535" t="s">
        <v>1114</v>
      </c>
      <c r="C535" t="s">
        <v>65</v>
      </c>
      <c r="D535" s="20" t="s">
        <v>1115</v>
      </c>
      <c r="E535">
        <v>23</v>
      </c>
      <c r="F535" t="s">
        <v>63</v>
      </c>
      <c r="G535">
        <v>76383655</v>
      </c>
      <c r="H535" t="str">
        <f>RIGHT(Таблица2[[#This Row],[Дата рождения]],4)</f>
        <v>1994</v>
      </c>
      <c r="I535" t="str">
        <f>LEFT(Таблица2[[#This Row],[Фамилия, имя]])</f>
        <v>К</v>
      </c>
    </row>
    <row r="536" spans="1:9" x14ac:dyDescent="0.2">
      <c r="A536">
        <v>127</v>
      </c>
      <c r="B536" t="s">
        <v>1116</v>
      </c>
      <c r="C536" t="s">
        <v>65</v>
      </c>
      <c r="D536" s="20" t="s">
        <v>1117</v>
      </c>
      <c r="E536">
        <v>42</v>
      </c>
      <c r="F536" t="s">
        <v>73</v>
      </c>
      <c r="G536">
        <v>13343709</v>
      </c>
      <c r="H536" t="str">
        <f>RIGHT(Таблица2[[#This Row],[Дата рождения]],4)</f>
        <v>1975</v>
      </c>
      <c r="I536" t="str">
        <f>LEFT(Таблица2[[#This Row],[Фамилия, имя]])</f>
        <v>П</v>
      </c>
    </row>
    <row r="537" spans="1:9" x14ac:dyDescent="0.2">
      <c r="A537">
        <v>91</v>
      </c>
      <c r="B537" t="s">
        <v>1118</v>
      </c>
      <c r="C537" t="s">
        <v>71</v>
      </c>
      <c r="D537" s="20" t="s">
        <v>1119</v>
      </c>
      <c r="E537">
        <v>38</v>
      </c>
      <c r="F537" t="s">
        <v>76</v>
      </c>
      <c r="G537">
        <v>90622931</v>
      </c>
      <c r="H537" t="str">
        <f>RIGHT(Таблица2[[#This Row],[Дата рождения]],4)</f>
        <v>1979</v>
      </c>
      <c r="I537" t="str">
        <f>LEFT(Таблица2[[#This Row],[Фамилия, имя]])</f>
        <v>А</v>
      </c>
    </row>
    <row r="538" spans="1:9" x14ac:dyDescent="0.2">
      <c r="A538">
        <v>918</v>
      </c>
      <c r="B538" t="s">
        <v>1120</v>
      </c>
      <c r="C538" t="s">
        <v>71</v>
      </c>
      <c r="D538" s="20" t="s">
        <v>1121</v>
      </c>
      <c r="E538">
        <v>25</v>
      </c>
      <c r="F538" t="s">
        <v>63</v>
      </c>
      <c r="G538">
        <v>79617044</v>
      </c>
      <c r="H538" t="str">
        <f>RIGHT(Таблица2[[#This Row],[Дата рождения]],4)</f>
        <v>1992</v>
      </c>
      <c r="I538" t="str">
        <f>LEFT(Таблица2[[#This Row],[Фамилия, имя]])</f>
        <v>Ш</v>
      </c>
    </row>
    <row r="539" spans="1:9" x14ac:dyDescent="0.2">
      <c r="A539">
        <v>1422</v>
      </c>
      <c r="B539" t="s">
        <v>1122</v>
      </c>
      <c r="C539" t="s">
        <v>65</v>
      </c>
      <c r="D539" s="20" t="s">
        <v>1123</v>
      </c>
      <c r="E539">
        <v>28</v>
      </c>
      <c r="F539" t="s">
        <v>76</v>
      </c>
      <c r="G539">
        <v>27953371</v>
      </c>
      <c r="H539" t="str">
        <f>RIGHT(Таблица2[[#This Row],[Дата рождения]],4)</f>
        <v>1989</v>
      </c>
      <c r="I539" t="str">
        <f>LEFT(Таблица2[[#This Row],[Фамилия, имя]])</f>
        <v>М</v>
      </c>
    </row>
    <row r="540" spans="1:9" x14ac:dyDescent="0.2">
      <c r="A540">
        <v>4</v>
      </c>
      <c r="B540" t="s">
        <v>1124</v>
      </c>
      <c r="C540" t="s">
        <v>71</v>
      </c>
      <c r="D540" s="20" t="s">
        <v>1125</v>
      </c>
      <c r="E540">
        <v>31</v>
      </c>
      <c r="F540" t="s">
        <v>63</v>
      </c>
      <c r="G540">
        <v>92772425</v>
      </c>
      <c r="H540" t="str">
        <f>RIGHT(Таблица2[[#This Row],[Дата рождения]],4)</f>
        <v>1986</v>
      </c>
      <c r="I540" t="str">
        <f>LEFT(Таблица2[[#This Row],[Фамилия, имя]])</f>
        <v>П</v>
      </c>
    </row>
    <row r="541" spans="1:9" x14ac:dyDescent="0.2">
      <c r="A541">
        <v>1547</v>
      </c>
      <c r="B541" t="s">
        <v>1126</v>
      </c>
      <c r="C541" t="s">
        <v>71</v>
      </c>
      <c r="D541" s="20" t="s">
        <v>1127</v>
      </c>
      <c r="E541">
        <v>26</v>
      </c>
      <c r="F541" t="s">
        <v>63</v>
      </c>
      <c r="G541">
        <v>4648656</v>
      </c>
      <c r="H541" t="str">
        <f>RIGHT(Таблица2[[#This Row],[Дата рождения]],4)</f>
        <v>1991</v>
      </c>
      <c r="I541" t="str">
        <f>LEFT(Таблица2[[#This Row],[Фамилия, имя]])</f>
        <v>М</v>
      </c>
    </row>
    <row r="542" spans="1:9" x14ac:dyDescent="0.2">
      <c r="A542">
        <v>460</v>
      </c>
      <c r="B542" t="s">
        <v>1128</v>
      </c>
      <c r="C542" t="s">
        <v>71</v>
      </c>
      <c r="D542" s="20" t="s">
        <v>568</v>
      </c>
      <c r="E542">
        <v>39</v>
      </c>
      <c r="F542" t="s">
        <v>207</v>
      </c>
      <c r="G542">
        <v>40013207</v>
      </c>
      <c r="H542" t="str">
        <f>RIGHT(Таблица2[[#This Row],[Дата рождения]],4)</f>
        <v>1978</v>
      </c>
      <c r="I542" t="str">
        <f>LEFT(Таблица2[[#This Row],[Фамилия, имя]])</f>
        <v>Г</v>
      </c>
    </row>
    <row r="543" spans="1:9" x14ac:dyDescent="0.2">
      <c r="A543">
        <v>889</v>
      </c>
      <c r="B543" t="s">
        <v>1129</v>
      </c>
      <c r="C543" t="s">
        <v>71</v>
      </c>
      <c r="D543" s="20" t="s">
        <v>1130</v>
      </c>
      <c r="E543">
        <v>24</v>
      </c>
      <c r="F543" t="s">
        <v>63</v>
      </c>
      <c r="G543">
        <v>92329879</v>
      </c>
      <c r="H543" t="str">
        <f>RIGHT(Таблица2[[#This Row],[Дата рождения]],4)</f>
        <v>1994</v>
      </c>
      <c r="I543" t="str">
        <f>LEFT(Таблица2[[#This Row],[Фамилия, имя]])</f>
        <v>И</v>
      </c>
    </row>
    <row r="544" spans="1:9" x14ac:dyDescent="0.2">
      <c r="A544">
        <v>617</v>
      </c>
      <c r="B544" t="s">
        <v>1131</v>
      </c>
      <c r="C544" t="s">
        <v>71</v>
      </c>
      <c r="D544" s="20" t="s">
        <v>1132</v>
      </c>
      <c r="E544">
        <v>27</v>
      </c>
      <c r="F544" t="s">
        <v>63</v>
      </c>
      <c r="G544">
        <v>31451063</v>
      </c>
      <c r="H544" t="str">
        <f>RIGHT(Таблица2[[#This Row],[Дата рождения]],4)</f>
        <v>1990</v>
      </c>
      <c r="I544" t="str">
        <f>LEFT(Таблица2[[#This Row],[Фамилия, имя]])</f>
        <v>Г</v>
      </c>
    </row>
    <row r="545" spans="1:9" x14ac:dyDescent="0.2">
      <c r="A545">
        <v>682</v>
      </c>
      <c r="B545" t="s">
        <v>1133</v>
      </c>
      <c r="C545" t="s">
        <v>71</v>
      </c>
      <c r="D545" s="20" t="s">
        <v>1134</v>
      </c>
      <c r="E545">
        <v>30</v>
      </c>
      <c r="F545" t="s">
        <v>73</v>
      </c>
      <c r="G545">
        <v>97243410</v>
      </c>
      <c r="H545" t="str">
        <f>RIGHT(Таблица2[[#This Row],[Дата рождения]],4)</f>
        <v>1987</v>
      </c>
      <c r="I545" t="str">
        <f>LEFT(Таблица2[[#This Row],[Фамилия, имя]])</f>
        <v>Ф</v>
      </c>
    </row>
    <row r="546" spans="1:9" x14ac:dyDescent="0.2">
      <c r="A546">
        <v>1242</v>
      </c>
      <c r="B546" t="s">
        <v>1135</v>
      </c>
      <c r="C546" t="s">
        <v>71</v>
      </c>
      <c r="D546" s="20" t="s">
        <v>1136</v>
      </c>
      <c r="E546">
        <v>36</v>
      </c>
      <c r="F546" t="s">
        <v>63</v>
      </c>
      <c r="G546">
        <v>42042078</v>
      </c>
      <c r="H546" t="str">
        <f>RIGHT(Таблица2[[#This Row],[Дата рождения]],4)</f>
        <v>1981</v>
      </c>
      <c r="I546" t="str">
        <f>LEFT(Таблица2[[#This Row],[Фамилия, имя]])</f>
        <v>К</v>
      </c>
    </row>
    <row r="547" spans="1:9" x14ac:dyDescent="0.2">
      <c r="A547">
        <v>1596</v>
      </c>
      <c r="B547" t="s">
        <v>1137</v>
      </c>
      <c r="C547" t="s">
        <v>61</v>
      </c>
      <c r="D547" s="20" t="s">
        <v>1138</v>
      </c>
      <c r="E547">
        <v>18</v>
      </c>
      <c r="F547" t="s">
        <v>63</v>
      </c>
      <c r="G547">
        <v>92286173</v>
      </c>
      <c r="H547" t="str">
        <f>RIGHT(Таблица2[[#This Row],[Дата рождения]],4)</f>
        <v>1999</v>
      </c>
      <c r="I547" t="str">
        <f>LEFT(Таблица2[[#This Row],[Фамилия, имя]])</f>
        <v>М</v>
      </c>
    </row>
    <row r="548" spans="1:9" x14ac:dyDescent="0.2">
      <c r="A548">
        <v>1739</v>
      </c>
      <c r="B548" t="s">
        <v>1139</v>
      </c>
      <c r="C548" t="s">
        <v>65</v>
      </c>
      <c r="D548" s="20" t="s">
        <v>1140</v>
      </c>
      <c r="E548">
        <v>19</v>
      </c>
      <c r="F548" t="s">
        <v>63</v>
      </c>
      <c r="G548">
        <v>46902258</v>
      </c>
      <c r="H548" t="str">
        <f>RIGHT(Таблица2[[#This Row],[Дата рождения]],4)</f>
        <v>1998</v>
      </c>
      <c r="I548" t="str">
        <f>LEFT(Таблица2[[#This Row],[Фамилия, имя]])</f>
        <v>О</v>
      </c>
    </row>
    <row r="549" spans="1:9" x14ac:dyDescent="0.2">
      <c r="A549">
        <v>326</v>
      </c>
      <c r="B549" t="s">
        <v>1141</v>
      </c>
      <c r="C549" t="s">
        <v>71</v>
      </c>
      <c r="D549" s="20" t="s">
        <v>1142</v>
      </c>
      <c r="E549">
        <v>35</v>
      </c>
      <c r="F549" t="s">
        <v>63</v>
      </c>
      <c r="G549">
        <v>39357008</v>
      </c>
      <c r="H549" t="str">
        <f>RIGHT(Таблица2[[#This Row],[Дата рождения]],4)</f>
        <v>1982</v>
      </c>
      <c r="I549" t="str">
        <f>LEFT(Таблица2[[#This Row],[Фамилия, имя]])</f>
        <v>С</v>
      </c>
    </row>
    <row r="550" spans="1:9" x14ac:dyDescent="0.2">
      <c r="A550">
        <v>33</v>
      </c>
      <c r="B550" t="s">
        <v>1143</v>
      </c>
      <c r="C550" t="s">
        <v>71</v>
      </c>
      <c r="D550" s="20" t="s">
        <v>1144</v>
      </c>
      <c r="E550">
        <v>27</v>
      </c>
      <c r="F550" t="s">
        <v>63</v>
      </c>
      <c r="G550">
        <v>41262857</v>
      </c>
      <c r="H550" t="str">
        <f>RIGHT(Таблица2[[#This Row],[Дата рождения]],4)</f>
        <v>1990</v>
      </c>
      <c r="I550" t="str">
        <f>LEFT(Таблица2[[#This Row],[Фамилия, имя]])</f>
        <v>П</v>
      </c>
    </row>
    <row r="551" spans="1:9" x14ac:dyDescent="0.2">
      <c r="A551">
        <v>798</v>
      </c>
      <c r="B551" t="s">
        <v>1145</v>
      </c>
      <c r="C551" t="s">
        <v>65</v>
      </c>
      <c r="D551" s="20" t="s">
        <v>1146</v>
      </c>
      <c r="E551">
        <v>42</v>
      </c>
      <c r="F551" t="s">
        <v>63</v>
      </c>
      <c r="G551">
        <v>69832064</v>
      </c>
      <c r="H551" t="str">
        <f>RIGHT(Таблица2[[#This Row],[Дата рождения]],4)</f>
        <v>1975</v>
      </c>
      <c r="I551" t="str">
        <f>LEFT(Таблица2[[#This Row],[Фамилия, имя]])</f>
        <v>Ж</v>
      </c>
    </row>
    <row r="552" spans="1:9" x14ac:dyDescent="0.2">
      <c r="A552">
        <v>487</v>
      </c>
      <c r="B552" t="s">
        <v>1147</v>
      </c>
      <c r="C552" t="s">
        <v>65</v>
      </c>
      <c r="D552" s="20" t="s">
        <v>1148</v>
      </c>
      <c r="E552">
        <v>32</v>
      </c>
      <c r="F552" t="s">
        <v>63</v>
      </c>
      <c r="G552">
        <v>20900697</v>
      </c>
      <c r="H552" t="str">
        <f>RIGHT(Таблица2[[#This Row],[Дата рождения]],4)</f>
        <v>1985</v>
      </c>
      <c r="I552" t="str">
        <f>LEFT(Таблица2[[#This Row],[Фамилия, имя]])</f>
        <v>Г</v>
      </c>
    </row>
    <row r="553" spans="1:9" x14ac:dyDescent="0.2">
      <c r="A553">
        <v>1315</v>
      </c>
      <c r="B553" t="s">
        <v>1149</v>
      </c>
      <c r="C553" t="s">
        <v>65</v>
      </c>
      <c r="D553" s="20" t="s">
        <v>1150</v>
      </c>
      <c r="E553">
        <v>22</v>
      </c>
      <c r="F553" t="s">
        <v>63</v>
      </c>
      <c r="G553">
        <v>61259714</v>
      </c>
      <c r="H553" t="str">
        <f>RIGHT(Таблица2[[#This Row],[Дата рождения]],4)</f>
        <v>1995</v>
      </c>
      <c r="I553" t="str">
        <f>LEFT(Таблица2[[#This Row],[Фамилия, имя]])</f>
        <v>Л</v>
      </c>
    </row>
    <row r="554" spans="1:9" x14ac:dyDescent="0.2">
      <c r="A554">
        <v>772</v>
      </c>
      <c r="B554" t="s">
        <v>1151</v>
      </c>
      <c r="C554" t="s">
        <v>71</v>
      </c>
      <c r="D554" s="20" t="s">
        <v>1152</v>
      </c>
      <c r="E554">
        <v>30</v>
      </c>
      <c r="F554" t="s">
        <v>85</v>
      </c>
      <c r="G554">
        <v>96168557</v>
      </c>
      <c r="H554" t="str">
        <f>RIGHT(Таблица2[[#This Row],[Дата рождения]],4)</f>
        <v>1987</v>
      </c>
      <c r="I554" t="str">
        <f>LEFT(Таблица2[[#This Row],[Фамилия, имя]])</f>
        <v>Х</v>
      </c>
    </row>
    <row r="555" spans="1:9" x14ac:dyDescent="0.2">
      <c r="A555">
        <v>1096</v>
      </c>
      <c r="B555" t="s">
        <v>1153</v>
      </c>
      <c r="C555" t="s">
        <v>65</v>
      </c>
      <c r="D555" s="20" t="s">
        <v>1154</v>
      </c>
      <c r="E555">
        <v>26</v>
      </c>
      <c r="F555" t="s">
        <v>63</v>
      </c>
      <c r="G555">
        <v>63022721</v>
      </c>
      <c r="H555" t="str">
        <f>RIGHT(Таблица2[[#This Row],[Дата рождения]],4)</f>
        <v>1991</v>
      </c>
      <c r="I555" t="str">
        <f>LEFT(Таблица2[[#This Row],[Фамилия, имя]])</f>
        <v>Ю</v>
      </c>
    </row>
    <row r="556" spans="1:9" x14ac:dyDescent="0.2">
      <c r="A556">
        <v>1782</v>
      </c>
      <c r="B556" t="s">
        <v>1155</v>
      </c>
      <c r="C556" t="s">
        <v>71</v>
      </c>
      <c r="D556" s="20" t="s">
        <v>1156</v>
      </c>
      <c r="E556">
        <v>31</v>
      </c>
      <c r="F556" t="s">
        <v>63</v>
      </c>
      <c r="G556">
        <v>58969925</v>
      </c>
      <c r="H556" t="str">
        <f>RIGHT(Таблица2[[#This Row],[Дата рождения]],4)</f>
        <v>1986</v>
      </c>
      <c r="I556" t="str">
        <f>LEFT(Таблица2[[#This Row],[Фамилия, имя]])</f>
        <v>П</v>
      </c>
    </row>
    <row r="557" spans="1:9" x14ac:dyDescent="0.2">
      <c r="A557">
        <v>169</v>
      </c>
      <c r="B557" t="s">
        <v>1157</v>
      </c>
      <c r="C557" t="s">
        <v>71</v>
      </c>
      <c r="D557" s="20" t="s">
        <v>1158</v>
      </c>
      <c r="E557">
        <v>26</v>
      </c>
      <c r="F557" t="s">
        <v>73</v>
      </c>
      <c r="G557">
        <v>81345458</v>
      </c>
      <c r="H557" t="str">
        <f>RIGHT(Таблица2[[#This Row],[Дата рождения]],4)</f>
        <v>1991</v>
      </c>
      <c r="I557" t="str">
        <f>LEFT(Таблица2[[#This Row],[Фамилия, имя]])</f>
        <v>Б</v>
      </c>
    </row>
    <row r="558" spans="1:9" x14ac:dyDescent="0.2">
      <c r="A558">
        <v>938</v>
      </c>
      <c r="B558" t="s">
        <v>1159</v>
      </c>
      <c r="C558" t="s">
        <v>65</v>
      </c>
      <c r="D558" s="20" t="s">
        <v>1160</v>
      </c>
      <c r="E558">
        <v>26</v>
      </c>
      <c r="F558" t="s">
        <v>63</v>
      </c>
      <c r="G558">
        <v>5043683</v>
      </c>
      <c r="H558" t="str">
        <f>RIGHT(Таблица2[[#This Row],[Дата рождения]],4)</f>
        <v>1991</v>
      </c>
      <c r="I558" t="str">
        <f>LEFT(Таблица2[[#This Row],[Фамилия, имя]])</f>
        <v>К</v>
      </c>
    </row>
    <row r="559" spans="1:9" x14ac:dyDescent="0.2">
      <c r="A559">
        <v>1468</v>
      </c>
      <c r="B559" t="s">
        <v>1161</v>
      </c>
      <c r="C559" t="s">
        <v>65</v>
      </c>
      <c r="D559" s="20" t="s">
        <v>1162</v>
      </c>
      <c r="E559">
        <v>41</v>
      </c>
      <c r="F559" t="s">
        <v>63</v>
      </c>
      <c r="G559">
        <v>88631523</v>
      </c>
      <c r="H559" t="str">
        <f>RIGHT(Таблица2[[#This Row],[Дата рождения]],4)</f>
        <v>1976</v>
      </c>
      <c r="I559" t="str">
        <f>LEFT(Таблица2[[#This Row],[Фамилия, имя]])</f>
        <v>М</v>
      </c>
    </row>
    <row r="560" spans="1:9" x14ac:dyDescent="0.2">
      <c r="A560">
        <v>32</v>
      </c>
      <c r="B560" t="s">
        <v>1163</v>
      </c>
      <c r="C560" t="s">
        <v>71</v>
      </c>
      <c r="D560" s="20" t="s">
        <v>1164</v>
      </c>
      <c r="E560">
        <v>32</v>
      </c>
      <c r="F560" t="s">
        <v>63</v>
      </c>
      <c r="G560">
        <v>3220440</v>
      </c>
      <c r="H560" t="str">
        <f>RIGHT(Таблица2[[#This Row],[Дата рождения]],4)</f>
        <v>1985</v>
      </c>
      <c r="I560" t="str">
        <f>LEFT(Таблица2[[#This Row],[Фамилия, имя]])</f>
        <v>П</v>
      </c>
    </row>
    <row r="561" spans="1:9" x14ac:dyDescent="0.2">
      <c r="A561">
        <v>1093</v>
      </c>
      <c r="B561" t="s">
        <v>1165</v>
      </c>
      <c r="C561" t="s">
        <v>65</v>
      </c>
      <c r="D561" s="20" t="s">
        <v>1166</v>
      </c>
      <c r="E561">
        <v>33</v>
      </c>
      <c r="F561" t="s">
        <v>63</v>
      </c>
      <c r="G561">
        <v>16271185</v>
      </c>
      <c r="H561" t="str">
        <f>RIGHT(Таблица2[[#This Row],[Дата рождения]],4)</f>
        <v>1984</v>
      </c>
      <c r="I561" t="str">
        <f>LEFT(Таблица2[[#This Row],[Фамилия, имя]])</f>
        <v>К</v>
      </c>
    </row>
    <row r="562" spans="1:9" x14ac:dyDescent="0.2">
      <c r="A562">
        <v>991</v>
      </c>
      <c r="B562" t="s">
        <v>1167</v>
      </c>
      <c r="C562" t="s">
        <v>71</v>
      </c>
      <c r="D562" s="20" t="s">
        <v>1168</v>
      </c>
      <c r="E562">
        <v>41</v>
      </c>
      <c r="F562" t="s">
        <v>63</v>
      </c>
      <c r="G562">
        <v>26055171</v>
      </c>
      <c r="H562" t="str">
        <f>RIGHT(Таблица2[[#This Row],[Дата рождения]],4)</f>
        <v>1976</v>
      </c>
      <c r="I562" t="str">
        <f>LEFT(Таблица2[[#This Row],[Фамилия, имя]])</f>
        <v>К</v>
      </c>
    </row>
    <row r="563" spans="1:9" x14ac:dyDescent="0.2">
      <c r="A563">
        <v>471</v>
      </c>
      <c r="B563" t="s">
        <v>1169</v>
      </c>
      <c r="C563" t="s">
        <v>65</v>
      </c>
      <c r="D563" s="20" t="s">
        <v>1170</v>
      </c>
      <c r="E563">
        <v>17</v>
      </c>
      <c r="F563" t="s">
        <v>63</v>
      </c>
      <c r="G563">
        <v>32522768</v>
      </c>
      <c r="H563" t="str">
        <f>RIGHT(Таблица2[[#This Row],[Дата рождения]],4)</f>
        <v>2000</v>
      </c>
      <c r="I563" t="str">
        <f>LEFT(Таблица2[[#This Row],[Фамилия, имя]])</f>
        <v>Г</v>
      </c>
    </row>
    <row r="564" spans="1:9" x14ac:dyDescent="0.2">
      <c r="A564">
        <v>172</v>
      </c>
      <c r="B564" t="s">
        <v>1171</v>
      </c>
      <c r="C564" t="s">
        <v>61</v>
      </c>
      <c r="D564" s="20" t="s">
        <v>1172</v>
      </c>
      <c r="E564">
        <v>28</v>
      </c>
      <c r="F564" t="s">
        <v>96</v>
      </c>
      <c r="G564">
        <v>86767807</v>
      </c>
      <c r="H564" t="str">
        <f>RIGHT(Таблица2[[#This Row],[Дата рождения]],4)</f>
        <v>1989</v>
      </c>
      <c r="I564" t="str">
        <f>LEFT(Таблица2[[#This Row],[Фамилия, имя]])</f>
        <v>Б</v>
      </c>
    </row>
    <row r="565" spans="1:9" x14ac:dyDescent="0.2">
      <c r="A565">
        <v>194</v>
      </c>
      <c r="B565" t="s">
        <v>1173</v>
      </c>
      <c r="C565" t="s">
        <v>71</v>
      </c>
      <c r="D565" s="20" t="s">
        <v>1174</v>
      </c>
      <c r="E565">
        <v>36</v>
      </c>
      <c r="F565" t="s">
        <v>73</v>
      </c>
      <c r="G565">
        <v>10116863</v>
      </c>
      <c r="H565" t="str">
        <f>RIGHT(Таблица2[[#This Row],[Дата рождения]],4)</f>
        <v>1981</v>
      </c>
      <c r="I565" t="str">
        <f>LEFT(Таблица2[[#This Row],[Фамилия, имя]])</f>
        <v>Р</v>
      </c>
    </row>
    <row r="566" spans="1:9" x14ac:dyDescent="0.2">
      <c r="A566">
        <v>1509</v>
      </c>
      <c r="B566" t="s">
        <v>1175</v>
      </c>
      <c r="C566" t="s">
        <v>65</v>
      </c>
      <c r="D566" s="20" t="s">
        <v>1176</v>
      </c>
      <c r="E566">
        <v>20</v>
      </c>
      <c r="F566" t="s">
        <v>63</v>
      </c>
      <c r="G566">
        <v>89508324</v>
      </c>
      <c r="H566" t="str">
        <f>RIGHT(Таблица2[[#This Row],[Дата рождения]],4)</f>
        <v>1997</v>
      </c>
      <c r="I566" t="str">
        <f>LEFT(Таблица2[[#This Row],[Фамилия, имя]])</f>
        <v>М</v>
      </c>
    </row>
    <row r="567" spans="1:9" x14ac:dyDescent="0.2">
      <c r="A567">
        <v>1144</v>
      </c>
      <c r="B567" t="s">
        <v>1177</v>
      </c>
      <c r="C567" t="s">
        <v>71</v>
      </c>
      <c r="D567" s="20" t="s">
        <v>1178</v>
      </c>
      <c r="E567">
        <v>27</v>
      </c>
      <c r="F567" t="s">
        <v>63</v>
      </c>
      <c r="G567">
        <v>50126325</v>
      </c>
      <c r="H567" t="str">
        <f>RIGHT(Таблица2[[#This Row],[Дата рождения]],4)</f>
        <v>1990</v>
      </c>
      <c r="I567" t="str">
        <f>LEFT(Таблица2[[#This Row],[Фамилия, имя]])</f>
        <v>Я</v>
      </c>
    </row>
    <row r="568" spans="1:9" x14ac:dyDescent="0.2">
      <c r="A568">
        <v>275</v>
      </c>
      <c r="B568" t="s">
        <v>1179</v>
      </c>
      <c r="C568" t="s">
        <v>71</v>
      </c>
      <c r="D568" s="20" t="s">
        <v>1180</v>
      </c>
      <c r="E568">
        <v>26</v>
      </c>
      <c r="F568" t="s">
        <v>63</v>
      </c>
      <c r="G568">
        <v>4555698</v>
      </c>
      <c r="H568" t="str">
        <f>RIGHT(Таблица2[[#This Row],[Дата рождения]],4)</f>
        <v>1991</v>
      </c>
      <c r="I568" t="str">
        <f>LEFT(Таблица2[[#This Row],[Фамилия, имя]])</f>
        <v>Б</v>
      </c>
    </row>
    <row r="569" spans="1:9" x14ac:dyDescent="0.2">
      <c r="A569">
        <v>320</v>
      </c>
      <c r="B569" t="s">
        <v>1181</v>
      </c>
      <c r="C569" t="s">
        <v>71</v>
      </c>
      <c r="D569" s="20" t="s">
        <v>1182</v>
      </c>
      <c r="E569">
        <v>33</v>
      </c>
      <c r="F569" t="s">
        <v>76</v>
      </c>
      <c r="G569">
        <v>66061272</v>
      </c>
      <c r="H569" t="str">
        <f>RIGHT(Таблица2[[#This Row],[Дата рождения]],4)</f>
        <v>1984</v>
      </c>
      <c r="I569" t="str">
        <f>LEFT(Таблица2[[#This Row],[Фамилия, имя]])</f>
        <v>Б</v>
      </c>
    </row>
    <row r="570" spans="1:9" x14ac:dyDescent="0.2">
      <c r="A570">
        <v>75</v>
      </c>
      <c r="B570" t="s">
        <v>1183</v>
      </c>
      <c r="C570" t="s">
        <v>65</v>
      </c>
      <c r="D570" s="20" t="s">
        <v>1184</v>
      </c>
      <c r="E570">
        <v>23</v>
      </c>
      <c r="F570" t="s">
        <v>63</v>
      </c>
      <c r="G570">
        <v>34947231</v>
      </c>
      <c r="H570" t="str">
        <f>RIGHT(Таблица2[[#This Row],[Дата рождения]],4)</f>
        <v>1994</v>
      </c>
      <c r="I570" t="str">
        <f>LEFT(Таблица2[[#This Row],[Фамилия, имя]])</f>
        <v>П</v>
      </c>
    </row>
    <row r="571" spans="1:9" x14ac:dyDescent="0.2">
      <c r="A571">
        <v>621</v>
      </c>
      <c r="B571" t="s">
        <v>1185</v>
      </c>
      <c r="C571" t="s">
        <v>71</v>
      </c>
      <c r="D571" s="20" t="s">
        <v>1186</v>
      </c>
      <c r="E571">
        <v>39</v>
      </c>
      <c r="F571" t="s">
        <v>63</v>
      </c>
      <c r="G571">
        <v>21498153</v>
      </c>
      <c r="H571" t="str">
        <f>RIGHT(Таблица2[[#This Row],[Дата рождения]],4)</f>
        <v>1978</v>
      </c>
      <c r="I571" t="str">
        <f>LEFT(Таблица2[[#This Row],[Фамилия, имя]])</f>
        <v>У</v>
      </c>
    </row>
    <row r="572" spans="1:9" x14ac:dyDescent="0.2">
      <c r="A572">
        <v>200</v>
      </c>
      <c r="B572" t="s">
        <v>1187</v>
      </c>
      <c r="C572" t="s">
        <v>71</v>
      </c>
      <c r="D572" s="20" t="s">
        <v>1188</v>
      </c>
      <c r="E572">
        <v>36</v>
      </c>
      <c r="F572" t="s">
        <v>85</v>
      </c>
      <c r="G572">
        <v>74705970</v>
      </c>
      <c r="H572" t="str">
        <f>RIGHT(Таблица2[[#This Row],[Дата рождения]],4)</f>
        <v>1981</v>
      </c>
      <c r="I572" t="str">
        <f>LEFT(Таблица2[[#This Row],[Фамилия, имя]])</f>
        <v>Р</v>
      </c>
    </row>
    <row r="573" spans="1:9" x14ac:dyDescent="0.2">
      <c r="A573">
        <v>113</v>
      </c>
      <c r="B573" t="s">
        <v>1189</v>
      </c>
      <c r="C573" t="s">
        <v>65</v>
      </c>
      <c r="D573" s="20" t="s">
        <v>1190</v>
      </c>
      <c r="E573">
        <v>37</v>
      </c>
      <c r="F573" t="s">
        <v>63</v>
      </c>
      <c r="G573">
        <v>6903887</v>
      </c>
      <c r="H573" t="str">
        <f>RIGHT(Таблица2[[#This Row],[Дата рождения]],4)</f>
        <v>1980</v>
      </c>
      <c r="I573" t="str">
        <f>LEFT(Таблица2[[#This Row],[Фамилия, имя]])</f>
        <v>П</v>
      </c>
    </row>
    <row r="574" spans="1:9" x14ac:dyDescent="0.2">
      <c r="A574">
        <v>480</v>
      </c>
      <c r="B574" t="s">
        <v>1191</v>
      </c>
      <c r="C574" t="s">
        <v>71</v>
      </c>
      <c r="D574" s="20" t="s">
        <v>1192</v>
      </c>
      <c r="E574">
        <v>33</v>
      </c>
      <c r="F574" t="s">
        <v>73</v>
      </c>
      <c r="G574">
        <v>43756571</v>
      </c>
      <c r="H574" t="str">
        <f>RIGHT(Таблица2[[#This Row],[Дата рождения]],4)</f>
        <v>1985</v>
      </c>
      <c r="I574" t="str">
        <f>LEFT(Таблица2[[#This Row],[Фамилия, имя]])</f>
        <v>С</v>
      </c>
    </row>
    <row r="575" spans="1:9" x14ac:dyDescent="0.2">
      <c r="A575">
        <v>653</v>
      </c>
      <c r="B575" t="s">
        <v>1193</v>
      </c>
      <c r="C575" t="s">
        <v>61</v>
      </c>
      <c r="D575" s="20" t="s">
        <v>1194</v>
      </c>
      <c r="E575">
        <v>33</v>
      </c>
      <c r="F575" t="s">
        <v>73</v>
      </c>
      <c r="G575">
        <v>51851147</v>
      </c>
      <c r="H575" t="str">
        <f>RIGHT(Таблица2[[#This Row],[Дата рождения]],4)</f>
        <v>1984</v>
      </c>
      <c r="I575" t="str">
        <f>LEFT(Таблица2[[#This Row],[Фамилия, имя]])</f>
        <v>Д</v>
      </c>
    </row>
    <row r="576" spans="1:9" x14ac:dyDescent="0.2">
      <c r="A576">
        <v>633</v>
      </c>
      <c r="B576" t="s">
        <v>1195</v>
      </c>
      <c r="C576" t="s">
        <v>71</v>
      </c>
      <c r="D576" s="20" t="s">
        <v>1196</v>
      </c>
      <c r="E576">
        <v>25</v>
      </c>
      <c r="F576" t="s">
        <v>63</v>
      </c>
      <c r="G576">
        <v>94980599</v>
      </c>
      <c r="H576" t="str">
        <f>RIGHT(Таблица2[[#This Row],[Дата рождения]],4)</f>
        <v>1992</v>
      </c>
      <c r="I576" t="str">
        <f>LEFT(Таблица2[[#This Row],[Фамилия, имя]])</f>
        <v>У</v>
      </c>
    </row>
    <row r="577" spans="1:9" x14ac:dyDescent="0.2">
      <c r="A577">
        <v>706</v>
      </c>
      <c r="B577" t="s">
        <v>1197</v>
      </c>
      <c r="C577" t="s">
        <v>65</v>
      </c>
      <c r="D577" s="20" t="s">
        <v>1198</v>
      </c>
      <c r="E577">
        <v>25</v>
      </c>
      <c r="F577" t="s">
        <v>73</v>
      </c>
      <c r="G577">
        <v>86535974</v>
      </c>
      <c r="H577" t="str">
        <f>RIGHT(Таблица2[[#This Row],[Дата рождения]],4)</f>
        <v>1992</v>
      </c>
      <c r="I577" t="str">
        <f>LEFT(Таблица2[[#This Row],[Фамилия, имя]])</f>
        <v>Х</v>
      </c>
    </row>
    <row r="578" spans="1:9" x14ac:dyDescent="0.2">
      <c r="A578">
        <v>1112</v>
      </c>
      <c r="B578" t="s">
        <v>1199</v>
      </c>
      <c r="C578" t="s">
        <v>71</v>
      </c>
      <c r="D578" s="20" t="s">
        <v>1200</v>
      </c>
      <c r="E578">
        <v>26</v>
      </c>
      <c r="F578" t="s">
        <v>63</v>
      </c>
      <c r="G578">
        <v>70917512</v>
      </c>
      <c r="H578" t="str">
        <f>RIGHT(Таблица2[[#This Row],[Дата рождения]],4)</f>
        <v>1991</v>
      </c>
      <c r="I578" t="str">
        <f>LEFT(Таблица2[[#This Row],[Фамилия, имя]])</f>
        <v>К</v>
      </c>
    </row>
    <row r="579" spans="1:9" x14ac:dyDescent="0.2">
      <c r="A579">
        <v>504</v>
      </c>
      <c r="B579" t="s">
        <v>1201</v>
      </c>
      <c r="C579" t="s">
        <v>65</v>
      </c>
      <c r="D579" s="20" t="s">
        <v>1202</v>
      </c>
      <c r="E579">
        <v>37</v>
      </c>
      <c r="F579" t="s">
        <v>67</v>
      </c>
      <c r="G579">
        <v>91676884</v>
      </c>
      <c r="H579" t="str">
        <f>RIGHT(Таблица2[[#This Row],[Дата рождения]],4)</f>
        <v>1980</v>
      </c>
      <c r="I579" t="str">
        <f>LEFT(Таблица2[[#This Row],[Фамилия, имя]])</f>
        <v>Т</v>
      </c>
    </row>
    <row r="580" spans="1:9" x14ac:dyDescent="0.2">
      <c r="A580">
        <v>845</v>
      </c>
      <c r="B580" t="s">
        <v>1203</v>
      </c>
      <c r="C580" t="s">
        <v>71</v>
      </c>
      <c r="D580" s="20" t="s">
        <v>1204</v>
      </c>
      <c r="E580">
        <v>25</v>
      </c>
      <c r="F580" t="s">
        <v>63</v>
      </c>
      <c r="G580">
        <v>76754366</v>
      </c>
      <c r="H580" t="str">
        <f>RIGHT(Таблица2[[#This Row],[Дата рождения]],4)</f>
        <v>1992</v>
      </c>
      <c r="I580" t="str">
        <f>LEFT(Таблица2[[#This Row],[Фамилия, имя]])</f>
        <v>Ш</v>
      </c>
    </row>
    <row r="581" spans="1:9" x14ac:dyDescent="0.2">
      <c r="A581">
        <v>640</v>
      </c>
      <c r="B581" t="s">
        <v>1205</v>
      </c>
      <c r="C581" t="s">
        <v>61</v>
      </c>
      <c r="D581" s="20" t="s">
        <v>1206</v>
      </c>
      <c r="E581">
        <v>28</v>
      </c>
      <c r="F581" t="s">
        <v>63</v>
      </c>
      <c r="G581">
        <v>28400654</v>
      </c>
      <c r="H581" t="str">
        <f>RIGHT(Таблица2[[#This Row],[Дата рождения]],4)</f>
        <v>1989</v>
      </c>
      <c r="I581" t="str">
        <f>LEFT(Таблица2[[#This Row],[Фамилия, имя]])</f>
        <v>Д</v>
      </c>
    </row>
    <row r="582" spans="1:9" x14ac:dyDescent="0.2">
      <c r="A582">
        <v>453</v>
      </c>
      <c r="B582" t="s">
        <v>1207</v>
      </c>
      <c r="C582" t="s">
        <v>65</v>
      </c>
      <c r="D582" s="20" t="s">
        <v>1208</v>
      </c>
      <c r="E582">
        <v>30</v>
      </c>
      <c r="F582" t="s">
        <v>63</v>
      </c>
      <c r="G582">
        <v>42050816</v>
      </c>
      <c r="H582" t="str">
        <f>RIGHT(Таблица2[[#This Row],[Дата рождения]],4)</f>
        <v>1987</v>
      </c>
      <c r="I582" t="str">
        <f>LEFT(Таблица2[[#This Row],[Фамилия, имя]])</f>
        <v>С</v>
      </c>
    </row>
    <row r="583" spans="1:9" x14ac:dyDescent="0.2">
      <c r="A583">
        <v>98</v>
      </c>
      <c r="B583" t="s">
        <v>1209</v>
      </c>
      <c r="C583" t="s">
        <v>71</v>
      </c>
      <c r="D583" s="20" t="s">
        <v>1210</v>
      </c>
      <c r="E583">
        <v>20</v>
      </c>
      <c r="F583" t="s">
        <v>63</v>
      </c>
      <c r="G583">
        <v>79651662</v>
      </c>
      <c r="H583" t="str">
        <f>RIGHT(Таблица2[[#This Row],[Дата рождения]],4)</f>
        <v>1997</v>
      </c>
      <c r="I583" t="str">
        <f>LEFT(Таблица2[[#This Row],[Фамилия, имя]])</f>
        <v>П</v>
      </c>
    </row>
    <row r="584" spans="1:9" x14ac:dyDescent="0.2">
      <c r="A584">
        <v>135</v>
      </c>
      <c r="B584" t="s">
        <v>1211</v>
      </c>
      <c r="C584" t="s">
        <v>71</v>
      </c>
      <c r="D584" s="20" t="s">
        <v>1212</v>
      </c>
      <c r="E584">
        <v>24</v>
      </c>
      <c r="F584" t="s">
        <v>63</v>
      </c>
      <c r="G584">
        <v>32600012</v>
      </c>
      <c r="H584" t="str">
        <f>RIGHT(Таблица2[[#This Row],[Дата рождения]],4)</f>
        <v>1993</v>
      </c>
      <c r="I584" t="str">
        <f>LEFT(Таблица2[[#This Row],[Фамилия, имя]])</f>
        <v>П</v>
      </c>
    </row>
    <row r="585" spans="1:9" x14ac:dyDescent="0.2">
      <c r="A585">
        <v>655</v>
      </c>
      <c r="B585" t="s">
        <v>1213</v>
      </c>
      <c r="C585" t="s">
        <v>71</v>
      </c>
      <c r="D585" s="20" t="s">
        <v>1214</v>
      </c>
      <c r="E585">
        <v>31</v>
      </c>
      <c r="F585" t="s">
        <v>63</v>
      </c>
      <c r="G585">
        <v>69210236</v>
      </c>
      <c r="H585" t="str">
        <f>RIGHT(Таблица2[[#This Row],[Дата рождения]],4)</f>
        <v>1986</v>
      </c>
      <c r="I585" t="str">
        <f>LEFT(Таблица2[[#This Row],[Фамилия, имя]])</f>
        <v>Д</v>
      </c>
    </row>
    <row r="586" spans="1:9" x14ac:dyDescent="0.2">
      <c r="A586">
        <v>333</v>
      </c>
      <c r="B586" t="s">
        <v>1215</v>
      </c>
      <c r="C586" t="s">
        <v>71</v>
      </c>
      <c r="D586" s="20" t="s">
        <v>1216</v>
      </c>
      <c r="E586">
        <v>25</v>
      </c>
      <c r="F586" t="s">
        <v>591</v>
      </c>
      <c r="G586">
        <v>73818093</v>
      </c>
      <c r="H586" t="str">
        <f>RIGHT(Таблица2[[#This Row],[Дата рождения]],4)</f>
        <v>1992</v>
      </c>
      <c r="I586" t="str">
        <f>LEFT(Таблица2[[#This Row],[Фамилия, имя]])</f>
        <v>Б</v>
      </c>
    </row>
    <row r="587" spans="1:9" x14ac:dyDescent="0.2">
      <c r="A587">
        <v>872</v>
      </c>
      <c r="B587" t="s">
        <v>1217</v>
      </c>
      <c r="C587" t="s">
        <v>65</v>
      </c>
      <c r="D587" s="20" t="s">
        <v>1218</v>
      </c>
      <c r="E587">
        <v>21</v>
      </c>
      <c r="F587" t="s">
        <v>63</v>
      </c>
      <c r="G587">
        <v>71993937</v>
      </c>
      <c r="H587" t="str">
        <f>RIGHT(Таблица2[[#This Row],[Дата рождения]],4)</f>
        <v>1996</v>
      </c>
      <c r="I587" t="str">
        <f>LEFT(Таблица2[[#This Row],[Фамилия, имя]])</f>
        <v>Ш</v>
      </c>
    </row>
    <row r="588" spans="1:9" x14ac:dyDescent="0.2">
      <c r="A588">
        <v>1640</v>
      </c>
      <c r="B588" t="s">
        <v>1219</v>
      </c>
      <c r="C588" t="s">
        <v>71</v>
      </c>
      <c r="D588" s="20" t="s">
        <v>1220</v>
      </c>
      <c r="E588">
        <v>32</v>
      </c>
      <c r="F588" t="s">
        <v>63</v>
      </c>
      <c r="G588">
        <v>69150861</v>
      </c>
      <c r="H588" t="str">
        <f>RIGHT(Таблица2[[#This Row],[Дата рождения]],4)</f>
        <v>1985</v>
      </c>
      <c r="I588" t="str">
        <f>LEFT(Таблица2[[#This Row],[Фамилия, имя]])</f>
        <v>Н</v>
      </c>
    </row>
    <row r="589" spans="1:9" x14ac:dyDescent="0.2">
      <c r="A589">
        <v>585</v>
      </c>
      <c r="B589" t="s">
        <v>1221</v>
      </c>
      <c r="C589" t="s">
        <v>71</v>
      </c>
      <c r="D589" s="20" t="s">
        <v>1222</v>
      </c>
      <c r="E589">
        <v>27</v>
      </c>
      <c r="F589" t="s">
        <v>63</v>
      </c>
      <c r="G589">
        <v>29764561</v>
      </c>
      <c r="H589" t="str">
        <f>RIGHT(Таблица2[[#This Row],[Дата рождения]],4)</f>
        <v>1990</v>
      </c>
      <c r="I589" t="str">
        <f>LEFT(Таблица2[[#This Row],[Фамилия, имя]])</f>
        <v>Т</v>
      </c>
    </row>
    <row r="590" spans="1:9" x14ac:dyDescent="0.2">
      <c r="A590">
        <v>1011</v>
      </c>
      <c r="B590" t="s">
        <v>1223</v>
      </c>
      <c r="C590" t="s">
        <v>71</v>
      </c>
      <c r="D590" s="20" t="s">
        <v>1224</v>
      </c>
      <c r="E590">
        <v>27</v>
      </c>
      <c r="F590" t="s">
        <v>960</v>
      </c>
      <c r="G590">
        <v>55871908</v>
      </c>
      <c r="H590" t="str">
        <f>RIGHT(Таблица2[[#This Row],[Дата рождения]],4)</f>
        <v>1990</v>
      </c>
      <c r="I590" t="str">
        <f>LEFT(Таблица2[[#This Row],[Фамилия, имя]])</f>
        <v>К</v>
      </c>
    </row>
    <row r="591" spans="1:9" x14ac:dyDescent="0.2">
      <c r="A591">
        <v>117</v>
      </c>
      <c r="B591" t="s">
        <v>1225</v>
      </c>
      <c r="C591" t="s">
        <v>65</v>
      </c>
      <c r="D591" s="20" t="s">
        <v>1226</v>
      </c>
      <c r="E591">
        <v>26</v>
      </c>
      <c r="F591" t="s">
        <v>124</v>
      </c>
      <c r="G591">
        <v>87740033</v>
      </c>
      <c r="H591" t="str">
        <f>RIGHT(Таблица2[[#This Row],[Дата рождения]],4)</f>
        <v>1991</v>
      </c>
      <c r="I591" t="str">
        <f>LEFT(Таблица2[[#This Row],[Фамилия, имя]])</f>
        <v>П</v>
      </c>
    </row>
    <row r="592" spans="1:9" x14ac:dyDescent="0.2">
      <c r="A592">
        <v>76</v>
      </c>
      <c r="B592" t="s">
        <v>1227</v>
      </c>
      <c r="C592" t="s">
        <v>65</v>
      </c>
      <c r="D592" s="20" t="s">
        <v>1228</v>
      </c>
      <c r="E592">
        <v>28</v>
      </c>
      <c r="F592" t="s">
        <v>63</v>
      </c>
      <c r="G592">
        <v>18522014</v>
      </c>
      <c r="H592" t="str">
        <f>RIGHT(Таблица2[[#This Row],[Дата рождения]],4)</f>
        <v>1989</v>
      </c>
      <c r="I592" t="str">
        <f>LEFT(Таблица2[[#This Row],[Фамилия, имя]])</f>
        <v>А</v>
      </c>
    </row>
    <row r="593" spans="1:9" x14ac:dyDescent="0.2">
      <c r="A593">
        <v>1204</v>
      </c>
      <c r="B593" t="s">
        <v>1229</v>
      </c>
      <c r="C593" t="s">
        <v>65</v>
      </c>
      <c r="D593" s="20" t="s">
        <v>1230</v>
      </c>
      <c r="E593">
        <v>35</v>
      </c>
      <c r="F593" t="s">
        <v>161</v>
      </c>
      <c r="G593">
        <v>96439649</v>
      </c>
      <c r="H593" t="str">
        <f>RIGHT(Таблица2[[#This Row],[Дата рождения]],4)</f>
        <v>1982</v>
      </c>
      <c r="I593" t="str">
        <f>LEFT(Таблица2[[#This Row],[Фамилия, имя]])</f>
        <v>К</v>
      </c>
    </row>
    <row r="594" spans="1:9" x14ac:dyDescent="0.2">
      <c r="A594">
        <v>451</v>
      </c>
      <c r="B594" t="s">
        <v>1231</v>
      </c>
      <c r="C594" t="s">
        <v>71</v>
      </c>
      <c r="D594" s="20" t="s">
        <v>1232</v>
      </c>
      <c r="E594">
        <v>21</v>
      </c>
      <c r="F594" t="s">
        <v>63</v>
      </c>
      <c r="G594">
        <v>28704929</v>
      </c>
      <c r="H594" t="str">
        <f>RIGHT(Таблица2[[#This Row],[Дата рождения]],4)</f>
        <v>1996</v>
      </c>
      <c r="I594" t="str">
        <f>LEFT(Таблица2[[#This Row],[Фамилия, имя]])</f>
        <v>С</v>
      </c>
    </row>
    <row r="595" spans="1:9" x14ac:dyDescent="0.2">
      <c r="A595">
        <v>698</v>
      </c>
      <c r="B595" t="s">
        <v>1233</v>
      </c>
      <c r="C595" t="s">
        <v>65</v>
      </c>
      <c r="D595" s="20" t="s">
        <v>1234</v>
      </c>
      <c r="E595">
        <v>28</v>
      </c>
      <c r="F595" t="s">
        <v>63</v>
      </c>
      <c r="G595">
        <v>69697763</v>
      </c>
      <c r="H595" t="str">
        <f>RIGHT(Таблица2[[#This Row],[Дата рождения]],4)</f>
        <v>1989</v>
      </c>
      <c r="I595" t="str">
        <f>LEFT(Таблица2[[#This Row],[Фамилия, имя]])</f>
        <v>Х</v>
      </c>
    </row>
    <row r="596" spans="1:9" x14ac:dyDescent="0.2">
      <c r="A596">
        <v>908</v>
      </c>
      <c r="B596" t="s">
        <v>1235</v>
      </c>
      <c r="C596" t="s">
        <v>71</v>
      </c>
      <c r="D596" s="20" t="s">
        <v>1236</v>
      </c>
      <c r="E596">
        <v>22</v>
      </c>
      <c r="F596" t="s">
        <v>63</v>
      </c>
      <c r="G596">
        <v>50821297</v>
      </c>
      <c r="H596" t="str">
        <f>RIGHT(Таблица2[[#This Row],[Дата рождения]],4)</f>
        <v>1995</v>
      </c>
      <c r="I596" t="str">
        <f>LEFT(Таблица2[[#This Row],[Фамилия, имя]])</f>
        <v>И</v>
      </c>
    </row>
    <row r="597" spans="1:9" x14ac:dyDescent="0.2">
      <c r="A597">
        <v>802</v>
      </c>
      <c r="B597" t="s">
        <v>1237</v>
      </c>
      <c r="C597" t="s">
        <v>71</v>
      </c>
      <c r="D597" s="20" t="s">
        <v>1107</v>
      </c>
      <c r="E597">
        <v>26</v>
      </c>
      <c r="F597" t="s">
        <v>63</v>
      </c>
      <c r="G597">
        <v>73043820</v>
      </c>
      <c r="H597" t="str">
        <f>RIGHT(Таблица2[[#This Row],[Дата рождения]],4)</f>
        <v>1991</v>
      </c>
      <c r="I597" t="str">
        <f>LEFT(Таблица2[[#This Row],[Фамилия, имя]])</f>
        <v>Ч</v>
      </c>
    </row>
    <row r="598" spans="1:9" x14ac:dyDescent="0.2">
      <c r="A598">
        <v>643</v>
      </c>
      <c r="B598" t="s">
        <v>1238</v>
      </c>
      <c r="C598" t="s">
        <v>61</v>
      </c>
      <c r="D598" s="20" t="s">
        <v>1239</v>
      </c>
      <c r="E598">
        <v>35</v>
      </c>
      <c r="F598" t="s">
        <v>161</v>
      </c>
      <c r="G598">
        <v>22438320</v>
      </c>
      <c r="H598" t="str">
        <f>RIGHT(Таблица2[[#This Row],[Дата рождения]],4)</f>
        <v>1982</v>
      </c>
      <c r="I598" t="str">
        <f>LEFT(Таблица2[[#This Row],[Фамилия, имя]])</f>
        <v>Ф</v>
      </c>
    </row>
    <row r="599" spans="1:9" x14ac:dyDescent="0.2">
      <c r="A599">
        <v>797</v>
      </c>
      <c r="B599" t="s">
        <v>1240</v>
      </c>
      <c r="C599" t="s">
        <v>71</v>
      </c>
      <c r="D599" s="20" t="s">
        <v>1241</v>
      </c>
      <c r="E599">
        <v>33</v>
      </c>
      <c r="F599" t="s">
        <v>63</v>
      </c>
      <c r="G599">
        <v>70835879</v>
      </c>
      <c r="H599" t="str">
        <f>RIGHT(Таблица2[[#This Row],[Дата рождения]],4)</f>
        <v>1985</v>
      </c>
      <c r="I599" t="str">
        <f>LEFT(Таблица2[[#This Row],[Фамилия, имя]])</f>
        <v>Ж</v>
      </c>
    </row>
    <row r="600" spans="1:9" x14ac:dyDescent="0.2">
      <c r="A600">
        <v>1756</v>
      </c>
      <c r="B600" t="s">
        <v>1242</v>
      </c>
      <c r="C600" t="s">
        <v>71</v>
      </c>
      <c r="D600" s="20" t="s">
        <v>1243</v>
      </c>
      <c r="E600">
        <v>40</v>
      </c>
      <c r="F600" t="s">
        <v>67</v>
      </c>
      <c r="G600">
        <v>23856828</v>
      </c>
      <c r="H600" t="str">
        <f>RIGHT(Таблица2[[#This Row],[Дата рождения]],4)</f>
        <v>1977</v>
      </c>
      <c r="I600" t="str">
        <f>LEFT(Таблица2[[#This Row],[Фамилия, имя]])</f>
        <v>П</v>
      </c>
    </row>
    <row r="601" spans="1:9" x14ac:dyDescent="0.2">
      <c r="A601">
        <v>948</v>
      </c>
      <c r="B601" t="s">
        <v>1244</v>
      </c>
      <c r="C601" t="s">
        <v>71</v>
      </c>
      <c r="D601" s="20" t="s">
        <v>1245</v>
      </c>
      <c r="E601">
        <v>23</v>
      </c>
      <c r="F601" t="s">
        <v>63</v>
      </c>
      <c r="G601">
        <v>51961892</v>
      </c>
      <c r="H601" t="str">
        <f>RIGHT(Таблица2[[#This Row],[Дата рождения]],4)</f>
        <v>1994</v>
      </c>
      <c r="I601" t="str">
        <f>LEFT(Таблица2[[#This Row],[Фамилия, имя]])</f>
        <v>Ш</v>
      </c>
    </row>
    <row r="602" spans="1:9" x14ac:dyDescent="0.2">
      <c r="A602">
        <v>1460</v>
      </c>
      <c r="B602" t="s">
        <v>1246</v>
      </c>
      <c r="C602" t="s">
        <v>65</v>
      </c>
      <c r="D602" s="20" t="s">
        <v>1247</v>
      </c>
      <c r="E602">
        <v>28</v>
      </c>
      <c r="F602" t="s">
        <v>63</v>
      </c>
      <c r="G602">
        <v>4453934</v>
      </c>
      <c r="H602" t="str">
        <f>RIGHT(Таблица2[[#This Row],[Дата рождения]],4)</f>
        <v>1989</v>
      </c>
      <c r="I602" t="str">
        <f>LEFT(Таблица2[[#This Row],[Фамилия, имя]])</f>
        <v>М</v>
      </c>
    </row>
    <row r="603" spans="1:9" x14ac:dyDescent="0.2">
      <c r="A603">
        <v>1234</v>
      </c>
      <c r="B603" t="s">
        <v>1248</v>
      </c>
      <c r="C603" t="s">
        <v>61</v>
      </c>
      <c r="D603" s="20" t="s">
        <v>1249</v>
      </c>
      <c r="E603">
        <v>34</v>
      </c>
      <c r="F603" t="s">
        <v>63</v>
      </c>
      <c r="G603">
        <v>29208700</v>
      </c>
      <c r="H603" t="str">
        <f>RIGHT(Таблица2[[#This Row],[Дата рождения]],4)</f>
        <v>1983</v>
      </c>
      <c r="I603" t="str">
        <f>LEFT(Таблица2[[#This Row],[Фамилия, имя]])</f>
        <v>К</v>
      </c>
    </row>
    <row r="604" spans="1:9" x14ac:dyDescent="0.2">
      <c r="A604">
        <v>955</v>
      </c>
      <c r="B604" t="s">
        <v>1250</v>
      </c>
      <c r="C604" t="s">
        <v>71</v>
      </c>
      <c r="D604" s="20" t="s">
        <v>1251</v>
      </c>
      <c r="E604">
        <v>23</v>
      </c>
      <c r="F604" t="s">
        <v>63</v>
      </c>
      <c r="G604">
        <v>84547750</v>
      </c>
      <c r="H604" t="str">
        <f>RIGHT(Таблица2[[#This Row],[Дата рождения]],4)</f>
        <v>1994</v>
      </c>
      <c r="I604" t="str">
        <f>LEFT(Таблица2[[#This Row],[Фамилия, имя]])</f>
        <v>Ш</v>
      </c>
    </row>
    <row r="605" spans="1:9" x14ac:dyDescent="0.2">
      <c r="A605">
        <v>408</v>
      </c>
      <c r="B605" t="s">
        <v>1252</v>
      </c>
      <c r="C605" t="s">
        <v>71</v>
      </c>
      <c r="D605" s="20" t="s">
        <v>1253</v>
      </c>
      <c r="E605">
        <v>34</v>
      </c>
      <c r="F605" t="s">
        <v>207</v>
      </c>
      <c r="G605">
        <v>61697370</v>
      </c>
      <c r="H605" t="str">
        <f>RIGHT(Таблица2[[#This Row],[Дата рождения]],4)</f>
        <v>1983</v>
      </c>
      <c r="I605" t="str">
        <f>LEFT(Таблица2[[#This Row],[Фамилия, имя]])</f>
        <v>С</v>
      </c>
    </row>
    <row r="606" spans="1:9" x14ac:dyDescent="0.2">
      <c r="A606">
        <v>837</v>
      </c>
      <c r="B606" t="s">
        <v>1254</v>
      </c>
      <c r="C606" t="s">
        <v>71</v>
      </c>
      <c r="D606" s="20" t="s">
        <v>1255</v>
      </c>
      <c r="E606">
        <v>23</v>
      </c>
      <c r="F606" t="s">
        <v>63</v>
      </c>
      <c r="G606">
        <v>20870568</v>
      </c>
      <c r="H606" t="str">
        <f>RIGHT(Таблица2[[#This Row],[Дата рождения]],4)</f>
        <v>1994</v>
      </c>
      <c r="I606" t="str">
        <f>LEFT(Таблица2[[#This Row],[Фамилия, имя]])</f>
        <v>З</v>
      </c>
    </row>
    <row r="607" spans="1:9" x14ac:dyDescent="0.2">
      <c r="A607">
        <v>93</v>
      </c>
      <c r="B607" t="s">
        <v>1256</v>
      </c>
      <c r="C607" t="s">
        <v>71</v>
      </c>
      <c r="D607" s="20" t="s">
        <v>426</v>
      </c>
      <c r="E607">
        <v>38</v>
      </c>
      <c r="F607" t="s">
        <v>63</v>
      </c>
      <c r="G607">
        <v>55223129</v>
      </c>
      <c r="H607" t="str">
        <f>RIGHT(Таблица2[[#This Row],[Дата рождения]],4)</f>
        <v>1979</v>
      </c>
      <c r="I607" t="str">
        <f>LEFT(Таблица2[[#This Row],[Фамилия, имя]])</f>
        <v>П</v>
      </c>
    </row>
    <row r="608" spans="1:9" x14ac:dyDescent="0.2">
      <c r="A608">
        <v>472</v>
      </c>
      <c r="B608" t="s">
        <v>1257</v>
      </c>
      <c r="C608" t="s">
        <v>71</v>
      </c>
      <c r="D608" s="20" t="s">
        <v>1258</v>
      </c>
      <c r="E608">
        <v>39</v>
      </c>
      <c r="F608" t="s">
        <v>63</v>
      </c>
      <c r="G608">
        <v>24470502</v>
      </c>
      <c r="H608" t="str">
        <f>RIGHT(Таблица2[[#This Row],[Дата рождения]],4)</f>
        <v>1978</v>
      </c>
      <c r="I608" t="str">
        <f>LEFT(Таблица2[[#This Row],[Фамилия, имя]])</f>
        <v>С</v>
      </c>
    </row>
    <row r="609" spans="1:9" x14ac:dyDescent="0.2">
      <c r="A609">
        <v>626</v>
      </c>
      <c r="B609" t="s">
        <v>1259</v>
      </c>
      <c r="C609" t="s">
        <v>71</v>
      </c>
      <c r="D609" s="20" t="s">
        <v>1260</v>
      </c>
      <c r="E609">
        <v>35</v>
      </c>
      <c r="F609" t="s">
        <v>63</v>
      </c>
      <c r="G609">
        <v>84528711</v>
      </c>
      <c r="H609" t="str">
        <f>RIGHT(Таблица2[[#This Row],[Дата рождения]],4)</f>
        <v>1982</v>
      </c>
      <c r="I609" t="str">
        <f>LEFT(Таблица2[[#This Row],[Фамилия, имя]])</f>
        <v>Г</v>
      </c>
    </row>
    <row r="610" spans="1:9" x14ac:dyDescent="0.2">
      <c r="A610">
        <v>256</v>
      </c>
      <c r="B610" t="s">
        <v>1261</v>
      </c>
      <c r="C610" t="s">
        <v>71</v>
      </c>
      <c r="D610" s="20" t="s">
        <v>1262</v>
      </c>
      <c r="E610">
        <v>42</v>
      </c>
      <c r="F610" t="s">
        <v>63</v>
      </c>
      <c r="G610">
        <v>16947650</v>
      </c>
      <c r="H610" t="str">
        <f>RIGHT(Таблица2[[#This Row],[Дата рождения]],4)</f>
        <v>1975</v>
      </c>
      <c r="I610" t="str">
        <f>LEFT(Таблица2[[#This Row],[Фамилия, имя]])</f>
        <v>Б</v>
      </c>
    </row>
    <row r="611" spans="1:9" x14ac:dyDescent="0.2">
      <c r="A611">
        <v>735</v>
      </c>
      <c r="B611" t="s">
        <v>1263</v>
      </c>
      <c r="C611" t="s">
        <v>65</v>
      </c>
      <c r="D611" s="20" t="s">
        <v>1264</v>
      </c>
      <c r="E611">
        <v>22</v>
      </c>
      <c r="F611" t="s">
        <v>96</v>
      </c>
      <c r="G611">
        <v>53894693</v>
      </c>
      <c r="H611" t="str">
        <f>RIGHT(Таблица2[[#This Row],[Дата рождения]],4)</f>
        <v>1995</v>
      </c>
      <c r="I611" t="str">
        <f>LEFT(Таблица2[[#This Row],[Фамилия, имя]])</f>
        <v>Х</v>
      </c>
    </row>
    <row r="612" spans="1:9" x14ac:dyDescent="0.2">
      <c r="A612">
        <v>681</v>
      </c>
      <c r="B612" t="s">
        <v>1265</v>
      </c>
      <c r="C612" t="s">
        <v>71</v>
      </c>
      <c r="D612" s="20" t="s">
        <v>1266</v>
      </c>
      <c r="E612">
        <v>38</v>
      </c>
      <c r="F612" t="s">
        <v>76</v>
      </c>
      <c r="G612">
        <v>46216569</v>
      </c>
      <c r="H612" t="str">
        <f>RIGHT(Таблица2[[#This Row],[Дата рождения]],4)</f>
        <v>1979</v>
      </c>
      <c r="I612" t="str">
        <f>LEFT(Таблица2[[#This Row],[Фамилия, имя]])</f>
        <v>Д</v>
      </c>
    </row>
    <row r="613" spans="1:9" x14ac:dyDescent="0.2">
      <c r="A613">
        <v>1111</v>
      </c>
      <c r="B613" t="s">
        <v>1267</v>
      </c>
      <c r="C613" t="s">
        <v>71</v>
      </c>
      <c r="D613" s="20" t="s">
        <v>1268</v>
      </c>
      <c r="E613">
        <v>23</v>
      </c>
      <c r="F613" t="s">
        <v>63</v>
      </c>
      <c r="G613">
        <v>98985979</v>
      </c>
      <c r="H613" t="str">
        <f>RIGHT(Таблица2[[#This Row],[Дата рождения]],4)</f>
        <v>1994</v>
      </c>
      <c r="I613" t="str">
        <f>LEFT(Таблица2[[#This Row],[Фамилия, имя]])</f>
        <v>Я</v>
      </c>
    </row>
    <row r="614" spans="1:9" x14ac:dyDescent="0.2">
      <c r="A614">
        <v>1058</v>
      </c>
      <c r="B614" t="s">
        <v>1269</v>
      </c>
      <c r="C614" t="s">
        <v>65</v>
      </c>
      <c r="D614" s="20" t="s">
        <v>1270</v>
      </c>
      <c r="E614">
        <v>34</v>
      </c>
      <c r="F614" t="s">
        <v>63</v>
      </c>
      <c r="G614">
        <v>33712839</v>
      </c>
      <c r="H614" t="str">
        <f>RIGHT(Таблица2[[#This Row],[Дата рождения]],4)</f>
        <v>1983</v>
      </c>
      <c r="I614" t="str">
        <f>LEFT(Таблица2[[#This Row],[Фамилия, имя]])</f>
        <v>Щ</v>
      </c>
    </row>
    <row r="615" spans="1:9" x14ac:dyDescent="0.2">
      <c r="A615">
        <v>1483</v>
      </c>
      <c r="B615" t="s">
        <v>1271</v>
      </c>
      <c r="C615" t="s">
        <v>65</v>
      </c>
      <c r="D615" s="20" t="s">
        <v>1272</v>
      </c>
      <c r="E615">
        <v>23</v>
      </c>
      <c r="F615" t="s">
        <v>63</v>
      </c>
      <c r="G615">
        <v>46724635</v>
      </c>
      <c r="H615" t="str">
        <f>RIGHT(Таблица2[[#This Row],[Дата рождения]],4)</f>
        <v>1994</v>
      </c>
      <c r="I615" t="str">
        <f>LEFT(Таблица2[[#This Row],[Фамилия, имя]])</f>
        <v>М</v>
      </c>
    </row>
    <row r="616" spans="1:9" x14ac:dyDescent="0.2">
      <c r="A616">
        <v>866</v>
      </c>
      <c r="B616" t="s">
        <v>1273</v>
      </c>
      <c r="C616" t="s">
        <v>65</v>
      </c>
      <c r="D616" s="20" t="s">
        <v>1274</v>
      </c>
      <c r="E616">
        <v>28</v>
      </c>
      <c r="F616" t="s">
        <v>63</v>
      </c>
      <c r="G616">
        <v>41148682</v>
      </c>
      <c r="H616" t="str">
        <f>RIGHT(Таблица2[[#This Row],[Дата рождения]],4)</f>
        <v>1989</v>
      </c>
      <c r="I616" t="str">
        <f>LEFT(Таблица2[[#This Row],[Фамилия, имя]])</f>
        <v>Ш</v>
      </c>
    </row>
    <row r="617" spans="1:9" x14ac:dyDescent="0.2">
      <c r="A617">
        <v>932</v>
      </c>
      <c r="B617" t="s">
        <v>1275</v>
      </c>
      <c r="C617" t="s">
        <v>65</v>
      </c>
      <c r="D617" s="20" t="s">
        <v>1276</v>
      </c>
      <c r="E617">
        <v>27</v>
      </c>
      <c r="F617" t="s">
        <v>96</v>
      </c>
      <c r="G617">
        <v>44272401</v>
      </c>
      <c r="H617" t="str">
        <f>RIGHT(Таблица2[[#This Row],[Дата рождения]],4)</f>
        <v>1990</v>
      </c>
      <c r="I617" t="str">
        <f>LEFT(Таблица2[[#This Row],[Фамилия, имя]])</f>
        <v>Ш</v>
      </c>
    </row>
    <row r="618" spans="1:9" x14ac:dyDescent="0.2">
      <c r="A618">
        <v>54</v>
      </c>
      <c r="B618" t="s">
        <v>1277</v>
      </c>
      <c r="C618" t="s">
        <v>65</v>
      </c>
      <c r="D618" s="20" t="s">
        <v>1278</v>
      </c>
      <c r="E618">
        <v>29</v>
      </c>
      <c r="F618" t="s">
        <v>161</v>
      </c>
      <c r="G618">
        <v>52800545</v>
      </c>
      <c r="H618" t="str">
        <f>RIGHT(Таблица2[[#This Row],[Дата рождения]],4)</f>
        <v>1988</v>
      </c>
      <c r="I618" t="str">
        <f>LEFT(Таблица2[[#This Row],[Фамилия, имя]])</f>
        <v>А</v>
      </c>
    </row>
    <row r="619" spans="1:9" x14ac:dyDescent="0.2">
      <c r="A619">
        <v>295</v>
      </c>
      <c r="B619" t="s">
        <v>1279</v>
      </c>
      <c r="C619" t="s">
        <v>61</v>
      </c>
      <c r="D619" s="20" t="s">
        <v>1280</v>
      </c>
      <c r="E619">
        <v>36</v>
      </c>
      <c r="F619" t="s">
        <v>369</v>
      </c>
      <c r="G619">
        <v>16801686</v>
      </c>
      <c r="H619" t="str">
        <f>RIGHT(Таблица2[[#This Row],[Дата рождения]],4)</f>
        <v>1981</v>
      </c>
      <c r="I619" t="str">
        <f>LEFT(Таблица2[[#This Row],[Фамилия, имя]])</f>
        <v>Б</v>
      </c>
    </row>
    <row r="620" spans="1:9" x14ac:dyDescent="0.2">
      <c r="A620">
        <v>347</v>
      </c>
      <c r="B620" t="s">
        <v>1281</v>
      </c>
      <c r="C620" t="s">
        <v>71</v>
      </c>
      <c r="D620" s="20" t="s">
        <v>1282</v>
      </c>
      <c r="E620">
        <v>36</v>
      </c>
      <c r="F620" t="s">
        <v>103</v>
      </c>
      <c r="G620">
        <v>62560738</v>
      </c>
      <c r="H620" t="str">
        <f>RIGHT(Таблица2[[#This Row],[Дата рождения]],4)</f>
        <v>1982</v>
      </c>
      <c r="I620" t="str">
        <f>LEFT(Таблица2[[#This Row],[Фамилия, имя]])</f>
        <v>В</v>
      </c>
    </row>
    <row r="621" spans="1:9" x14ac:dyDescent="0.2">
      <c r="A621">
        <v>1503</v>
      </c>
      <c r="B621" t="s">
        <v>1283</v>
      </c>
      <c r="C621" t="s">
        <v>61</v>
      </c>
      <c r="D621" s="20" t="s">
        <v>1284</v>
      </c>
      <c r="E621">
        <v>31</v>
      </c>
      <c r="F621" t="s">
        <v>67</v>
      </c>
      <c r="G621">
        <v>29699590</v>
      </c>
      <c r="H621" t="str">
        <f>RIGHT(Таблица2[[#This Row],[Дата рождения]],4)</f>
        <v>1986</v>
      </c>
      <c r="I621" t="str">
        <f>LEFT(Таблица2[[#This Row],[Фамилия, имя]])</f>
        <v>М</v>
      </c>
    </row>
    <row r="622" spans="1:9" x14ac:dyDescent="0.2">
      <c r="A622">
        <v>1015</v>
      </c>
      <c r="B622" t="s">
        <v>1285</v>
      </c>
      <c r="C622" t="s">
        <v>71</v>
      </c>
      <c r="D622" s="20" t="s">
        <v>1286</v>
      </c>
      <c r="E622">
        <v>35</v>
      </c>
      <c r="F622" t="s">
        <v>124</v>
      </c>
      <c r="G622">
        <v>52247443</v>
      </c>
      <c r="H622" t="str">
        <f>RIGHT(Таблица2[[#This Row],[Дата рождения]],4)</f>
        <v>1982</v>
      </c>
      <c r="I622" t="str">
        <f>LEFT(Таблица2[[#This Row],[Фамилия, имя]])</f>
        <v>Ш</v>
      </c>
    </row>
    <row r="623" spans="1:9" x14ac:dyDescent="0.2">
      <c r="A623">
        <v>245</v>
      </c>
      <c r="B623" t="s">
        <v>1287</v>
      </c>
      <c r="C623" t="s">
        <v>65</v>
      </c>
      <c r="D623" s="20" t="s">
        <v>1288</v>
      </c>
      <c r="E623">
        <v>39</v>
      </c>
      <c r="F623" t="s">
        <v>96</v>
      </c>
      <c r="G623">
        <v>28449491</v>
      </c>
      <c r="H623" t="str">
        <f>RIGHT(Таблица2[[#This Row],[Дата рождения]],4)</f>
        <v>1978</v>
      </c>
      <c r="I623" t="str">
        <f>LEFT(Таблица2[[#This Row],[Фамилия, имя]])</f>
        <v>Р</v>
      </c>
    </row>
    <row r="624" spans="1:9" x14ac:dyDescent="0.2">
      <c r="A624">
        <v>528</v>
      </c>
      <c r="B624" t="s">
        <v>1289</v>
      </c>
      <c r="C624" t="s">
        <v>65</v>
      </c>
      <c r="D624" s="20" t="s">
        <v>1290</v>
      </c>
      <c r="E624">
        <v>39</v>
      </c>
      <c r="F624" t="s">
        <v>63</v>
      </c>
      <c r="G624">
        <v>67633902</v>
      </c>
      <c r="H624" t="str">
        <f>RIGHT(Таблица2[[#This Row],[Дата рождения]],4)</f>
        <v>1978</v>
      </c>
      <c r="I624" t="str">
        <f>LEFT(Таблица2[[#This Row],[Фамилия, имя]])</f>
        <v>Т</v>
      </c>
    </row>
    <row r="625" spans="1:9" x14ac:dyDescent="0.2">
      <c r="A625">
        <v>541</v>
      </c>
      <c r="B625" t="s">
        <v>1291</v>
      </c>
      <c r="C625" t="s">
        <v>65</v>
      </c>
      <c r="D625" s="20" t="s">
        <v>1292</v>
      </c>
      <c r="E625">
        <v>23</v>
      </c>
      <c r="F625" t="s">
        <v>63</v>
      </c>
      <c r="G625">
        <v>27056441</v>
      </c>
      <c r="H625" t="str">
        <f>RIGHT(Таблица2[[#This Row],[Дата рождения]],4)</f>
        <v>1994</v>
      </c>
      <c r="I625" t="str">
        <f>LEFT(Таблица2[[#This Row],[Фамилия, имя]])</f>
        <v>Т</v>
      </c>
    </row>
    <row r="626" spans="1:9" x14ac:dyDescent="0.2">
      <c r="A626">
        <v>28</v>
      </c>
      <c r="B626" t="s">
        <v>1293</v>
      </c>
      <c r="C626" t="s">
        <v>71</v>
      </c>
      <c r="D626" s="20" t="s">
        <v>1294</v>
      </c>
      <c r="E626">
        <v>35</v>
      </c>
      <c r="F626" t="s">
        <v>63</v>
      </c>
      <c r="G626">
        <v>72392409</v>
      </c>
      <c r="H626" t="str">
        <f>RIGHT(Таблица2[[#This Row],[Дата рождения]],4)</f>
        <v>1982</v>
      </c>
      <c r="I626" t="str">
        <f>LEFT(Таблица2[[#This Row],[Фамилия, имя]])</f>
        <v>А</v>
      </c>
    </row>
    <row r="627" spans="1:9" x14ac:dyDescent="0.2">
      <c r="A627">
        <v>288</v>
      </c>
      <c r="B627" t="s">
        <v>1295</v>
      </c>
      <c r="C627" t="s">
        <v>71</v>
      </c>
      <c r="D627" s="20" t="s">
        <v>1296</v>
      </c>
      <c r="E627">
        <v>36</v>
      </c>
      <c r="F627" t="s">
        <v>63</v>
      </c>
      <c r="G627">
        <v>79983095</v>
      </c>
      <c r="H627" t="str">
        <f>RIGHT(Таблица2[[#This Row],[Дата рождения]],4)</f>
        <v>1981</v>
      </c>
      <c r="I627" t="str">
        <f>LEFT(Таблица2[[#This Row],[Фамилия, имя]])</f>
        <v>С</v>
      </c>
    </row>
    <row r="628" spans="1:9" x14ac:dyDescent="0.2">
      <c r="A628">
        <v>206</v>
      </c>
      <c r="B628" t="s">
        <v>1297</v>
      </c>
      <c r="C628" t="s">
        <v>71</v>
      </c>
      <c r="D628" s="20" t="s">
        <v>1298</v>
      </c>
      <c r="E628">
        <v>22</v>
      </c>
      <c r="F628" t="s">
        <v>63</v>
      </c>
      <c r="G628">
        <v>33719278</v>
      </c>
      <c r="H628" t="str">
        <f>RIGHT(Таблица2[[#This Row],[Дата рождения]],4)</f>
        <v>1995</v>
      </c>
      <c r="I628" t="str">
        <f>LEFT(Таблица2[[#This Row],[Фамилия, имя]])</f>
        <v>Б</v>
      </c>
    </row>
    <row r="629" spans="1:9" x14ac:dyDescent="0.2">
      <c r="A629">
        <v>1623</v>
      </c>
      <c r="B629" t="s">
        <v>1299</v>
      </c>
      <c r="C629" t="s">
        <v>61</v>
      </c>
      <c r="D629" s="20" t="s">
        <v>1300</v>
      </c>
      <c r="E629">
        <v>18</v>
      </c>
      <c r="F629" t="s">
        <v>85</v>
      </c>
      <c r="G629">
        <v>81927449</v>
      </c>
      <c r="H629" t="str">
        <f>RIGHT(Таблица2[[#This Row],[Дата рождения]],4)</f>
        <v>1999</v>
      </c>
      <c r="I629" t="str">
        <f>LEFT(Таблица2[[#This Row],[Фамилия, имя]])</f>
        <v>М</v>
      </c>
    </row>
    <row r="630" spans="1:9" x14ac:dyDescent="0.2">
      <c r="A630">
        <v>1010</v>
      </c>
      <c r="B630" t="s">
        <v>1301</v>
      </c>
      <c r="C630" t="s">
        <v>71</v>
      </c>
      <c r="D630" s="20" t="s">
        <v>1302</v>
      </c>
      <c r="E630">
        <v>39</v>
      </c>
      <c r="F630" t="s">
        <v>73</v>
      </c>
      <c r="G630">
        <v>63378872</v>
      </c>
      <c r="H630" t="str">
        <f>RIGHT(Таблица2[[#This Row],[Дата рождения]],4)</f>
        <v>1978</v>
      </c>
      <c r="I630" t="str">
        <f>LEFT(Таблица2[[#This Row],[Фамилия, имя]])</f>
        <v>К</v>
      </c>
    </row>
    <row r="631" spans="1:9" x14ac:dyDescent="0.2">
      <c r="A631">
        <v>673</v>
      </c>
      <c r="B631" t="s">
        <v>1303</v>
      </c>
      <c r="C631" t="s">
        <v>71</v>
      </c>
      <c r="D631" s="20" t="s">
        <v>1304</v>
      </c>
      <c r="E631">
        <v>36</v>
      </c>
      <c r="F631" t="s">
        <v>85</v>
      </c>
      <c r="G631">
        <v>98124698</v>
      </c>
      <c r="H631" t="str">
        <f>RIGHT(Таблица2[[#This Row],[Дата рождения]],4)</f>
        <v>1981</v>
      </c>
      <c r="I631" t="str">
        <f>LEFT(Таблица2[[#This Row],[Фамилия, имя]])</f>
        <v>Ф</v>
      </c>
    </row>
    <row r="632" spans="1:9" x14ac:dyDescent="0.2">
      <c r="A632">
        <v>1071</v>
      </c>
      <c r="B632" t="s">
        <v>1305</v>
      </c>
      <c r="C632" t="s">
        <v>65</v>
      </c>
      <c r="D632" s="20" t="s">
        <v>1306</v>
      </c>
      <c r="E632">
        <v>28</v>
      </c>
      <c r="F632" t="s">
        <v>63</v>
      </c>
      <c r="G632">
        <v>37192271</v>
      </c>
      <c r="H632" t="str">
        <f>RIGHT(Таблица2[[#This Row],[Дата рождения]],4)</f>
        <v>1990</v>
      </c>
      <c r="I632" t="str">
        <f>LEFT(Таблица2[[#This Row],[Фамилия, имя]])</f>
        <v>К</v>
      </c>
    </row>
    <row r="633" spans="1:9" x14ac:dyDescent="0.2">
      <c r="A633">
        <v>750</v>
      </c>
      <c r="B633" t="s">
        <v>1307</v>
      </c>
      <c r="C633" t="s">
        <v>71</v>
      </c>
      <c r="D633" s="20" t="s">
        <v>1308</v>
      </c>
      <c r="E633">
        <v>20</v>
      </c>
      <c r="F633" t="s">
        <v>63</v>
      </c>
      <c r="G633">
        <v>18527069</v>
      </c>
      <c r="H633" t="str">
        <f>RIGHT(Таблица2[[#This Row],[Дата рождения]],4)</f>
        <v>1997</v>
      </c>
      <c r="I633" t="str">
        <f>LEFT(Таблица2[[#This Row],[Фамилия, имя]])</f>
        <v>Е</v>
      </c>
    </row>
    <row r="634" spans="1:9" x14ac:dyDescent="0.2">
      <c r="A634">
        <v>652</v>
      </c>
      <c r="B634" t="s">
        <v>1309</v>
      </c>
      <c r="C634" t="s">
        <v>71</v>
      </c>
      <c r="D634" s="20" t="s">
        <v>1310</v>
      </c>
      <c r="E634">
        <v>48</v>
      </c>
      <c r="F634" t="s">
        <v>63</v>
      </c>
      <c r="G634">
        <v>40205306</v>
      </c>
      <c r="H634" t="str">
        <f>RIGHT(Таблица2[[#This Row],[Дата рождения]],4)</f>
        <v>1969</v>
      </c>
      <c r="I634" t="str">
        <f>LEFT(Таблица2[[#This Row],[Фамилия, имя]])</f>
        <v>Ф</v>
      </c>
    </row>
    <row r="635" spans="1:9" x14ac:dyDescent="0.2">
      <c r="A635">
        <v>1393</v>
      </c>
      <c r="B635" t="s">
        <v>1311</v>
      </c>
      <c r="C635" t="s">
        <v>71</v>
      </c>
      <c r="D635" s="20" t="s">
        <v>1312</v>
      </c>
      <c r="E635">
        <v>25</v>
      </c>
      <c r="F635" t="s">
        <v>63</v>
      </c>
      <c r="G635">
        <v>75162386</v>
      </c>
      <c r="H635" t="str">
        <f>RIGHT(Таблица2[[#This Row],[Дата рождения]],4)</f>
        <v>1992</v>
      </c>
      <c r="I635" t="str">
        <f>LEFT(Таблица2[[#This Row],[Фамилия, имя]])</f>
        <v>Л</v>
      </c>
    </row>
    <row r="636" spans="1:9" x14ac:dyDescent="0.2">
      <c r="A636">
        <v>811</v>
      </c>
      <c r="B636" t="s">
        <v>1313</v>
      </c>
      <c r="C636" t="s">
        <v>71</v>
      </c>
      <c r="D636" s="20" t="s">
        <v>1314</v>
      </c>
      <c r="E636">
        <v>26</v>
      </c>
      <c r="F636" t="s">
        <v>63</v>
      </c>
      <c r="G636">
        <v>21301866</v>
      </c>
      <c r="H636" t="str">
        <f>RIGHT(Таблица2[[#This Row],[Дата рождения]],4)</f>
        <v>1991</v>
      </c>
      <c r="I636" t="str">
        <f>LEFT(Таблица2[[#This Row],[Фамилия, имя]])</f>
        <v>Ч</v>
      </c>
    </row>
    <row r="637" spans="1:9" x14ac:dyDescent="0.2">
      <c r="A637">
        <v>170</v>
      </c>
      <c r="B637" t="s">
        <v>1315</v>
      </c>
      <c r="C637" t="s">
        <v>71</v>
      </c>
      <c r="D637" s="20" t="s">
        <v>1316</v>
      </c>
      <c r="E637">
        <v>31</v>
      </c>
      <c r="F637" t="s">
        <v>76</v>
      </c>
      <c r="G637">
        <v>85366849</v>
      </c>
      <c r="H637" t="str">
        <f>RIGHT(Таблица2[[#This Row],[Дата рождения]],4)</f>
        <v>1987</v>
      </c>
      <c r="I637" t="str">
        <f>LEFT(Таблица2[[#This Row],[Фамилия, имя]])</f>
        <v>Р</v>
      </c>
    </row>
    <row r="638" spans="1:9" x14ac:dyDescent="0.2">
      <c r="A638">
        <v>210</v>
      </c>
      <c r="B638" t="s">
        <v>1317</v>
      </c>
      <c r="C638" t="s">
        <v>65</v>
      </c>
      <c r="D638" s="20" t="s">
        <v>200</v>
      </c>
      <c r="E638">
        <v>40</v>
      </c>
      <c r="F638" t="s">
        <v>63</v>
      </c>
      <c r="G638">
        <v>26940630</v>
      </c>
      <c r="H638" t="str">
        <f>RIGHT(Таблица2[[#This Row],[Дата рождения]],4)</f>
        <v>1977</v>
      </c>
      <c r="I638" t="str">
        <f>LEFT(Таблица2[[#This Row],[Фамилия, имя]])</f>
        <v>Р</v>
      </c>
    </row>
    <row r="639" spans="1:9" x14ac:dyDescent="0.2">
      <c r="A639">
        <v>1714</v>
      </c>
      <c r="B639" t="s">
        <v>1318</v>
      </c>
      <c r="C639" t="s">
        <v>65</v>
      </c>
      <c r="D639" s="20" t="s">
        <v>1319</v>
      </c>
      <c r="E639">
        <v>25</v>
      </c>
      <c r="F639" t="s">
        <v>63</v>
      </c>
      <c r="G639">
        <v>63902350</v>
      </c>
      <c r="H639" t="str">
        <f>RIGHT(Таблица2[[#This Row],[Дата рождения]],4)</f>
        <v>1992</v>
      </c>
      <c r="I639" t="str">
        <f>LEFT(Таблица2[[#This Row],[Фамилия, имя]])</f>
        <v>О</v>
      </c>
    </row>
    <row r="640" spans="1:9" x14ac:dyDescent="0.2">
      <c r="A640">
        <v>950</v>
      </c>
      <c r="B640" t="s">
        <v>1320</v>
      </c>
      <c r="C640" t="s">
        <v>71</v>
      </c>
      <c r="D640" s="20" t="s">
        <v>1321</v>
      </c>
      <c r="E640">
        <v>30</v>
      </c>
      <c r="F640" t="s">
        <v>63</v>
      </c>
      <c r="G640">
        <v>25980014</v>
      </c>
      <c r="H640" t="str">
        <f>RIGHT(Таблица2[[#This Row],[Дата рождения]],4)</f>
        <v>1987</v>
      </c>
      <c r="I640" t="str">
        <f>LEFT(Таблица2[[#This Row],[Фамилия, имя]])</f>
        <v>Ш</v>
      </c>
    </row>
    <row r="641" spans="1:9" x14ac:dyDescent="0.2">
      <c r="A641">
        <v>150</v>
      </c>
      <c r="B641" t="s">
        <v>1322</v>
      </c>
      <c r="C641" t="s">
        <v>71</v>
      </c>
      <c r="D641" s="20" t="s">
        <v>1323</v>
      </c>
      <c r="E641">
        <v>24</v>
      </c>
      <c r="F641" t="s">
        <v>63</v>
      </c>
      <c r="G641">
        <v>50479754</v>
      </c>
      <c r="H641" t="str">
        <f>RIGHT(Таблица2[[#This Row],[Дата рождения]],4)</f>
        <v>1994</v>
      </c>
      <c r="I641" t="str">
        <f>LEFT(Таблица2[[#This Row],[Фамилия, имя]])</f>
        <v>Б</v>
      </c>
    </row>
    <row r="642" spans="1:9" x14ac:dyDescent="0.2">
      <c r="A642">
        <v>1568</v>
      </c>
      <c r="B642" t="s">
        <v>1324</v>
      </c>
      <c r="C642" t="s">
        <v>71</v>
      </c>
      <c r="D642" s="20" t="s">
        <v>1325</v>
      </c>
      <c r="E642">
        <v>24</v>
      </c>
      <c r="F642" t="s">
        <v>63</v>
      </c>
      <c r="G642">
        <v>64681289</v>
      </c>
      <c r="H642" t="str">
        <f>RIGHT(Таблица2[[#This Row],[Дата рождения]],4)</f>
        <v>1993</v>
      </c>
      <c r="I642" t="str">
        <f>LEFT(Таблица2[[#This Row],[Фамилия, имя]])</f>
        <v>М</v>
      </c>
    </row>
    <row r="643" spans="1:9" x14ac:dyDescent="0.2">
      <c r="A643">
        <v>7</v>
      </c>
      <c r="B643" t="s">
        <v>1326</v>
      </c>
      <c r="C643" t="s">
        <v>71</v>
      </c>
      <c r="D643" s="20" t="s">
        <v>1327</v>
      </c>
      <c r="E643">
        <v>34</v>
      </c>
      <c r="F643" t="s">
        <v>63</v>
      </c>
      <c r="G643">
        <v>66455401</v>
      </c>
      <c r="H643" t="str">
        <f>RIGHT(Таблица2[[#This Row],[Дата рождения]],4)</f>
        <v>1983</v>
      </c>
      <c r="I643" t="str">
        <f>LEFT(Таблица2[[#This Row],[Фамилия, имя]])</f>
        <v>П</v>
      </c>
    </row>
    <row r="644" spans="1:9" x14ac:dyDescent="0.2">
      <c r="A644">
        <v>645</v>
      </c>
      <c r="B644" t="s">
        <v>1328</v>
      </c>
      <c r="C644" t="s">
        <v>65</v>
      </c>
      <c r="D644" s="20" t="s">
        <v>1329</v>
      </c>
      <c r="E644">
        <v>20</v>
      </c>
      <c r="F644" t="s">
        <v>63</v>
      </c>
      <c r="G644">
        <v>1178477</v>
      </c>
      <c r="H644" t="str">
        <f>RIGHT(Таблица2[[#This Row],[Дата рождения]],4)</f>
        <v>1997</v>
      </c>
      <c r="I644" t="str">
        <f>LEFT(Таблица2[[#This Row],[Фамилия, имя]])</f>
        <v>Ф</v>
      </c>
    </row>
    <row r="645" spans="1:9" x14ac:dyDescent="0.2">
      <c r="A645">
        <v>840</v>
      </c>
      <c r="B645" t="s">
        <v>1330</v>
      </c>
      <c r="C645" t="s">
        <v>71</v>
      </c>
      <c r="D645" s="20" t="s">
        <v>1331</v>
      </c>
      <c r="E645">
        <v>37</v>
      </c>
      <c r="F645" t="s">
        <v>63</v>
      </c>
      <c r="G645">
        <v>11086570</v>
      </c>
      <c r="H645" t="str">
        <f>RIGHT(Таблица2[[#This Row],[Дата рождения]],4)</f>
        <v>1980</v>
      </c>
      <c r="I645" t="str">
        <f>LEFT(Таблица2[[#This Row],[Фамилия, имя]])</f>
        <v>З</v>
      </c>
    </row>
    <row r="646" spans="1:9" x14ac:dyDescent="0.2">
      <c r="A646">
        <v>134</v>
      </c>
      <c r="B646" t="s">
        <v>1332</v>
      </c>
      <c r="C646" t="s">
        <v>71</v>
      </c>
      <c r="D646" s="20" t="s">
        <v>1333</v>
      </c>
      <c r="E646">
        <v>19</v>
      </c>
      <c r="F646" t="s">
        <v>63</v>
      </c>
      <c r="G646">
        <v>25606633</v>
      </c>
      <c r="H646" t="str">
        <f>RIGHT(Таблица2[[#This Row],[Дата рождения]],4)</f>
        <v>1998</v>
      </c>
      <c r="I646" t="str">
        <f>LEFT(Таблица2[[#This Row],[Фамилия, имя]])</f>
        <v>Б</v>
      </c>
    </row>
    <row r="647" spans="1:9" x14ac:dyDescent="0.2">
      <c r="A647">
        <v>1180</v>
      </c>
      <c r="B647" t="s">
        <v>1334</v>
      </c>
      <c r="C647" t="s">
        <v>71</v>
      </c>
      <c r="D647" s="20" t="s">
        <v>1335</v>
      </c>
      <c r="E647">
        <v>38</v>
      </c>
      <c r="F647" t="s">
        <v>63</v>
      </c>
      <c r="G647">
        <v>71794242</v>
      </c>
      <c r="H647" t="str">
        <f>RIGHT(Таблица2[[#This Row],[Дата рождения]],4)</f>
        <v>1979</v>
      </c>
      <c r="I647" t="str">
        <f>LEFT(Таблица2[[#This Row],[Фамилия, имя]])</f>
        <v>К</v>
      </c>
    </row>
    <row r="648" spans="1:9" x14ac:dyDescent="0.2">
      <c r="A648">
        <v>926</v>
      </c>
      <c r="B648" t="s">
        <v>1336</v>
      </c>
      <c r="C648" t="s">
        <v>71</v>
      </c>
      <c r="D648" s="20" t="s">
        <v>1337</v>
      </c>
      <c r="E648">
        <v>28</v>
      </c>
      <c r="F648" t="s">
        <v>63</v>
      </c>
      <c r="G648">
        <v>53439487</v>
      </c>
      <c r="H648" t="str">
        <f>RIGHT(Таблица2[[#This Row],[Дата рождения]],4)</f>
        <v>1989</v>
      </c>
      <c r="I648" t="str">
        <f>LEFT(Таблица2[[#This Row],[Фамилия, имя]])</f>
        <v>К</v>
      </c>
    </row>
    <row r="649" spans="1:9" x14ac:dyDescent="0.2">
      <c r="A649">
        <v>211</v>
      </c>
      <c r="B649" t="s">
        <v>1338</v>
      </c>
      <c r="C649" t="s">
        <v>65</v>
      </c>
      <c r="D649" s="20" t="s">
        <v>1339</v>
      </c>
      <c r="E649">
        <v>35</v>
      </c>
      <c r="F649" t="s">
        <v>63</v>
      </c>
      <c r="G649">
        <v>77921226</v>
      </c>
      <c r="H649" t="str">
        <f>RIGHT(Таблица2[[#This Row],[Дата рождения]],4)</f>
        <v>1982</v>
      </c>
      <c r="I649" t="str">
        <f>LEFT(Таблица2[[#This Row],[Фамилия, имя]])</f>
        <v>Б</v>
      </c>
    </row>
    <row r="650" spans="1:9" x14ac:dyDescent="0.2">
      <c r="A650">
        <v>1067</v>
      </c>
      <c r="B650" t="s">
        <v>1340</v>
      </c>
      <c r="C650" t="s">
        <v>71</v>
      </c>
      <c r="D650" s="20" t="s">
        <v>1341</v>
      </c>
      <c r="E650">
        <v>27</v>
      </c>
      <c r="F650" t="s">
        <v>85</v>
      </c>
      <c r="G650">
        <v>39150239</v>
      </c>
      <c r="H650" t="str">
        <f>RIGHT(Таблица2[[#This Row],[Дата рождения]],4)</f>
        <v>1990</v>
      </c>
      <c r="I650" t="str">
        <f>LEFT(Таблица2[[#This Row],[Фамилия, имя]])</f>
        <v>Э</v>
      </c>
    </row>
    <row r="651" spans="1:9" x14ac:dyDescent="0.2">
      <c r="A651">
        <v>351</v>
      </c>
      <c r="B651" t="s">
        <v>1342</v>
      </c>
      <c r="C651" t="s">
        <v>65</v>
      </c>
      <c r="D651" s="20" t="s">
        <v>1343</v>
      </c>
      <c r="E651">
        <v>31</v>
      </c>
      <c r="F651" t="s">
        <v>161</v>
      </c>
      <c r="G651">
        <v>98879314</v>
      </c>
      <c r="H651" t="str">
        <f>RIGHT(Таблица2[[#This Row],[Дата рождения]],4)</f>
        <v>1986</v>
      </c>
      <c r="I651" t="str">
        <f>LEFT(Таблица2[[#This Row],[Фамилия, имя]])</f>
        <v>В</v>
      </c>
    </row>
    <row r="652" spans="1:9" x14ac:dyDescent="0.2">
      <c r="A652">
        <v>435</v>
      </c>
      <c r="B652" t="s">
        <v>1344</v>
      </c>
      <c r="C652" t="s">
        <v>71</v>
      </c>
      <c r="D652" s="20" t="s">
        <v>1345</v>
      </c>
      <c r="E652">
        <v>24</v>
      </c>
      <c r="F652" t="s">
        <v>63</v>
      </c>
      <c r="G652">
        <v>75417469</v>
      </c>
      <c r="H652" t="str">
        <f>RIGHT(Таблица2[[#This Row],[Дата рождения]],4)</f>
        <v>1993</v>
      </c>
      <c r="I652" t="str">
        <f>LEFT(Таблица2[[#This Row],[Фамилия, имя]])</f>
        <v>С</v>
      </c>
    </row>
    <row r="653" spans="1:9" x14ac:dyDescent="0.2">
      <c r="A653">
        <v>1385</v>
      </c>
      <c r="B653" t="s">
        <v>1346</v>
      </c>
      <c r="C653" t="s">
        <v>71</v>
      </c>
      <c r="D653" s="20" t="s">
        <v>1347</v>
      </c>
      <c r="E653">
        <v>23</v>
      </c>
      <c r="F653" t="s">
        <v>67</v>
      </c>
      <c r="G653">
        <v>16397199</v>
      </c>
      <c r="H653" t="str">
        <f>RIGHT(Таблица2[[#This Row],[Дата рождения]],4)</f>
        <v>1994</v>
      </c>
      <c r="I653" t="str">
        <f>LEFT(Таблица2[[#This Row],[Фамилия, имя]])</f>
        <v>Л</v>
      </c>
    </row>
    <row r="654" spans="1:9" x14ac:dyDescent="0.2">
      <c r="A654">
        <v>749</v>
      </c>
      <c r="B654" t="s">
        <v>1348</v>
      </c>
      <c r="C654" t="s">
        <v>61</v>
      </c>
      <c r="D654" s="20" t="s">
        <v>1349</v>
      </c>
      <c r="E654">
        <v>29</v>
      </c>
      <c r="F654" t="s">
        <v>85</v>
      </c>
      <c r="G654">
        <v>44662376</v>
      </c>
      <c r="H654" t="str">
        <f>RIGHT(Таблица2[[#This Row],[Дата рождения]],4)</f>
        <v>1988</v>
      </c>
      <c r="I654" t="str">
        <f>LEFT(Таблица2[[#This Row],[Фамилия, имя]])</f>
        <v>Х</v>
      </c>
    </row>
    <row r="655" spans="1:9" x14ac:dyDescent="0.2">
      <c r="A655">
        <v>1254</v>
      </c>
      <c r="B655" t="s">
        <v>1350</v>
      </c>
      <c r="C655" t="s">
        <v>65</v>
      </c>
      <c r="D655" s="20" t="s">
        <v>1351</v>
      </c>
      <c r="E655">
        <v>29</v>
      </c>
      <c r="F655" t="s">
        <v>124</v>
      </c>
      <c r="G655">
        <v>99282989</v>
      </c>
      <c r="H655" t="str">
        <f>RIGHT(Таблица2[[#This Row],[Дата рождения]],4)</f>
        <v>1988</v>
      </c>
      <c r="I655" t="str">
        <f>LEFT(Таблица2[[#This Row],[Фамилия, имя]])</f>
        <v>К</v>
      </c>
    </row>
    <row r="656" spans="1:9" x14ac:dyDescent="0.2">
      <c r="A656">
        <v>508</v>
      </c>
      <c r="B656" t="s">
        <v>1352</v>
      </c>
      <c r="C656" t="s">
        <v>71</v>
      </c>
      <c r="D656" s="20" t="s">
        <v>1353</v>
      </c>
      <c r="E656">
        <v>28</v>
      </c>
      <c r="F656" t="s">
        <v>73</v>
      </c>
      <c r="G656">
        <v>60949597</v>
      </c>
      <c r="H656" t="str">
        <f>RIGHT(Таблица2[[#This Row],[Дата рождения]],4)</f>
        <v>1989</v>
      </c>
      <c r="I656" t="str">
        <f>LEFT(Таблица2[[#This Row],[Фамилия, имя]])</f>
        <v>Г</v>
      </c>
    </row>
    <row r="657" spans="1:9" x14ac:dyDescent="0.2">
      <c r="A657">
        <v>1269</v>
      </c>
      <c r="B657" t="s">
        <v>1354</v>
      </c>
      <c r="C657" t="s">
        <v>65</v>
      </c>
      <c r="D657" s="20" t="s">
        <v>1355</v>
      </c>
      <c r="E657">
        <v>29</v>
      </c>
      <c r="F657" t="s">
        <v>63</v>
      </c>
      <c r="G657">
        <v>38787444</v>
      </c>
      <c r="H657" t="str">
        <f>RIGHT(Таблица2[[#This Row],[Дата рождения]],4)</f>
        <v>1988</v>
      </c>
      <c r="I657" t="str">
        <f>LEFT(Таблица2[[#This Row],[Фамилия, имя]])</f>
        <v>К</v>
      </c>
    </row>
    <row r="658" spans="1:9" x14ac:dyDescent="0.2">
      <c r="A658">
        <v>212</v>
      </c>
      <c r="B658" t="s">
        <v>1356</v>
      </c>
      <c r="C658" t="s">
        <v>71</v>
      </c>
      <c r="D658" s="20" t="s">
        <v>1357</v>
      </c>
      <c r="E658">
        <v>37</v>
      </c>
      <c r="F658" t="s">
        <v>103</v>
      </c>
      <c r="G658">
        <v>25577381</v>
      </c>
      <c r="H658" t="str">
        <f>RIGHT(Таблица2[[#This Row],[Дата рождения]],4)</f>
        <v>1980</v>
      </c>
      <c r="I658" t="str">
        <f>LEFT(Таблица2[[#This Row],[Фамилия, имя]])</f>
        <v>Р</v>
      </c>
    </row>
    <row r="659" spans="1:9" x14ac:dyDescent="0.2">
      <c r="A659">
        <v>526</v>
      </c>
      <c r="B659" t="s">
        <v>1358</v>
      </c>
      <c r="C659" t="s">
        <v>71</v>
      </c>
      <c r="D659" s="20" t="s">
        <v>1359</v>
      </c>
      <c r="E659">
        <v>24</v>
      </c>
      <c r="F659" t="s">
        <v>63</v>
      </c>
      <c r="G659">
        <v>70814142</v>
      </c>
      <c r="H659" t="str">
        <f>RIGHT(Таблица2[[#This Row],[Дата рождения]],4)</f>
        <v>1993</v>
      </c>
      <c r="I659" t="str">
        <f>LEFT(Таблица2[[#This Row],[Фамилия, имя]])</f>
        <v>Т</v>
      </c>
    </row>
    <row r="660" spans="1:9" x14ac:dyDescent="0.2">
      <c r="A660">
        <v>369</v>
      </c>
      <c r="B660" t="s">
        <v>1360</v>
      </c>
      <c r="C660" t="s">
        <v>71</v>
      </c>
      <c r="D660" s="20" t="s">
        <v>1361</v>
      </c>
      <c r="E660">
        <v>36</v>
      </c>
      <c r="F660" t="s">
        <v>63</v>
      </c>
      <c r="G660">
        <v>9555799</v>
      </c>
      <c r="H660" t="str">
        <f>RIGHT(Таблица2[[#This Row],[Дата рождения]],4)</f>
        <v>1981</v>
      </c>
      <c r="I660" t="str">
        <f>LEFT(Таблица2[[#This Row],[Фамилия, имя]])</f>
        <v>С</v>
      </c>
    </row>
    <row r="661" spans="1:9" x14ac:dyDescent="0.2">
      <c r="A661">
        <v>656</v>
      </c>
      <c r="B661" t="s">
        <v>1362</v>
      </c>
      <c r="C661" t="s">
        <v>71</v>
      </c>
      <c r="D661" s="20" t="s">
        <v>1363</v>
      </c>
      <c r="E661">
        <v>39</v>
      </c>
      <c r="F661" t="s">
        <v>528</v>
      </c>
      <c r="G661">
        <v>78940957</v>
      </c>
      <c r="H661" t="str">
        <f>RIGHT(Таблица2[[#This Row],[Дата рождения]],4)</f>
        <v>1979</v>
      </c>
      <c r="I661" t="str">
        <f>LEFT(Таблица2[[#This Row],[Фамилия, имя]])</f>
        <v>Ф</v>
      </c>
    </row>
    <row r="662" spans="1:9" x14ac:dyDescent="0.2">
      <c r="A662">
        <v>151</v>
      </c>
      <c r="B662" t="s">
        <v>1364</v>
      </c>
      <c r="C662" t="s">
        <v>71</v>
      </c>
      <c r="D662" s="20" t="s">
        <v>1365</v>
      </c>
      <c r="E662">
        <v>37</v>
      </c>
      <c r="F662" t="s">
        <v>67</v>
      </c>
      <c r="G662">
        <v>23625487</v>
      </c>
      <c r="H662" t="str">
        <f>RIGHT(Таблица2[[#This Row],[Дата рождения]],4)</f>
        <v>1980</v>
      </c>
      <c r="I662" t="str">
        <f>LEFT(Таблица2[[#This Row],[Фамилия, имя]])</f>
        <v>Р</v>
      </c>
    </row>
    <row r="663" spans="1:9" x14ac:dyDescent="0.2">
      <c r="A663">
        <v>568</v>
      </c>
      <c r="B663" t="s">
        <v>1366</v>
      </c>
      <c r="C663" t="s">
        <v>71</v>
      </c>
      <c r="D663" s="20" t="s">
        <v>1367</v>
      </c>
      <c r="E663">
        <v>34</v>
      </c>
      <c r="F663" t="s">
        <v>1368</v>
      </c>
      <c r="G663">
        <v>5055067</v>
      </c>
      <c r="H663" t="str">
        <f>RIGHT(Таблица2[[#This Row],[Дата рождения]],4)</f>
        <v>1983</v>
      </c>
      <c r="I663" t="str">
        <f>LEFT(Таблица2[[#This Row],[Фамилия, имя]])</f>
        <v>Т</v>
      </c>
    </row>
    <row r="664" spans="1:9" x14ac:dyDescent="0.2">
      <c r="A664">
        <v>1379</v>
      </c>
      <c r="B664" t="s">
        <v>1369</v>
      </c>
      <c r="C664" t="s">
        <v>65</v>
      </c>
      <c r="D664" s="20" t="s">
        <v>1370</v>
      </c>
      <c r="E664">
        <v>27</v>
      </c>
      <c r="F664" t="s">
        <v>63</v>
      </c>
      <c r="G664">
        <v>75473306</v>
      </c>
      <c r="H664" t="str">
        <f>RIGHT(Таблица2[[#This Row],[Дата рождения]],4)</f>
        <v>1990</v>
      </c>
      <c r="I664" t="str">
        <f>LEFT(Таблица2[[#This Row],[Фамилия, имя]])</f>
        <v>Л</v>
      </c>
    </row>
    <row r="665" spans="1:9" x14ac:dyDescent="0.2">
      <c r="A665">
        <v>344</v>
      </c>
      <c r="B665" t="s">
        <v>1371</v>
      </c>
      <c r="C665" t="s">
        <v>71</v>
      </c>
      <c r="D665" s="20" t="s">
        <v>1372</v>
      </c>
      <c r="E665">
        <v>33</v>
      </c>
      <c r="F665" t="s">
        <v>76</v>
      </c>
      <c r="G665">
        <v>54621499</v>
      </c>
      <c r="H665" t="str">
        <f>RIGHT(Таблица2[[#This Row],[Дата рождения]],4)</f>
        <v>1984</v>
      </c>
      <c r="I665" t="str">
        <f>LEFT(Таблица2[[#This Row],[Фамилия, имя]])</f>
        <v>С</v>
      </c>
    </row>
    <row r="666" spans="1:9" x14ac:dyDescent="0.2">
      <c r="A666">
        <v>108</v>
      </c>
      <c r="B666" t="s">
        <v>1373</v>
      </c>
      <c r="C666" t="s">
        <v>71</v>
      </c>
      <c r="D666" s="20" t="s">
        <v>1374</v>
      </c>
      <c r="E666">
        <v>21</v>
      </c>
      <c r="F666" t="s">
        <v>63</v>
      </c>
      <c r="G666">
        <v>83663091</v>
      </c>
      <c r="H666" t="str">
        <f>RIGHT(Таблица2[[#This Row],[Дата рождения]],4)</f>
        <v>1996</v>
      </c>
      <c r="I666" t="str">
        <f>LEFT(Таблица2[[#This Row],[Фамилия, имя]])</f>
        <v>А</v>
      </c>
    </row>
    <row r="667" spans="1:9" x14ac:dyDescent="0.2">
      <c r="A667">
        <v>416</v>
      </c>
      <c r="B667" t="s">
        <v>1375</v>
      </c>
      <c r="C667" t="s">
        <v>61</v>
      </c>
      <c r="D667" s="20" t="s">
        <v>1376</v>
      </c>
      <c r="E667">
        <v>20</v>
      </c>
      <c r="F667" t="s">
        <v>63</v>
      </c>
      <c r="G667">
        <v>12750937</v>
      </c>
      <c r="H667" t="str">
        <f>RIGHT(Таблица2[[#This Row],[Дата рождения]],4)</f>
        <v>1997</v>
      </c>
      <c r="I667" t="str">
        <f>LEFT(Таблица2[[#This Row],[Фамилия, имя]])</f>
        <v>В</v>
      </c>
    </row>
    <row r="668" spans="1:9" x14ac:dyDescent="0.2">
      <c r="A668">
        <v>785</v>
      </c>
      <c r="B668" t="s">
        <v>1377</v>
      </c>
      <c r="C668" t="s">
        <v>71</v>
      </c>
      <c r="D668" s="20" t="s">
        <v>1378</v>
      </c>
      <c r="E668">
        <v>34</v>
      </c>
      <c r="F668" t="s">
        <v>96</v>
      </c>
      <c r="G668">
        <v>28928361</v>
      </c>
      <c r="H668" t="str">
        <f>RIGHT(Таблица2[[#This Row],[Дата рождения]],4)</f>
        <v>1984</v>
      </c>
      <c r="I668" t="str">
        <f>LEFT(Таблица2[[#This Row],[Фамилия, имя]])</f>
        <v>Ж</v>
      </c>
    </row>
    <row r="669" spans="1:9" x14ac:dyDescent="0.2">
      <c r="A669">
        <v>565</v>
      </c>
      <c r="B669" t="s">
        <v>1379</v>
      </c>
      <c r="C669" t="s">
        <v>61</v>
      </c>
      <c r="D669" s="20" t="s">
        <v>446</v>
      </c>
      <c r="E669">
        <v>24</v>
      </c>
      <c r="F669" t="s">
        <v>299</v>
      </c>
      <c r="G669">
        <v>72537632</v>
      </c>
      <c r="H669" t="str">
        <f>RIGHT(Таблица2[[#This Row],[Дата рождения]],4)</f>
        <v>1993</v>
      </c>
      <c r="I669" t="str">
        <f>LEFT(Таблица2[[#This Row],[Фамилия, имя]])</f>
        <v>Т</v>
      </c>
    </row>
    <row r="670" spans="1:9" x14ac:dyDescent="0.2">
      <c r="A670">
        <v>1063</v>
      </c>
      <c r="B670" t="s">
        <v>1380</v>
      </c>
      <c r="C670" t="s">
        <v>71</v>
      </c>
      <c r="D670" s="20" t="s">
        <v>1381</v>
      </c>
      <c r="E670">
        <v>33</v>
      </c>
      <c r="F670" t="s">
        <v>63</v>
      </c>
      <c r="G670">
        <v>89147241</v>
      </c>
      <c r="H670" t="str">
        <f>RIGHT(Таблица2[[#This Row],[Дата рождения]],4)</f>
        <v>1984</v>
      </c>
      <c r="I670" t="str">
        <f>LEFT(Таблица2[[#This Row],[Фамилия, имя]])</f>
        <v>К</v>
      </c>
    </row>
    <row r="671" spans="1:9" x14ac:dyDescent="0.2">
      <c r="A671">
        <v>687</v>
      </c>
      <c r="B671" t="s">
        <v>1382</v>
      </c>
      <c r="C671" t="s">
        <v>65</v>
      </c>
      <c r="D671" s="20" t="s">
        <v>1383</v>
      </c>
      <c r="E671">
        <v>32</v>
      </c>
      <c r="F671" t="s">
        <v>161</v>
      </c>
      <c r="G671">
        <v>39067845</v>
      </c>
      <c r="H671" t="str">
        <f>RIGHT(Таблица2[[#This Row],[Дата рождения]],4)</f>
        <v>1985</v>
      </c>
      <c r="I671" t="str">
        <f>LEFT(Таблица2[[#This Row],[Фамилия, имя]])</f>
        <v>Ф</v>
      </c>
    </row>
    <row r="672" spans="1:9" x14ac:dyDescent="0.2">
      <c r="A672">
        <v>795</v>
      </c>
      <c r="B672" t="s">
        <v>1384</v>
      </c>
      <c r="C672" t="s">
        <v>71</v>
      </c>
      <c r="D672" s="20" t="s">
        <v>1385</v>
      </c>
      <c r="E672">
        <v>19</v>
      </c>
      <c r="F672" t="s">
        <v>63</v>
      </c>
      <c r="G672">
        <v>93063471</v>
      </c>
      <c r="H672" t="str">
        <f>RIGHT(Таблица2[[#This Row],[Дата рождения]],4)</f>
        <v>1998</v>
      </c>
      <c r="I672" t="str">
        <f>LEFT(Таблица2[[#This Row],[Фамилия, имя]])</f>
        <v>Ц</v>
      </c>
    </row>
    <row r="673" spans="1:9" x14ac:dyDescent="0.2">
      <c r="A673">
        <v>1345</v>
      </c>
      <c r="B673" t="s">
        <v>1386</v>
      </c>
      <c r="C673" t="s">
        <v>65</v>
      </c>
      <c r="D673" s="20" t="s">
        <v>1387</v>
      </c>
      <c r="E673">
        <v>40</v>
      </c>
      <c r="F673" t="s">
        <v>67</v>
      </c>
      <c r="G673">
        <v>68661473</v>
      </c>
      <c r="H673" t="str">
        <f>RIGHT(Таблица2[[#This Row],[Дата рождения]],4)</f>
        <v>1977</v>
      </c>
      <c r="I673" t="str">
        <f>LEFT(Таблица2[[#This Row],[Фамилия, имя]])</f>
        <v>Л</v>
      </c>
    </row>
    <row r="674" spans="1:9" x14ac:dyDescent="0.2">
      <c r="A674">
        <v>1370</v>
      </c>
      <c r="B674" t="s">
        <v>1388</v>
      </c>
      <c r="C674" t="s">
        <v>71</v>
      </c>
      <c r="D674" s="20" t="s">
        <v>1389</v>
      </c>
      <c r="E674">
        <v>40</v>
      </c>
      <c r="F674" t="s">
        <v>73</v>
      </c>
      <c r="G674">
        <v>28081109</v>
      </c>
      <c r="H674" t="str">
        <f>RIGHT(Таблица2[[#This Row],[Дата рождения]],4)</f>
        <v>1977</v>
      </c>
      <c r="I674" t="str">
        <f>LEFT(Таблица2[[#This Row],[Фамилия, имя]])</f>
        <v>Л</v>
      </c>
    </row>
    <row r="675" spans="1:9" x14ac:dyDescent="0.2">
      <c r="A675">
        <v>599</v>
      </c>
      <c r="B675" t="s">
        <v>1390</v>
      </c>
      <c r="C675" t="s">
        <v>71</v>
      </c>
      <c r="D675" s="20" t="s">
        <v>1391</v>
      </c>
      <c r="E675">
        <v>19</v>
      </c>
      <c r="F675" t="s">
        <v>63</v>
      </c>
      <c r="G675">
        <v>85876536</v>
      </c>
      <c r="H675" t="str">
        <f>RIGHT(Таблица2[[#This Row],[Дата рождения]],4)</f>
        <v>1998</v>
      </c>
      <c r="I675" t="str">
        <f>LEFT(Таблица2[[#This Row],[Фамилия, имя]])</f>
        <v>Г</v>
      </c>
    </row>
    <row r="676" spans="1:9" x14ac:dyDescent="0.2">
      <c r="A676">
        <v>271</v>
      </c>
      <c r="B676" t="s">
        <v>1392</v>
      </c>
      <c r="C676" t="s">
        <v>61</v>
      </c>
      <c r="D676" s="20" t="s">
        <v>1393</v>
      </c>
      <c r="E676">
        <v>26</v>
      </c>
      <c r="F676" t="s">
        <v>63</v>
      </c>
      <c r="G676">
        <v>34798385</v>
      </c>
      <c r="H676" t="str">
        <f>RIGHT(Таблица2[[#This Row],[Дата рождения]],4)</f>
        <v>1991</v>
      </c>
      <c r="I676" t="str">
        <f>LEFT(Таблица2[[#This Row],[Фамилия, имя]])</f>
        <v>Б</v>
      </c>
    </row>
    <row r="677" spans="1:9" x14ac:dyDescent="0.2">
      <c r="A677">
        <v>1397</v>
      </c>
      <c r="B677" t="s">
        <v>1394</v>
      </c>
      <c r="C677" t="s">
        <v>65</v>
      </c>
      <c r="D677" s="20" t="s">
        <v>1395</v>
      </c>
      <c r="E677">
        <v>33</v>
      </c>
      <c r="F677" t="s">
        <v>76</v>
      </c>
      <c r="G677">
        <v>43971521</v>
      </c>
      <c r="H677" t="str">
        <f>RIGHT(Таблица2[[#This Row],[Дата рождения]],4)</f>
        <v>1985</v>
      </c>
      <c r="I677" t="str">
        <f>LEFT(Таблица2[[#This Row],[Фамилия, имя]])</f>
        <v>Л</v>
      </c>
    </row>
    <row r="678" spans="1:9" x14ac:dyDescent="0.2">
      <c r="A678">
        <v>327</v>
      </c>
      <c r="B678" t="s">
        <v>1396</v>
      </c>
      <c r="C678" t="s">
        <v>71</v>
      </c>
      <c r="D678" s="20" t="s">
        <v>1397</v>
      </c>
      <c r="E678">
        <v>23</v>
      </c>
      <c r="F678" t="s">
        <v>63</v>
      </c>
      <c r="G678">
        <v>81880653</v>
      </c>
      <c r="H678" t="str">
        <f>RIGHT(Таблица2[[#This Row],[Дата рождения]],4)</f>
        <v>1994</v>
      </c>
      <c r="I678" t="str">
        <f>LEFT(Таблица2[[#This Row],[Фамилия, имя]])</f>
        <v>С</v>
      </c>
    </row>
    <row r="679" spans="1:9" x14ac:dyDescent="0.2">
      <c r="A679">
        <v>644</v>
      </c>
      <c r="B679" t="s">
        <v>1398</v>
      </c>
      <c r="C679" t="s">
        <v>71</v>
      </c>
      <c r="D679" s="20" t="s">
        <v>1399</v>
      </c>
      <c r="E679">
        <v>20</v>
      </c>
      <c r="F679" t="s">
        <v>63</v>
      </c>
      <c r="G679">
        <v>16222816</v>
      </c>
      <c r="H679" t="str">
        <f>RIGHT(Таблица2[[#This Row],[Дата рождения]],4)</f>
        <v>1997</v>
      </c>
      <c r="I679" t="str">
        <f>LEFT(Таблица2[[#This Row],[Фамилия, имя]])</f>
        <v>Ф</v>
      </c>
    </row>
    <row r="680" spans="1:9" x14ac:dyDescent="0.2">
      <c r="A680">
        <v>1000</v>
      </c>
      <c r="B680" t="s">
        <v>1400</v>
      </c>
      <c r="C680" t="s">
        <v>71</v>
      </c>
      <c r="D680" s="20" t="s">
        <v>1401</v>
      </c>
      <c r="E680">
        <v>32</v>
      </c>
      <c r="F680" t="s">
        <v>63</v>
      </c>
      <c r="G680">
        <v>16919527</v>
      </c>
      <c r="H680" t="str">
        <f>RIGHT(Таблица2[[#This Row],[Дата рождения]],4)</f>
        <v>1985</v>
      </c>
      <c r="I680" t="str">
        <f>LEFT(Таблица2[[#This Row],[Фамилия, имя]])</f>
        <v>К</v>
      </c>
    </row>
    <row r="681" spans="1:9" x14ac:dyDescent="0.2">
      <c r="A681">
        <v>1170</v>
      </c>
      <c r="B681" t="s">
        <v>1402</v>
      </c>
      <c r="C681" t="s">
        <v>71</v>
      </c>
      <c r="D681" s="20" t="s">
        <v>1403</v>
      </c>
      <c r="E681">
        <v>35</v>
      </c>
      <c r="F681" t="s">
        <v>103</v>
      </c>
      <c r="G681">
        <v>34441138</v>
      </c>
      <c r="H681" t="str">
        <f>RIGHT(Таблица2[[#This Row],[Дата рождения]],4)</f>
        <v>1982</v>
      </c>
      <c r="I681" t="str">
        <f>LEFT(Таблица2[[#This Row],[Фамилия, имя]])</f>
        <v>К</v>
      </c>
    </row>
    <row r="682" spans="1:9" x14ac:dyDescent="0.2">
      <c r="A682">
        <v>1019</v>
      </c>
      <c r="B682" t="s">
        <v>1404</v>
      </c>
      <c r="C682" t="s">
        <v>65</v>
      </c>
      <c r="D682" s="20" t="s">
        <v>1405</v>
      </c>
      <c r="E682">
        <v>26</v>
      </c>
      <c r="F682" t="s">
        <v>85</v>
      </c>
      <c r="G682">
        <v>18987752</v>
      </c>
      <c r="H682" t="str">
        <f>RIGHT(Таблица2[[#This Row],[Дата рождения]],4)</f>
        <v>1991</v>
      </c>
      <c r="I682" t="str">
        <f>LEFT(Таблица2[[#This Row],[Фамилия, имя]])</f>
        <v>К</v>
      </c>
    </row>
    <row r="683" spans="1:9" x14ac:dyDescent="0.2">
      <c r="A683">
        <v>942</v>
      </c>
      <c r="B683" t="s">
        <v>1406</v>
      </c>
      <c r="C683" t="s">
        <v>61</v>
      </c>
      <c r="D683" s="20" t="s">
        <v>1407</v>
      </c>
      <c r="E683">
        <v>22</v>
      </c>
      <c r="F683" t="s">
        <v>63</v>
      </c>
      <c r="G683">
        <v>92383887</v>
      </c>
      <c r="H683" t="str">
        <f>RIGHT(Таблица2[[#This Row],[Дата рождения]],4)</f>
        <v>1995</v>
      </c>
      <c r="I683" t="str">
        <f>LEFT(Таблица2[[#This Row],[Фамилия, имя]])</f>
        <v>Ш</v>
      </c>
    </row>
    <row r="684" spans="1:9" x14ac:dyDescent="0.2">
      <c r="A684">
        <v>167</v>
      </c>
      <c r="B684" t="s">
        <v>1408</v>
      </c>
      <c r="C684" t="s">
        <v>71</v>
      </c>
      <c r="D684" s="20" t="s">
        <v>1409</v>
      </c>
      <c r="E684">
        <v>20</v>
      </c>
      <c r="F684" t="s">
        <v>63</v>
      </c>
      <c r="G684">
        <v>60978507</v>
      </c>
      <c r="H684" t="str">
        <f>RIGHT(Таблица2[[#This Row],[Дата рождения]],4)</f>
        <v>1997</v>
      </c>
      <c r="I684" t="str">
        <f>LEFT(Таблица2[[#This Row],[Фамилия, имя]])</f>
        <v>Б</v>
      </c>
    </row>
    <row r="685" spans="1:9" x14ac:dyDescent="0.2">
      <c r="A685">
        <v>78</v>
      </c>
      <c r="B685" t="s">
        <v>1410</v>
      </c>
      <c r="C685" t="s">
        <v>65</v>
      </c>
      <c r="D685" s="20" t="s">
        <v>1411</v>
      </c>
      <c r="E685">
        <v>25</v>
      </c>
      <c r="F685" t="s">
        <v>63</v>
      </c>
      <c r="G685">
        <v>82836638</v>
      </c>
      <c r="H685" t="str">
        <f>RIGHT(Таблица2[[#This Row],[Дата рождения]],4)</f>
        <v>1992</v>
      </c>
      <c r="I685" t="str">
        <f>LEFT(Таблица2[[#This Row],[Фамилия, имя]])</f>
        <v>А</v>
      </c>
    </row>
    <row r="686" spans="1:9" x14ac:dyDescent="0.2">
      <c r="A686">
        <v>899</v>
      </c>
      <c r="B686" t="s">
        <v>1412</v>
      </c>
      <c r="C686" t="s">
        <v>65</v>
      </c>
      <c r="D686" s="20" t="s">
        <v>1413</v>
      </c>
      <c r="E686">
        <v>30</v>
      </c>
      <c r="F686" t="s">
        <v>63</v>
      </c>
      <c r="G686">
        <v>24059762</v>
      </c>
      <c r="H686" t="str">
        <f>RIGHT(Таблица2[[#This Row],[Дата рождения]],4)</f>
        <v>1987</v>
      </c>
      <c r="I686" t="str">
        <f>LEFT(Таблица2[[#This Row],[Фамилия, имя]])</f>
        <v>Ш</v>
      </c>
    </row>
    <row r="687" spans="1:9" x14ac:dyDescent="0.2">
      <c r="A687">
        <v>1295</v>
      </c>
      <c r="B687" t="s">
        <v>1414</v>
      </c>
      <c r="C687" t="s">
        <v>71</v>
      </c>
      <c r="D687" s="20" t="s">
        <v>1415</v>
      </c>
      <c r="E687">
        <v>24</v>
      </c>
      <c r="F687" t="s">
        <v>67</v>
      </c>
      <c r="G687">
        <v>67397532</v>
      </c>
      <c r="H687" t="str">
        <f>RIGHT(Таблица2[[#This Row],[Дата рождения]],4)</f>
        <v>1993</v>
      </c>
      <c r="I687" t="str">
        <f>LEFT(Таблица2[[#This Row],[Фамилия, имя]])</f>
        <v>Л</v>
      </c>
    </row>
    <row r="688" spans="1:9" x14ac:dyDescent="0.2">
      <c r="A688">
        <v>888</v>
      </c>
      <c r="B688" t="s">
        <v>1416</v>
      </c>
      <c r="C688" t="s">
        <v>71</v>
      </c>
      <c r="D688" s="20" t="s">
        <v>1417</v>
      </c>
      <c r="E688">
        <v>36</v>
      </c>
      <c r="F688" t="s">
        <v>528</v>
      </c>
      <c r="G688">
        <v>85575869</v>
      </c>
      <c r="H688" t="str">
        <f>RIGHT(Таблица2[[#This Row],[Дата рождения]],4)</f>
        <v>1981</v>
      </c>
      <c r="I688" t="str">
        <f>LEFT(Таблица2[[#This Row],[Фамилия, имя]])</f>
        <v>Ш</v>
      </c>
    </row>
    <row r="689" spans="1:9" x14ac:dyDescent="0.2">
      <c r="A689">
        <v>909</v>
      </c>
      <c r="B689" t="s">
        <v>1418</v>
      </c>
      <c r="C689" t="s">
        <v>65</v>
      </c>
      <c r="D689" s="20" t="s">
        <v>1319</v>
      </c>
      <c r="E689">
        <v>25</v>
      </c>
      <c r="F689" t="s">
        <v>63</v>
      </c>
      <c r="G689">
        <v>55076181</v>
      </c>
      <c r="H689" t="str">
        <f>RIGHT(Таблица2[[#This Row],[Дата рождения]],4)</f>
        <v>1992</v>
      </c>
      <c r="I689" t="str">
        <f>LEFT(Таблица2[[#This Row],[Фамилия, имя]])</f>
        <v>Ш</v>
      </c>
    </row>
    <row r="690" spans="1:9" x14ac:dyDescent="0.2">
      <c r="A690">
        <v>699</v>
      </c>
      <c r="B690" t="s">
        <v>1419</v>
      </c>
      <c r="C690" t="s">
        <v>61</v>
      </c>
      <c r="D690" s="20" t="s">
        <v>1420</v>
      </c>
      <c r="E690">
        <v>19</v>
      </c>
      <c r="F690" t="s">
        <v>63</v>
      </c>
      <c r="G690">
        <v>76330588</v>
      </c>
      <c r="H690" t="str">
        <f>RIGHT(Таблица2[[#This Row],[Дата рождения]],4)</f>
        <v>1998</v>
      </c>
      <c r="I690" t="str">
        <f>LEFT(Таблица2[[#This Row],[Фамилия, имя]])</f>
        <v>Д</v>
      </c>
    </row>
    <row r="691" spans="1:9" x14ac:dyDescent="0.2">
      <c r="A691">
        <v>1751</v>
      </c>
      <c r="B691" t="s">
        <v>1421</v>
      </c>
      <c r="C691" t="s">
        <v>65</v>
      </c>
      <c r="D691" s="20" t="s">
        <v>1422</v>
      </c>
      <c r="E691">
        <v>43</v>
      </c>
      <c r="F691" t="s">
        <v>63</v>
      </c>
      <c r="G691">
        <v>13253740</v>
      </c>
      <c r="H691" t="str">
        <f>RIGHT(Таблица2[[#This Row],[Дата рождения]],4)</f>
        <v>1974</v>
      </c>
      <c r="I691" t="str">
        <f>LEFT(Таблица2[[#This Row],[Фамилия, имя]])</f>
        <v>О</v>
      </c>
    </row>
    <row r="692" spans="1:9" x14ac:dyDescent="0.2">
      <c r="A692">
        <v>320</v>
      </c>
      <c r="B692" t="s">
        <v>1423</v>
      </c>
      <c r="C692" t="s">
        <v>65</v>
      </c>
      <c r="D692" s="20" t="s">
        <v>1424</v>
      </c>
      <c r="E692">
        <v>28</v>
      </c>
      <c r="F692" t="s">
        <v>63</v>
      </c>
      <c r="G692">
        <v>46835642</v>
      </c>
      <c r="H692" t="str">
        <f>RIGHT(Таблица2[[#This Row],[Дата рождения]],4)</f>
        <v>1989</v>
      </c>
      <c r="I692" t="str">
        <f>LEFT(Таблица2[[#This Row],[Фамилия, имя]])</f>
        <v>С</v>
      </c>
    </row>
    <row r="693" spans="1:9" x14ac:dyDescent="0.2">
      <c r="A693">
        <v>40</v>
      </c>
      <c r="B693" t="s">
        <v>1425</v>
      </c>
      <c r="C693" t="s">
        <v>61</v>
      </c>
      <c r="D693" s="20" t="s">
        <v>1426</v>
      </c>
      <c r="E693">
        <v>27</v>
      </c>
      <c r="F693" t="s">
        <v>63</v>
      </c>
      <c r="G693">
        <v>26543696</v>
      </c>
      <c r="H693" t="str">
        <f>RIGHT(Таблица2[[#This Row],[Дата рождения]],4)</f>
        <v>1990</v>
      </c>
      <c r="I693" t="str">
        <f>LEFT(Таблица2[[#This Row],[Фамилия, имя]])</f>
        <v>А</v>
      </c>
    </row>
    <row r="694" spans="1:9" x14ac:dyDescent="0.2">
      <c r="A694">
        <v>1040</v>
      </c>
      <c r="B694" t="s">
        <v>1427</v>
      </c>
      <c r="C694" t="s">
        <v>71</v>
      </c>
      <c r="D694" s="20" t="s">
        <v>1428</v>
      </c>
      <c r="E694">
        <v>22</v>
      </c>
      <c r="F694" t="s">
        <v>63</v>
      </c>
      <c r="G694">
        <v>64396809</v>
      </c>
      <c r="H694" t="str">
        <f>RIGHT(Таблица2[[#This Row],[Дата рождения]],4)</f>
        <v>1995</v>
      </c>
      <c r="I694" t="str">
        <f>LEFT(Таблица2[[#This Row],[Фамилия, имя]])</f>
        <v>Ш</v>
      </c>
    </row>
    <row r="695" spans="1:9" x14ac:dyDescent="0.2">
      <c r="A695">
        <v>1308</v>
      </c>
      <c r="B695" t="s">
        <v>1429</v>
      </c>
      <c r="C695" t="s">
        <v>71</v>
      </c>
      <c r="D695" s="20" t="s">
        <v>1430</v>
      </c>
      <c r="E695">
        <v>21</v>
      </c>
      <c r="F695" t="s">
        <v>63</v>
      </c>
      <c r="G695">
        <v>55734320</v>
      </c>
      <c r="H695" t="str">
        <f>RIGHT(Таблица2[[#This Row],[Дата рождения]],4)</f>
        <v>1996</v>
      </c>
      <c r="I695" t="str">
        <f>LEFT(Таблица2[[#This Row],[Фамилия, имя]])</f>
        <v>Л</v>
      </c>
    </row>
    <row r="696" spans="1:9" x14ac:dyDescent="0.2">
      <c r="A696">
        <v>1735</v>
      </c>
      <c r="B696" t="s">
        <v>1431</v>
      </c>
      <c r="C696" t="s">
        <v>71</v>
      </c>
      <c r="D696" s="20" t="s">
        <v>1432</v>
      </c>
      <c r="E696">
        <v>27</v>
      </c>
      <c r="F696" t="s">
        <v>63</v>
      </c>
      <c r="G696">
        <v>10546916</v>
      </c>
      <c r="H696" t="str">
        <f>RIGHT(Таблица2[[#This Row],[Дата рождения]],4)</f>
        <v>1990</v>
      </c>
      <c r="I696" t="str">
        <f>LEFT(Таблица2[[#This Row],[Фамилия, имя]])</f>
        <v>О</v>
      </c>
    </row>
    <row r="697" spans="1:9" x14ac:dyDescent="0.2">
      <c r="A697">
        <v>1106</v>
      </c>
      <c r="B697" t="s">
        <v>1433</v>
      </c>
      <c r="C697" t="s">
        <v>71</v>
      </c>
      <c r="D697" s="20" t="s">
        <v>1434</v>
      </c>
      <c r="E697">
        <v>42</v>
      </c>
      <c r="F697" t="s">
        <v>103</v>
      </c>
      <c r="G697">
        <v>35909649</v>
      </c>
      <c r="H697" t="str">
        <f>RIGHT(Таблица2[[#This Row],[Дата рождения]],4)</f>
        <v>1975</v>
      </c>
      <c r="I697" t="str">
        <f>LEFT(Таблица2[[#This Row],[Фамилия, имя]])</f>
        <v>К</v>
      </c>
    </row>
    <row r="698" spans="1:9" x14ac:dyDescent="0.2">
      <c r="A698">
        <v>652</v>
      </c>
      <c r="B698" t="s">
        <v>1435</v>
      </c>
      <c r="C698" t="s">
        <v>61</v>
      </c>
      <c r="D698" s="20" t="s">
        <v>1436</v>
      </c>
      <c r="E698">
        <v>31</v>
      </c>
      <c r="F698" t="s">
        <v>299</v>
      </c>
      <c r="G698">
        <v>33534642</v>
      </c>
      <c r="H698" t="str">
        <f>RIGHT(Таблица2[[#This Row],[Дата рождения]],4)</f>
        <v>1986</v>
      </c>
      <c r="I698" t="str">
        <f>LEFT(Таблица2[[#This Row],[Фамилия, имя]])</f>
        <v>Д</v>
      </c>
    </row>
    <row r="699" spans="1:9" x14ac:dyDescent="0.2">
      <c r="A699">
        <v>1121</v>
      </c>
      <c r="B699" t="s">
        <v>1437</v>
      </c>
      <c r="C699" t="s">
        <v>65</v>
      </c>
      <c r="D699" s="20" t="s">
        <v>1067</v>
      </c>
      <c r="E699">
        <v>29</v>
      </c>
      <c r="F699" t="s">
        <v>85</v>
      </c>
      <c r="G699">
        <v>19458558</v>
      </c>
      <c r="H699" t="str">
        <f>RIGHT(Таблица2[[#This Row],[Дата рождения]],4)</f>
        <v>1988</v>
      </c>
      <c r="I699" t="str">
        <f>LEFT(Таблица2[[#This Row],[Фамилия, имя]])</f>
        <v>Я</v>
      </c>
    </row>
    <row r="700" spans="1:9" x14ac:dyDescent="0.2">
      <c r="A700">
        <v>814</v>
      </c>
      <c r="B700" t="s">
        <v>1438</v>
      </c>
      <c r="C700" t="s">
        <v>71</v>
      </c>
      <c r="D700" s="20" t="s">
        <v>1439</v>
      </c>
      <c r="E700">
        <v>33</v>
      </c>
      <c r="F700" t="s">
        <v>63</v>
      </c>
      <c r="G700">
        <v>86386594</v>
      </c>
      <c r="H700" t="str">
        <f>RIGHT(Таблица2[[#This Row],[Дата рождения]],4)</f>
        <v>1984</v>
      </c>
      <c r="I700" t="str">
        <f>LEFT(Таблица2[[#This Row],[Фамилия, имя]])</f>
        <v>Ч</v>
      </c>
    </row>
    <row r="701" spans="1:9" x14ac:dyDescent="0.2">
      <c r="A701">
        <v>102</v>
      </c>
      <c r="B701" t="s">
        <v>1440</v>
      </c>
      <c r="C701" t="s">
        <v>71</v>
      </c>
      <c r="D701" s="20" t="s">
        <v>1441</v>
      </c>
      <c r="E701">
        <v>21</v>
      </c>
      <c r="F701" t="s">
        <v>207</v>
      </c>
      <c r="G701">
        <v>30529054</v>
      </c>
      <c r="H701" t="str">
        <f>RIGHT(Таблица2[[#This Row],[Дата рождения]],4)</f>
        <v>1996</v>
      </c>
      <c r="I701" t="str">
        <f>LEFT(Таблица2[[#This Row],[Фамилия, имя]])</f>
        <v>А</v>
      </c>
    </row>
    <row r="702" spans="1:9" x14ac:dyDescent="0.2">
      <c r="A702">
        <v>708</v>
      </c>
      <c r="B702" t="s">
        <v>1442</v>
      </c>
      <c r="C702" t="s">
        <v>65</v>
      </c>
      <c r="D702" s="20" t="s">
        <v>1443</v>
      </c>
      <c r="E702">
        <v>19</v>
      </c>
      <c r="F702" t="s">
        <v>63</v>
      </c>
      <c r="G702">
        <v>61269641</v>
      </c>
      <c r="H702" t="str">
        <f>RIGHT(Таблица2[[#This Row],[Дата рождения]],4)</f>
        <v>1998</v>
      </c>
      <c r="I702" t="str">
        <f>LEFT(Таблица2[[#This Row],[Фамилия, имя]])</f>
        <v>Д</v>
      </c>
    </row>
    <row r="703" spans="1:9" x14ac:dyDescent="0.2">
      <c r="A703">
        <v>1063</v>
      </c>
      <c r="B703" t="s">
        <v>1444</v>
      </c>
      <c r="C703" t="s">
        <v>71</v>
      </c>
      <c r="D703" s="20" t="s">
        <v>1445</v>
      </c>
      <c r="E703">
        <v>41</v>
      </c>
      <c r="F703" t="s">
        <v>161</v>
      </c>
      <c r="G703">
        <v>75507011</v>
      </c>
      <c r="H703" t="str">
        <f>RIGHT(Таблица2[[#This Row],[Дата рождения]],4)</f>
        <v>1976</v>
      </c>
      <c r="I703" t="str">
        <f>LEFT(Таблица2[[#This Row],[Фамилия, имя]])</f>
        <v>Э</v>
      </c>
    </row>
    <row r="704" spans="1:9" x14ac:dyDescent="0.2">
      <c r="A704">
        <v>158</v>
      </c>
      <c r="B704" t="s">
        <v>1446</v>
      </c>
      <c r="C704" t="s">
        <v>71</v>
      </c>
      <c r="D704" s="20" t="s">
        <v>1447</v>
      </c>
      <c r="E704">
        <v>21</v>
      </c>
      <c r="F704" t="s">
        <v>124</v>
      </c>
      <c r="G704">
        <v>34871936</v>
      </c>
      <c r="H704" t="str">
        <f>RIGHT(Таблица2[[#This Row],[Дата рождения]],4)</f>
        <v>1996</v>
      </c>
      <c r="I704" t="str">
        <f>LEFT(Таблица2[[#This Row],[Фамилия, имя]])</f>
        <v>Р</v>
      </c>
    </row>
    <row r="705" spans="1:9" x14ac:dyDescent="0.2">
      <c r="A705">
        <v>502</v>
      </c>
      <c r="B705" t="s">
        <v>1448</v>
      </c>
      <c r="C705" t="s">
        <v>61</v>
      </c>
      <c r="D705" s="20" t="s">
        <v>1449</v>
      </c>
      <c r="E705">
        <v>38</v>
      </c>
      <c r="F705" t="s">
        <v>63</v>
      </c>
      <c r="G705">
        <v>25906735</v>
      </c>
      <c r="H705" t="str">
        <f>RIGHT(Таблица2[[#This Row],[Дата рождения]],4)</f>
        <v>1979</v>
      </c>
      <c r="I705" t="str">
        <f>LEFT(Таблица2[[#This Row],[Фамилия, имя]])</f>
        <v>Г</v>
      </c>
    </row>
    <row r="706" spans="1:9" x14ac:dyDescent="0.2">
      <c r="A706">
        <v>522</v>
      </c>
      <c r="B706" t="s">
        <v>1450</v>
      </c>
      <c r="C706" t="s">
        <v>71</v>
      </c>
      <c r="D706" s="20" t="s">
        <v>1451</v>
      </c>
      <c r="E706">
        <v>35</v>
      </c>
      <c r="F706" t="s">
        <v>63</v>
      </c>
      <c r="G706">
        <v>45231826</v>
      </c>
      <c r="H706" t="str">
        <f>RIGHT(Таблица2[[#This Row],[Дата рождения]],4)</f>
        <v>1982</v>
      </c>
      <c r="I706" t="str">
        <f>LEFT(Таблица2[[#This Row],[Фамилия, имя]])</f>
        <v>Т</v>
      </c>
    </row>
    <row r="707" spans="1:9" x14ac:dyDescent="0.2">
      <c r="A707">
        <v>117</v>
      </c>
      <c r="B707" t="s">
        <v>1452</v>
      </c>
      <c r="C707" t="s">
        <v>71</v>
      </c>
      <c r="D707" s="20" t="s">
        <v>1453</v>
      </c>
      <c r="E707">
        <v>39</v>
      </c>
      <c r="F707" t="s">
        <v>63</v>
      </c>
      <c r="G707">
        <v>50121990</v>
      </c>
      <c r="H707" t="str">
        <f>RIGHT(Таблица2[[#This Row],[Дата рождения]],4)</f>
        <v>1978</v>
      </c>
      <c r="I707" t="str">
        <f>LEFT(Таблица2[[#This Row],[Фамилия, имя]])</f>
        <v>Б</v>
      </c>
    </row>
    <row r="708" spans="1:9" x14ac:dyDescent="0.2">
      <c r="A708">
        <v>290</v>
      </c>
      <c r="B708" t="s">
        <v>1454</v>
      </c>
      <c r="C708" t="s">
        <v>65</v>
      </c>
      <c r="D708" s="20" t="s">
        <v>1455</v>
      </c>
      <c r="E708">
        <v>37</v>
      </c>
      <c r="F708" t="s">
        <v>73</v>
      </c>
      <c r="G708">
        <v>76968113</v>
      </c>
      <c r="H708" t="str">
        <f>RIGHT(Таблица2[[#This Row],[Дата рождения]],4)</f>
        <v>1980</v>
      </c>
      <c r="I708" t="str">
        <f>LEFT(Таблица2[[#This Row],[Фамилия, имя]])</f>
        <v>Б</v>
      </c>
    </row>
    <row r="709" spans="1:9" x14ac:dyDescent="0.2">
      <c r="A709">
        <v>163</v>
      </c>
      <c r="B709" t="s">
        <v>1456</v>
      </c>
      <c r="C709" t="s">
        <v>71</v>
      </c>
      <c r="D709" s="20" t="s">
        <v>1457</v>
      </c>
      <c r="E709">
        <v>28</v>
      </c>
      <c r="F709" t="s">
        <v>63</v>
      </c>
      <c r="G709">
        <v>92583816</v>
      </c>
      <c r="H709" t="str">
        <f>RIGHT(Таблица2[[#This Row],[Дата рождения]],4)</f>
        <v>1989</v>
      </c>
      <c r="I709" t="str">
        <f>LEFT(Таблица2[[#This Row],[Фамилия, имя]])</f>
        <v>Б</v>
      </c>
    </row>
    <row r="710" spans="1:9" x14ac:dyDescent="0.2">
      <c r="A710">
        <v>877</v>
      </c>
      <c r="B710" t="s">
        <v>1458</v>
      </c>
      <c r="C710" t="s">
        <v>71</v>
      </c>
      <c r="D710" s="20" t="s">
        <v>1459</v>
      </c>
      <c r="E710">
        <v>39</v>
      </c>
      <c r="F710" t="s">
        <v>124</v>
      </c>
      <c r="G710">
        <v>1705050</v>
      </c>
      <c r="H710" t="str">
        <f>RIGHT(Таблица2[[#This Row],[Дата рождения]],4)</f>
        <v>1979</v>
      </c>
      <c r="I710" t="str">
        <f>LEFT(Таблица2[[#This Row],[Фамилия, имя]])</f>
        <v>И</v>
      </c>
    </row>
    <row r="711" spans="1:9" x14ac:dyDescent="0.2">
      <c r="A711">
        <v>78</v>
      </c>
      <c r="B711" t="s">
        <v>1460</v>
      </c>
      <c r="C711" t="s">
        <v>71</v>
      </c>
      <c r="D711" s="20" t="s">
        <v>1461</v>
      </c>
      <c r="E711">
        <v>19</v>
      </c>
      <c r="F711" t="s">
        <v>63</v>
      </c>
      <c r="G711">
        <v>835851</v>
      </c>
      <c r="H711" t="str">
        <f>RIGHT(Таблица2[[#This Row],[Дата рождения]],4)</f>
        <v>1998</v>
      </c>
      <c r="I711" t="str">
        <f>LEFT(Таблица2[[#This Row],[Фамилия, имя]])</f>
        <v>П</v>
      </c>
    </row>
    <row r="712" spans="1:9" x14ac:dyDescent="0.2">
      <c r="A712">
        <v>1246</v>
      </c>
      <c r="B712" t="s">
        <v>1462</v>
      </c>
      <c r="C712" t="s">
        <v>65</v>
      </c>
      <c r="D712" s="20" t="s">
        <v>1463</v>
      </c>
      <c r="E712">
        <v>41</v>
      </c>
      <c r="F712" t="s">
        <v>76</v>
      </c>
      <c r="G712">
        <v>8232439</v>
      </c>
      <c r="H712" t="str">
        <f>RIGHT(Таблица2[[#This Row],[Дата рождения]],4)</f>
        <v>1976</v>
      </c>
      <c r="I712" t="str">
        <f>LEFT(Таблица2[[#This Row],[Фамилия, имя]])</f>
        <v>К</v>
      </c>
    </row>
    <row r="713" spans="1:9" x14ac:dyDescent="0.2">
      <c r="A713">
        <v>410</v>
      </c>
      <c r="B713" t="s">
        <v>1464</v>
      </c>
      <c r="C713" t="s">
        <v>71</v>
      </c>
      <c r="D713" s="20" t="s">
        <v>1465</v>
      </c>
      <c r="E713">
        <v>24</v>
      </c>
      <c r="F713" t="s">
        <v>63</v>
      </c>
      <c r="G713">
        <v>60350037</v>
      </c>
      <c r="H713" t="str">
        <f>RIGHT(Таблица2[[#This Row],[Дата рождения]],4)</f>
        <v>1993</v>
      </c>
      <c r="I713" t="str">
        <f>LEFT(Таблица2[[#This Row],[Фамилия, имя]])</f>
        <v>С</v>
      </c>
    </row>
    <row r="714" spans="1:9" x14ac:dyDescent="0.2">
      <c r="A714">
        <v>77</v>
      </c>
      <c r="B714" t="s">
        <v>1466</v>
      </c>
      <c r="C714" t="s">
        <v>71</v>
      </c>
      <c r="D714" s="20" t="s">
        <v>1467</v>
      </c>
      <c r="E714">
        <v>27</v>
      </c>
      <c r="F714" t="s">
        <v>63</v>
      </c>
      <c r="G714">
        <v>72913353</v>
      </c>
      <c r="H714" t="str">
        <f>RIGHT(Таблица2[[#This Row],[Дата рождения]],4)</f>
        <v>1990</v>
      </c>
      <c r="I714" t="str">
        <f>LEFT(Таблица2[[#This Row],[Фамилия, имя]])</f>
        <v>А</v>
      </c>
    </row>
    <row r="715" spans="1:9" x14ac:dyDescent="0.2">
      <c r="A715">
        <v>1075</v>
      </c>
      <c r="B715" t="s">
        <v>1468</v>
      </c>
      <c r="C715" t="s">
        <v>71</v>
      </c>
      <c r="D715" s="20" t="s">
        <v>1469</v>
      </c>
      <c r="E715">
        <v>42</v>
      </c>
      <c r="F715" t="s">
        <v>63</v>
      </c>
      <c r="G715">
        <v>97993746</v>
      </c>
      <c r="H715" t="str">
        <f>RIGHT(Таблица2[[#This Row],[Дата рождения]],4)</f>
        <v>1975</v>
      </c>
      <c r="I715" t="str">
        <f>LEFT(Таблица2[[#This Row],[Фамилия, имя]])</f>
        <v>К</v>
      </c>
    </row>
    <row r="716" spans="1:9" x14ac:dyDescent="0.2">
      <c r="A716">
        <v>903</v>
      </c>
      <c r="B716" t="s">
        <v>1470</v>
      </c>
      <c r="C716" t="s">
        <v>65</v>
      </c>
      <c r="D716" s="20" t="s">
        <v>1471</v>
      </c>
      <c r="E716">
        <v>30</v>
      </c>
      <c r="F716" t="s">
        <v>96</v>
      </c>
      <c r="G716">
        <v>44566841</v>
      </c>
      <c r="H716" t="str">
        <f>RIGHT(Таблица2[[#This Row],[Дата рождения]],4)</f>
        <v>1987</v>
      </c>
      <c r="I716" t="str">
        <f>LEFT(Таблица2[[#This Row],[Фамилия, имя]])</f>
        <v>Ш</v>
      </c>
    </row>
    <row r="717" spans="1:9" x14ac:dyDescent="0.2">
      <c r="A717">
        <v>1282</v>
      </c>
      <c r="B717" t="s">
        <v>1472</v>
      </c>
      <c r="C717" t="s">
        <v>65</v>
      </c>
      <c r="D717" s="20" t="s">
        <v>1473</v>
      </c>
      <c r="E717">
        <v>30</v>
      </c>
      <c r="F717" t="s">
        <v>85</v>
      </c>
      <c r="G717">
        <v>91131962</v>
      </c>
      <c r="H717" t="str">
        <f>RIGHT(Таблица2[[#This Row],[Дата рождения]],4)</f>
        <v>1987</v>
      </c>
      <c r="I717" t="str">
        <f>LEFT(Таблица2[[#This Row],[Фамилия, имя]])</f>
        <v>Л</v>
      </c>
    </row>
    <row r="718" spans="1:9" x14ac:dyDescent="0.2">
      <c r="A718">
        <v>1690</v>
      </c>
      <c r="B718" t="s">
        <v>1474</v>
      </c>
      <c r="C718" t="s">
        <v>61</v>
      </c>
      <c r="D718" s="20" t="s">
        <v>1475</v>
      </c>
      <c r="E718">
        <v>44</v>
      </c>
      <c r="F718" t="s">
        <v>85</v>
      </c>
      <c r="G718">
        <v>35100302</v>
      </c>
      <c r="H718" t="str">
        <f>RIGHT(Таблица2[[#This Row],[Дата рождения]],4)</f>
        <v>1973</v>
      </c>
      <c r="I718" t="str">
        <f>LEFT(Таблица2[[#This Row],[Фамилия, имя]])</f>
        <v>Н</v>
      </c>
    </row>
    <row r="719" spans="1:9" x14ac:dyDescent="0.2">
      <c r="A719">
        <v>654</v>
      </c>
      <c r="B719" t="s">
        <v>1476</v>
      </c>
      <c r="C719" t="s">
        <v>71</v>
      </c>
      <c r="D719" s="20" t="s">
        <v>1477</v>
      </c>
      <c r="E719">
        <v>24</v>
      </c>
      <c r="F719" t="s">
        <v>63</v>
      </c>
      <c r="G719">
        <v>51152763</v>
      </c>
      <c r="H719" t="str">
        <f>RIGHT(Таблица2[[#This Row],[Дата рождения]],4)</f>
        <v>1994</v>
      </c>
      <c r="I719" t="str">
        <f>LEFT(Таблица2[[#This Row],[Фамилия, имя]])</f>
        <v>Д</v>
      </c>
    </row>
    <row r="720" spans="1:9" x14ac:dyDescent="0.2">
      <c r="A720">
        <v>82</v>
      </c>
      <c r="B720" t="s">
        <v>1478</v>
      </c>
      <c r="C720" t="s">
        <v>65</v>
      </c>
      <c r="D720" s="20" t="s">
        <v>1479</v>
      </c>
      <c r="E720">
        <v>38</v>
      </c>
      <c r="F720" t="s">
        <v>67</v>
      </c>
      <c r="G720">
        <v>55139572</v>
      </c>
      <c r="H720" t="str">
        <f>RIGHT(Таблица2[[#This Row],[Дата рождения]],4)</f>
        <v>1979</v>
      </c>
      <c r="I720" t="str">
        <f>LEFT(Таблица2[[#This Row],[Фамилия, имя]])</f>
        <v>П</v>
      </c>
    </row>
    <row r="721" spans="1:9" x14ac:dyDescent="0.2">
      <c r="A721">
        <v>167</v>
      </c>
      <c r="B721" t="s">
        <v>1480</v>
      </c>
      <c r="C721" t="s">
        <v>71</v>
      </c>
      <c r="D721" s="20" t="s">
        <v>1481</v>
      </c>
      <c r="E721">
        <v>19</v>
      </c>
      <c r="F721" t="s">
        <v>63</v>
      </c>
      <c r="G721">
        <v>91206324</v>
      </c>
      <c r="H721" t="str">
        <f>RIGHT(Таблица2[[#This Row],[Дата рождения]],4)</f>
        <v>1998</v>
      </c>
      <c r="I721" t="str">
        <f>LEFT(Таблица2[[#This Row],[Фамилия, имя]])</f>
        <v>Р</v>
      </c>
    </row>
    <row r="722" spans="1:9" x14ac:dyDescent="0.2">
      <c r="A722">
        <v>100</v>
      </c>
      <c r="B722" t="s">
        <v>1482</v>
      </c>
      <c r="C722" t="s">
        <v>71</v>
      </c>
      <c r="D722" s="20" t="s">
        <v>1483</v>
      </c>
      <c r="E722">
        <v>24</v>
      </c>
      <c r="F722" t="s">
        <v>63</v>
      </c>
      <c r="G722">
        <v>42056944</v>
      </c>
      <c r="H722" t="str">
        <f>RIGHT(Таблица2[[#This Row],[Дата рождения]],4)</f>
        <v>1993</v>
      </c>
      <c r="I722" t="str">
        <f>LEFT(Таблица2[[#This Row],[Фамилия, имя]])</f>
        <v>А</v>
      </c>
    </row>
    <row r="723" spans="1:9" x14ac:dyDescent="0.2">
      <c r="A723">
        <v>1083</v>
      </c>
      <c r="B723" t="s">
        <v>1484</v>
      </c>
      <c r="C723" t="s">
        <v>71</v>
      </c>
      <c r="D723" s="20" t="s">
        <v>1485</v>
      </c>
      <c r="E723">
        <v>36</v>
      </c>
      <c r="F723" t="s">
        <v>103</v>
      </c>
      <c r="G723">
        <v>42008609</v>
      </c>
      <c r="H723" t="str">
        <f>RIGHT(Таблица2[[#This Row],[Дата рождения]],4)</f>
        <v>1981</v>
      </c>
      <c r="I723" t="str">
        <f>LEFT(Таблица2[[#This Row],[Фамилия, имя]])</f>
        <v>К</v>
      </c>
    </row>
    <row r="724" spans="1:9" x14ac:dyDescent="0.2">
      <c r="A724">
        <v>596</v>
      </c>
      <c r="B724" t="s">
        <v>1486</v>
      </c>
      <c r="C724" t="s">
        <v>65</v>
      </c>
      <c r="D724" s="20" t="s">
        <v>1487</v>
      </c>
      <c r="E724">
        <v>27</v>
      </c>
      <c r="F724" t="s">
        <v>63</v>
      </c>
      <c r="G724">
        <v>58598724</v>
      </c>
      <c r="H724" t="str">
        <f>RIGHT(Таблица2[[#This Row],[Дата рождения]],4)</f>
        <v>1990</v>
      </c>
      <c r="I724" t="str">
        <f>LEFT(Таблица2[[#This Row],[Фамилия, имя]])</f>
        <v>Т</v>
      </c>
    </row>
    <row r="725" spans="1:9" x14ac:dyDescent="0.2">
      <c r="A725">
        <v>1514</v>
      </c>
      <c r="B725" t="s">
        <v>1488</v>
      </c>
      <c r="C725" t="s">
        <v>65</v>
      </c>
      <c r="D725" s="20" t="s">
        <v>1489</v>
      </c>
      <c r="E725">
        <v>39</v>
      </c>
      <c r="F725" t="s">
        <v>73</v>
      </c>
      <c r="G725">
        <v>89168755</v>
      </c>
      <c r="H725" t="str">
        <f>RIGHT(Таблица2[[#This Row],[Дата рождения]],4)</f>
        <v>1978</v>
      </c>
      <c r="I725" t="str">
        <f>LEFT(Таблица2[[#This Row],[Фамилия, имя]])</f>
        <v>М</v>
      </c>
    </row>
    <row r="726" spans="1:9" x14ac:dyDescent="0.2">
      <c r="A726">
        <v>85</v>
      </c>
      <c r="B726" t="s">
        <v>1490</v>
      </c>
      <c r="C726" t="s">
        <v>71</v>
      </c>
      <c r="D726" s="20" t="s">
        <v>1491</v>
      </c>
      <c r="E726">
        <v>39</v>
      </c>
      <c r="F726" t="s">
        <v>63</v>
      </c>
      <c r="G726">
        <v>99858877</v>
      </c>
      <c r="H726" t="str">
        <f>RIGHT(Таблица2[[#This Row],[Дата рождения]],4)</f>
        <v>1978</v>
      </c>
      <c r="I726" t="str">
        <f>LEFT(Таблица2[[#This Row],[Фамилия, имя]])</f>
        <v>А</v>
      </c>
    </row>
    <row r="727" spans="1:9" x14ac:dyDescent="0.2">
      <c r="A727">
        <v>1153</v>
      </c>
      <c r="B727" t="s">
        <v>1492</v>
      </c>
      <c r="C727" t="s">
        <v>65</v>
      </c>
      <c r="D727" s="20" t="s">
        <v>1493</v>
      </c>
      <c r="E727">
        <v>23</v>
      </c>
      <c r="F727" t="s">
        <v>63</v>
      </c>
      <c r="G727">
        <v>24591541</v>
      </c>
      <c r="H727" t="str">
        <f>RIGHT(Таблица2[[#This Row],[Дата рождения]],4)</f>
        <v>1994</v>
      </c>
      <c r="I727" t="str">
        <f>LEFT(Таблица2[[#This Row],[Фамилия, имя]])</f>
        <v>К</v>
      </c>
    </row>
    <row r="728" spans="1:9" x14ac:dyDescent="0.2">
      <c r="A728">
        <v>317</v>
      </c>
      <c r="B728" t="s">
        <v>1494</v>
      </c>
      <c r="C728" t="s">
        <v>71</v>
      </c>
      <c r="D728" s="20" t="s">
        <v>1495</v>
      </c>
      <c r="E728">
        <v>23</v>
      </c>
      <c r="F728" t="s">
        <v>63</v>
      </c>
      <c r="G728">
        <v>89349083</v>
      </c>
      <c r="H728" t="str">
        <f>RIGHT(Таблица2[[#This Row],[Дата рождения]],4)</f>
        <v>1994</v>
      </c>
      <c r="I728" t="str">
        <f>LEFT(Таблица2[[#This Row],[Фамилия, имя]])</f>
        <v>Б</v>
      </c>
    </row>
    <row r="729" spans="1:9" x14ac:dyDescent="0.2">
      <c r="A729">
        <v>1089</v>
      </c>
      <c r="B729" t="s">
        <v>1496</v>
      </c>
      <c r="C729" t="s">
        <v>65</v>
      </c>
      <c r="D729" s="20" t="s">
        <v>1497</v>
      </c>
      <c r="E729">
        <v>23</v>
      </c>
      <c r="F729" t="s">
        <v>63</v>
      </c>
      <c r="G729">
        <v>54329803</v>
      </c>
      <c r="H729" t="str">
        <f>RIGHT(Таблица2[[#This Row],[Дата рождения]],4)</f>
        <v>1994</v>
      </c>
      <c r="I729" t="str">
        <f>LEFT(Таблица2[[#This Row],[Фамилия, имя]])</f>
        <v>К</v>
      </c>
    </row>
    <row r="730" spans="1:9" x14ac:dyDescent="0.2">
      <c r="A730">
        <v>731</v>
      </c>
      <c r="B730" t="s">
        <v>1498</v>
      </c>
      <c r="C730" t="s">
        <v>65</v>
      </c>
      <c r="D730" s="20" t="s">
        <v>1164</v>
      </c>
      <c r="E730">
        <v>32</v>
      </c>
      <c r="F730" t="s">
        <v>63</v>
      </c>
      <c r="G730">
        <v>33658864</v>
      </c>
      <c r="H730" t="str">
        <f>RIGHT(Таблица2[[#This Row],[Дата рождения]],4)</f>
        <v>1985</v>
      </c>
      <c r="I730" t="str">
        <f>LEFT(Таблица2[[#This Row],[Фамилия, имя]])</f>
        <v>Е</v>
      </c>
    </row>
    <row r="731" spans="1:9" x14ac:dyDescent="0.2">
      <c r="A731">
        <v>350</v>
      </c>
      <c r="B731" t="s">
        <v>1499</v>
      </c>
      <c r="C731" t="s">
        <v>71</v>
      </c>
      <c r="D731" s="20" t="s">
        <v>1500</v>
      </c>
      <c r="E731">
        <v>30</v>
      </c>
      <c r="F731" t="s">
        <v>161</v>
      </c>
      <c r="G731">
        <v>46910859</v>
      </c>
      <c r="H731" t="str">
        <f>RIGHT(Таблица2[[#This Row],[Дата рождения]],4)</f>
        <v>1987</v>
      </c>
      <c r="I731" t="str">
        <f>LEFT(Таблица2[[#This Row],[Фамилия, имя]])</f>
        <v>В</v>
      </c>
    </row>
    <row r="732" spans="1:9" x14ac:dyDescent="0.2">
      <c r="A732">
        <v>1048</v>
      </c>
      <c r="B732" t="s">
        <v>1501</v>
      </c>
      <c r="C732" t="s">
        <v>71</v>
      </c>
      <c r="D732" s="20" t="s">
        <v>1502</v>
      </c>
      <c r="E732">
        <v>25</v>
      </c>
      <c r="F732" t="s">
        <v>63</v>
      </c>
      <c r="G732">
        <v>72917954</v>
      </c>
      <c r="H732" t="str">
        <f>RIGHT(Таблица2[[#This Row],[Дата рождения]],4)</f>
        <v>1992</v>
      </c>
      <c r="I732" t="str">
        <f>LEFT(Таблица2[[#This Row],[Фамилия, имя]])</f>
        <v>К</v>
      </c>
    </row>
    <row r="733" spans="1:9" x14ac:dyDescent="0.2">
      <c r="A733">
        <v>883</v>
      </c>
      <c r="B733" t="s">
        <v>1503</v>
      </c>
      <c r="C733" t="s">
        <v>71</v>
      </c>
      <c r="D733" s="20" t="s">
        <v>1504</v>
      </c>
      <c r="E733">
        <v>23</v>
      </c>
      <c r="F733" t="s">
        <v>63</v>
      </c>
      <c r="G733">
        <v>49741084</v>
      </c>
      <c r="H733" t="str">
        <f>RIGHT(Таблица2[[#This Row],[Дата рождения]],4)</f>
        <v>1994</v>
      </c>
      <c r="I733" t="str">
        <f>LEFT(Таблица2[[#This Row],[Фамилия, имя]])</f>
        <v>И</v>
      </c>
    </row>
    <row r="734" spans="1:9" x14ac:dyDescent="0.2">
      <c r="A734">
        <v>174</v>
      </c>
      <c r="B734" t="s">
        <v>1505</v>
      </c>
      <c r="C734" t="s">
        <v>65</v>
      </c>
      <c r="D734" s="20" t="s">
        <v>754</v>
      </c>
      <c r="E734">
        <v>34</v>
      </c>
      <c r="F734" t="s">
        <v>73</v>
      </c>
      <c r="G734">
        <v>81910066</v>
      </c>
      <c r="H734" t="str">
        <f>RIGHT(Таблица2[[#This Row],[Дата рождения]],4)</f>
        <v>1983</v>
      </c>
      <c r="I734" t="str">
        <f>LEFT(Таблица2[[#This Row],[Фамилия, имя]])</f>
        <v>Б</v>
      </c>
    </row>
    <row r="735" spans="1:9" x14ac:dyDescent="0.2">
      <c r="A735">
        <v>1143</v>
      </c>
      <c r="B735" t="s">
        <v>1506</v>
      </c>
      <c r="C735" t="s">
        <v>71</v>
      </c>
      <c r="D735" s="20" t="s">
        <v>1507</v>
      </c>
      <c r="E735">
        <v>44</v>
      </c>
      <c r="F735" t="s">
        <v>63</v>
      </c>
      <c r="G735">
        <v>95911676</v>
      </c>
      <c r="H735" t="str">
        <f>RIGHT(Таблица2[[#This Row],[Дата рождения]],4)</f>
        <v>1973</v>
      </c>
      <c r="I735" t="str">
        <f>LEFT(Таблица2[[#This Row],[Фамилия, имя]])</f>
        <v>К</v>
      </c>
    </row>
    <row r="736" spans="1:9" x14ac:dyDescent="0.2">
      <c r="A736">
        <v>322</v>
      </c>
      <c r="B736" t="s">
        <v>1508</v>
      </c>
      <c r="C736" t="s">
        <v>71</v>
      </c>
      <c r="D736" s="20" t="s">
        <v>1509</v>
      </c>
      <c r="E736">
        <v>21</v>
      </c>
      <c r="F736" t="s">
        <v>63</v>
      </c>
      <c r="G736">
        <v>22609682</v>
      </c>
      <c r="H736" t="str">
        <f>RIGHT(Таблица2[[#This Row],[Дата рождения]],4)</f>
        <v>1996</v>
      </c>
      <c r="I736" t="str">
        <f>LEFT(Таблица2[[#This Row],[Фамилия, имя]])</f>
        <v>Б</v>
      </c>
    </row>
    <row r="737" spans="1:9" x14ac:dyDescent="0.2">
      <c r="A737">
        <v>1073</v>
      </c>
      <c r="B737" t="s">
        <v>1510</v>
      </c>
      <c r="C737" t="s">
        <v>61</v>
      </c>
      <c r="D737" s="20" t="s">
        <v>1511</v>
      </c>
      <c r="E737">
        <v>29</v>
      </c>
      <c r="F737" t="s">
        <v>85</v>
      </c>
      <c r="G737">
        <v>15948863</v>
      </c>
      <c r="H737" t="str">
        <f>RIGHT(Таблица2[[#This Row],[Дата рождения]],4)</f>
        <v>1988</v>
      </c>
      <c r="I737" t="str">
        <f>LEFT(Таблица2[[#This Row],[Фамилия, имя]])</f>
        <v>Э</v>
      </c>
    </row>
    <row r="738" spans="1:9" x14ac:dyDescent="0.2">
      <c r="A738">
        <v>426</v>
      </c>
      <c r="B738" t="s">
        <v>1512</v>
      </c>
      <c r="C738" t="s">
        <v>65</v>
      </c>
      <c r="D738" s="20" t="s">
        <v>1513</v>
      </c>
      <c r="E738">
        <v>27</v>
      </c>
      <c r="F738" t="s">
        <v>103</v>
      </c>
      <c r="G738">
        <v>22874607</v>
      </c>
      <c r="H738" t="str">
        <f>RIGHT(Таблица2[[#This Row],[Дата рождения]],4)</f>
        <v>1990</v>
      </c>
      <c r="I738" t="str">
        <f>LEFT(Таблица2[[#This Row],[Фамилия, имя]])</f>
        <v>В</v>
      </c>
    </row>
    <row r="739" spans="1:9" x14ac:dyDescent="0.2">
      <c r="A739">
        <v>415</v>
      </c>
      <c r="B739" t="s">
        <v>1514</v>
      </c>
      <c r="C739" t="s">
        <v>65</v>
      </c>
      <c r="D739" s="20" t="s">
        <v>1515</v>
      </c>
      <c r="E739">
        <v>27</v>
      </c>
      <c r="F739" t="s">
        <v>73</v>
      </c>
      <c r="G739">
        <v>14808474</v>
      </c>
      <c r="H739" t="str">
        <f>RIGHT(Таблица2[[#This Row],[Дата рождения]],4)</f>
        <v>1990</v>
      </c>
      <c r="I739" t="str">
        <f>LEFT(Таблица2[[#This Row],[Фамилия, имя]])</f>
        <v>С</v>
      </c>
    </row>
    <row r="740" spans="1:9" x14ac:dyDescent="0.2">
      <c r="A740">
        <v>670</v>
      </c>
      <c r="B740" t="s">
        <v>1516</v>
      </c>
      <c r="C740" t="s">
        <v>71</v>
      </c>
      <c r="D740" s="20" t="s">
        <v>1517</v>
      </c>
      <c r="E740">
        <v>23</v>
      </c>
      <c r="F740" t="s">
        <v>63</v>
      </c>
      <c r="G740">
        <v>55073464</v>
      </c>
      <c r="H740" t="str">
        <f>RIGHT(Таблица2[[#This Row],[Дата рождения]],4)</f>
        <v>1994</v>
      </c>
      <c r="I740" t="str">
        <f>LEFT(Таблица2[[#This Row],[Фамилия, имя]])</f>
        <v>Ф</v>
      </c>
    </row>
    <row r="741" spans="1:9" x14ac:dyDescent="0.2">
      <c r="A741">
        <v>621</v>
      </c>
      <c r="B741" t="s">
        <v>1518</v>
      </c>
      <c r="C741" t="s">
        <v>71</v>
      </c>
      <c r="D741" s="20" t="s">
        <v>1519</v>
      </c>
      <c r="E741">
        <v>25</v>
      </c>
      <c r="F741" t="s">
        <v>63</v>
      </c>
      <c r="G741">
        <v>66350806</v>
      </c>
      <c r="H741" t="str">
        <f>RIGHT(Таблица2[[#This Row],[Дата рождения]],4)</f>
        <v>1992</v>
      </c>
      <c r="I741" t="str">
        <f>LEFT(Таблица2[[#This Row],[Фамилия, имя]])</f>
        <v>Г</v>
      </c>
    </row>
    <row r="742" spans="1:9" x14ac:dyDescent="0.2">
      <c r="A742">
        <v>1036</v>
      </c>
      <c r="B742" t="s">
        <v>1520</v>
      </c>
      <c r="C742" t="s">
        <v>71</v>
      </c>
      <c r="D742" s="20" t="s">
        <v>1521</v>
      </c>
      <c r="E742">
        <v>25</v>
      </c>
      <c r="F742" t="s">
        <v>63</v>
      </c>
      <c r="G742">
        <v>71131224</v>
      </c>
      <c r="H742" t="str">
        <f>RIGHT(Таблица2[[#This Row],[Дата рождения]],4)</f>
        <v>1992</v>
      </c>
      <c r="I742" t="str">
        <f>LEFT(Таблица2[[#This Row],[Фамилия, имя]])</f>
        <v>Ш</v>
      </c>
    </row>
    <row r="743" spans="1:9" x14ac:dyDescent="0.2">
      <c r="A743">
        <v>638</v>
      </c>
      <c r="B743" t="s">
        <v>1522</v>
      </c>
      <c r="C743" t="s">
        <v>71</v>
      </c>
      <c r="D743" s="20" t="s">
        <v>1523</v>
      </c>
      <c r="E743">
        <v>23</v>
      </c>
      <c r="F743" t="s">
        <v>67</v>
      </c>
      <c r="G743">
        <v>7893422</v>
      </c>
      <c r="H743" t="str">
        <f>RIGHT(Таблица2[[#This Row],[Дата рождения]],4)</f>
        <v>1994</v>
      </c>
      <c r="I743" t="str">
        <f>LEFT(Таблица2[[#This Row],[Фамилия, имя]])</f>
        <v>Д</v>
      </c>
    </row>
    <row r="744" spans="1:9" x14ac:dyDescent="0.2">
      <c r="A744">
        <v>14</v>
      </c>
      <c r="B744" t="s">
        <v>1524</v>
      </c>
      <c r="C744" t="s">
        <v>65</v>
      </c>
      <c r="D744" s="20" t="s">
        <v>1525</v>
      </c>
      <c r="E744">
        <v>31</v>
      </c>
      <c r="F744" t="s">
        <v>73</v>
      </c>
      <c r="G744">
        <v>9878226</v>
      </c>
      <c r="H744" t="str">
        <f>RIGHT(Таблица2[[#This Row],[Дата рождения]],4)</f>
        <v>1986</v>
      </c>
      <c r="I744" t="str">
        <f>LEFT(Таблица2[[#This Row],[Фамилия, имя]])</f>
        <v>П</v>
      </c>
    </row>
    <row r="745" spans="1:9" x14ac:dyDescent="0.2">
      <c r="A745">
        <v>111</v>
      </c>
      <c r="B745" t="s">
        <v>1526</v>
      </c>
      <c r="C745" t="s">
        <v>65</v>
      </c>
      <c r="D745" s="20" t="s">
        <v>1527</v>
      </c>
      <c r="E745">
        <v>25</v>
      </c>
      <c r="F745" t="s">
        <v>63</v>
      </c>
      <c r="G745">
        <v>76743941</v>
      </c>
      <c r="H745" t="str">
        <f>RIGHT(Таблица2[[#This Row],[Дата рождения]],4)</f>
        <v>1992</v>
      </c>
      <c r="I745" t="str">
        <f>LEFT(Таблица2[[#This Row],[Фамилия, имя]])</f>
        <v>П</v>
      </c>
    </row>
    <row r="746" spans="1:9" x14ac:dyDescent="0.2">
      <c r="A746">
        <v>257</v>
      </c>
      <c r="B746" t="s">
        <v>1528</v>
      </c>
      <c r="C746" t="s">
        <v>71</v>
      </c>
      <c r="D746" s="20" t="s">
        <v>1529</v>
      </c>
      <c r="E746">
        <v>22</v>
      </c>
      <c r="F746" t="s">
        <v>63</v>
      </c>
      <c r="G746">
        <v>7806016</v>
      </c>
      <c r="H746" t="str">
        <f>RIGHT(Таблица2[[#This Row],[Дата рождения]],4)</f>
        <v>1995</v>
      </c>
      <c r="I746" t="str">
        <f>LEFT(Таблица2[[#This Row],[Фамилия, имя]])</f>
        <v>Б</v>
      </c>
    </row>
    <row r="747" spans="1:9" x14ac:dyDescent="0.2">
      <c r="A747">
        <v>380</v>
      </c>
      <c r="B747" t="s">
        <v>1530</v>
      </c>
      <c r="C747" t="s">
        <v>61</v>
      </c>
      <c r="D747" s="20" t="s">
        <v>1531</v>
      </c>
      <c r="E747">
        <v>19</v>
      </c>
      <c r="F747" t="s">
        <v>63</v>
      </c>
      <c r="G747">
        <v>72284564</v>
      </c>
      <c r="H747" t="str">
        <f>RIGHT(Таблица2[[#This Row],[Дата рождения]],4)</f>
        <v>1998</v>
      </c>
      <c r="I747" t="str">
        <f>LEFT(Таблица2[[#This Row],[Фамилия, имя]])</f>
        <v>С</v>
      </c>
    </row>
    <row r="748" spans="1:9" x14ac:dyDescent="0.2">
      <c r="A748">
        <v>162</v>
      </c>
      <c r="B748" t="s">
        <v>1532</v>
      </c>
      <c r="C748" t="s">
        <v>71</v>
      </c>
      <c r="D748" s="20" t="s">
        <v>1533</v>
      </c>
      <c r="E748">
        <v>37</v>
      </c>
      <c r="F748" t="s">
        <v>76</v>
      </c>
      <c r="G748">
        <v>94058865</v>
      </c>
      <c r="H748" t="str">
        <f>RIGHT(Таблица2[[#This Row],[Дата рождения]],4)</f>
        <v>1980</v>
      </c>
      <c r="I748" t="str">
        <f>LEFT(Таблица2[[#This Row],[Фамилия, имя]])</f>
        <v>Р</v>
      </c>
    </row>
    <row r="749" spans="1:9" x14ac:dyDescent="0.2">
      <c r="A749">
        <v>790</v>
      </c>
      <c r="B749" t="s">
        <v>1534</v>
      </c>
      <c r="C749" t="s">
        <v>71</v>
      </c>
      <c r="D749" s="20" t="s">
        <v>1535</v>
      </c>
      <c r="E749">
        <v>30</v>
      </c>
      <c r="F749" t="s">
        <v>1368</v>
      </c>
      <c r="G749">
        <v>30088281</v>
      </c>
      <c r="H749" t="str">
        <f>RIGHT(Таблица2[[#This Row],[Дата рождения]],4)</f>
        <v>1987</v>
      </c>
      <c r="I749" t="str">
        <f>LEFT(Таблица2[[#This Row],[Фамилия, имя]])</f>
        <v>Ц</v>
      </c>
    </row>
    <row r="750" spans="1:9" x14ac:dyDescent="0.2">
      <c r="A750">
        <v>1148</v>
      </c>
      <c r="B750" t="s">
        <v>1536</v>
      </c>
      <c r="C750" t="s">
        <v>65</v>
      </c>
      <c r="D750" s="20" t="s">
        <v>1537</v>
      </c>
      <c r="E750">
        <v>33</v>
      </c>
      <c r="F750" t="s">
        <v>85</v>
      </c>
      <c r="G750">
        <v>85666604</v>
      </c>
      <c r="H750" t="str">
        <f>RIGHT(Таблица2[[#This Row],[Дата рождения]],4)</f>
        <v>1984</v>
      </c>
      <c r="I750" t="str">
        <f>LEFT(Таблица2[[#This Row],[Фамилия, имя]])</f>
        <v>К</v>
      </c>
    </row>
    <row r="751" spans="1:9" x14ac:dyDescent="0.2">
      <c r="A751">
        <v>1566</v>
      </c>
      <c r="B751" t="s">
        <v>1538</v>
      </c>
      <c r="C751" t="s">
        <v>65</v>
      </c>
      <c r="D751" s="20" t="s">
        <v>1539</v>
      </c>
      <c r="E751">
        <v>27</v>
      </c>
      <c r="F751" t="s">
        <v>63</v>
      </c>
      <c r="G751">
        <v>38398199</v>
      </c>
      <c r="H751" t="str">
        <f>RIGHT(Таблица2[[#This Row],[Дата рождения]],4)</f>
        <v>1990</v>
      </c>
      <c r="I751" t="str">
        <f>LEFT(Таблица2[[#This Row],[Фамилия, имя]])</f>
        <v>М</v>
      </c>
    </row>
    <row r="752" spans="1:9" x14ac:dyDescent="0.2">
      <c r="A752">
        <v>843</v>
      </c>
      <c r="B752" t="s">
        <v>1540</v>
      </c>
      <c r="C752" t="s">
        <v>71</v>
      </c>
      <c r="D752" s="20" t="s">
        <v>1541</v>
      </c>
      <c r="E752">
        <v>21</v>
      </c>
      <c r="F752" t="s">
        <v>63</v>
      </c>
      <c r="G752">
        <v>25773565</v>
      </c>
      <c r="H752" t="str">
        <f>RIGHT(Таблица2[[#This Row],[Дата рождения]],4)</f>
        <v>1996</v>
      </c>
      <c r="I752" t="str">
        <f>LEFT(Таблица2[[#This Row],[Фамилия, имя]])</f>
        <v>Ш</v>
      </c>
    </row>
    <row r="753" spans="1:9" x14ac:dyDescent="0.2">
      <c r="A753">
        <v>384</v>
      </c>
      <c r="B753" t="s">
        <v>1542</v>
      </c>
      <c r="C753" t="s">
        <v>71</v>
      </c>
      <c r="D753" s="20" t="s">
        <v>1543</v>
      </c>
      <c r="E753">
        <v>32</v>
      </c>
      <c r="F753" t="s">
        <v>161</v>
      </c>
      <c r="G753">
        <v>71958616</v>
      </c>
      <c r="H753" t="str">
        <f>RIGHT(Таблица2[[#This Row],[Дата рождения]],4)</f>
        <v>1985</v>
      </c>
      <c r="I753" t="str">
        <f>LEFT(Таблица2[[#This Row],[Фамилия, имя]])</f>
        <v>В</v>
      </c>
    </row>
    <row r="754" spans="1:9" x14ac:dyDescent="0.2">
      <c r="A754">
        <v>1226</v>
      </c>
      <c r="B754" t="s">
        <v>1544</v>
      </c>
      <c r="C754" t="s">
        <v>71</v>
      </c>
      <c r="D754" s="20" t="s">
        <v>1545</v>
      </c>
      <c r="E754">
        <v>42</v>
      </c>
      <c r="F754" t="s">
        <v>103</v>
      </c>
      <c r="G754">
        <v>15890828</v>
      </c>
      <c r="H754" t="str">
        <f>RIGHT(Таблица2[[#This Row],[Дата рождения]],4)</f>
        <v>1975</v>
      </c>
      <c r="I754" t="str">
        <f>LEFT(Таблица2[[#This Row],[Фамилия, имя]])</f>
        <v>К</v>
      </c>
    </row>
    <row r="755" spans="1:9" x14ac:dyDescent="0.2">
      <c r="A755">
        <v>361</v>
      </c>
      <c r="B755" t="s">
        <v>1546</v>
      </c>
      <c r="C755" t="s">
        <v>61</v>
      </c>
      <c r="D755" s="20" t="s">
        <v>1547</v>
      </c>
      <c r="E755">
        <v>23</v>
      </c>
      <c r="F755" t="s">
        <v>63</v>
      </c>
      <c r="G755">
        <v>95957416</v>
      </c>
      <c r="H755" t="str">
        <f>RIGHT(Таблица2[[#This Row],[Дата рождения]],4)</f>
        <v>1994</v>
      </c>
      <c r="I755" t="str">
        <f>LEFT(Таблица2[[#This Row],[Фамилия, имя]])</f>
        <v>В</v>
      </c>
    </row>
    <row r="756" spans="1:9" x14ac:dyDescent="0.2">
      <c r="A756">
        <v>21</v>
      </c>
      <c r="B756" t="s">
        <v>1548</v>
      </c>
      <c r="C756" t="s">
        <v>71</v>
      </c>
      <c r="D756" s="20" t="s">
        <v>1549</v>
      </c>
      <c r="E756">
        <v>42</v>
      </c>
      <c r="F756" t="s">
        <v>63</v>
      </c>
      <c r="G756">
        <v>15477233</v>
      </c>
      <c r="H756" t="str">
        <f>RIGHT(Таблица2[[#This Row],[Дата рождения]],4)</f>
        <v>1976</v>
      </c>
      <c r="I756" t="str">
        <f>LEFT(Таблица2[[#This Row],[Фамилия, имя]])</f>
        <v>А</v>
      </c>
    </row>
    <row r="757" spans="1:9" x14ac:dyDescent="0.2">
      <c r="A757">
        <v>1656</v>
      </c>
      <c r="B757" t="s">
        <v>1550</v>
      </c>
      <c r="C757" t="s">
        <v>61</v>
      </c>
      <c r="D757" s="20" t="s">
        <v>1551</v>
      </c>
      <c r="E757">
        <v>30</v>
      </c>
      <c r="F757" t="s">
        <v>85</v>
      </c>
      <c r="G757">
        <v>66861612</v>
      </c>
      <c r="H757" t="str">
        <f>RIGHT(Таблица2[[#This Row],[Дата рождения]],4)</f>
        <v>1987</v>
      </c>
      <c r="I757" t="str">
        <f>LEFT(Таблица2[[#This Row],[Фамилия, имя]])</f>
        <v>Н</v>
      </c>
    </row>
    <row r="758" spans="1:9" x14ac:dyDescent="0.2">
      <c r="A758">
        <v>162</v>
      </c>
      <c r="B758" t="s">
        <v>1552</v>
      </c>
      <c r="C758" t="s">
        <v>71</v>
      </c>
      <c r="D758" s="20" t="s">
        <v>1553</v>
      </c>
      <c r="E758">
        <v>24</v>
      </c>
      <c r="F758" t="s">
        <v>124</v>
      </c>
      <c r="G758">
        <v>63715281</v>
      </c>
      <c r="H758" t="str">
        <f>RIGHT(Таблица2[[#This Row],[Дата рождения]],4)</f>
        <v>1993</v>
      </c>
      <c r="I758" t="str">
        <f>LEFT(Таблица2[[#This Row],[Фамилия, имя]])</f>
        <v>Б</v>
      </c>
    </row>
    <row r="759" spans="1:9" x14ac:dyDescent="0.2">
      <c r="A759">
        <v>601</v>
      </c>
      <c r="B759" t="s">
        <v>1554</v>
      </c>
      <c r="C759" t="s">
        <v>65</v>
      </c>
      <c r="D759" s="20" t="s">
        <v>1555</v>
      </c>
      <c r="E759">
        <v>33</v>
      </c>
      <c r="F759" t="s">
        <v>63</v>
      </c>
      <c r="G759">
        <v>43456869</v>
      </c>
      <c r="H759" t="str">
        <f>RIGHT(Таблица2[[#This Row],[Дата рождения]],4)</f>
        <v>1984</v>
      </c>
      <c r="I759" t="str">
        <f>LEFT(Таблица2[[#This Row],[Фамилия, имя]])</f>
        <v>Т</v>
      </c>
    </row>
    <row r="760" spans="1:9" x14ac:dyDescent="0.2">
      <c r="A760">
        <v>722</v>
      </c>
      <c r="B760" t="s">
        <v>1556</v>
      </c>
      <c r="C760" t="s">
        <v>65</v>
      </c>
      <c r="D760" s="20" t="s">
        <v>1557</v>
      </c>
      <c r="E760">
        <v>22</v>
      </c>
      <c r="F760" t="s">
        <v>96</v>
      </c>
      <c r="G760">
        <v>54356687</v>
      </c>
      <c r="H760" t="str">
        <f>RIGHT(Таблица2[[#This Row],[Дата рождения]],4)</f>
        <v>1995</v>
      </c>
      <c r="I760" t="str">
        <f>LEFT(Таблица2[[#This Row],[Фамилия, имя]])</f>
        <v>Д</v>
      </c>
    </row>
    <row r="761" spans="1:9" x14ac:dyDescent="0.2">
      <c r="A761">
        <v>602</v>
      </c>
      <c r="B761" t="s">
        <v>1558</v>
      </c>
      <c r="C761" t="s">
        <v>71</v>
      </c>
      <c r="D761" s="20" t="s">
        <v>1559</v>
      </c>
      <c r="E761">
        <v>26</v>
      </c>
      <c r="F761" t="s">
        <v>63</v>
      </c>
      <c r="G761">
        <v>15952912</v>
      </c>
      <c r="H761" t="str">
        <f>RIGHT(Таблица2[[#This Row],[Дата рождения]],4)</f>
        <v>1991</v>
      </c>
      <c r="I761" t="str">
        <f>LEFT(Таблица2[[#This Row],[Фамилия, имя]])</f>
        <v>Г</v>
      </c>
    </row>
    <row r="762" spans="1:9" x14ac:dyDescent="0.2">
      <c r="A762">
        <v>109</v>
      </c>
      <c r="B762" t="s">
        <v>1560</v>
      </c>
      <c r="C762" t="s">
        <v>65</v>
      </c>
      <c r="D762" s="20" t="s">
        <v>381</v>
      </c>
      <c r="E762">
        <v>29</v>
      </c>
      <c r="F762" t="s">
        <v>207</v>
      </c>
      <c r="G762">
        <v>11780930</v>
      </c>
      <c r="H762" t="str">
        <f>RIGHT(Таблица2[[#This Row],[Дата рождения]],4)</f>
        <v>1988</v>
      </c>
      <c r="I762" t="str">
        <f>LEFT(Таблица2[[#This Row],[Фамилия, имя]])</f>
        <v>А</v>
      </c>
    </row>
    <row r="763" spans="1:9" x14ac:dyDescent="0.2">
      <c r="A763">
        <v>895</v>
      </c>
      <c r="B763" t="s">
        <v>374</v>
      </c>
      <c r="C763" t="s">
        <v>71</v>
      </c>
      <c r="D763" s="20" t="s">
        <v>375</v>
      </c>
      <c r="E763">
        <v>22</v>
      </c>
      <c r="F763" t="s">
        <v>63</v>
      </c>
      <c r="G763">
        <v>65977729</v>
      </c>
      <c r="H763" t="str">
        <f>RIGHT(Таблица2[[#This Row],[Дата рождения]],4)</f>
        <v>1995</v>
      </c>
      <c r="I763" t="str">
        <f>LEFT(Таблица2[[#This Row],[Фамилия, имя]])</f>
        <v>Ш</v>
      </c>
    </row>
    <row r="764" spans="1:9" x14ac:dyDescent="0.2">
      <c r="A764">
        <v>273</v>
      </c>
      <c r="B764" t="s">
        <v>1561</v>
      </c>
      <c r="C764" t="s">
        <v>71</v>
      </c>
      <c r="D764" s="20" t="s">
        <v>348</v>
      </c>
      <c r="E764">
        <v>28</v>
      </c>
      <c r="F764" t="s">
        <v>85</v>
      </c>
      <c r="G764">
        <v>270983</v>
      </c>
      <c r="H764" t="str">
        <f>RIGHT(Таблица2[[#This Row],[Дата рождения]],4)</f>
        <v>1989</v>
      </c>
      <c r="I764" t="str">
        <f>LEFT(Таблица2[[#This Row],[Фамилия, имя]])</f>
        <v>С</v>
      </c>
    </row>
    <row r="765" spans="1:9" x14ac:dyDescent="0.2">
      <c r="A765">
        <v>519</v>
      </c>
      <c r="B765" t="s">
        <v>1562</v>
      </c>
      <c r="C765" t="s">
        <v>61</v>
      </c>
      <c r="D765" s="20" t="s">
        <v>1563</v>
      </c>
      <c r="E765">
        <v>37</v>
      </c>
      <c r="F765" t="s">
        <v>85</v>
      </c>
      <c r="G765">
        <v>41439969</v>
      </c>
      <c r="H765" t="str">
        <f>RIGHT(Таблица2[[#This Row],[Дата рождения]],4)</f>
        <v>1980</v>
      </c>
      <c r="I765" t="str">
        <f>LEFT(Таблица2[[#This Row],[Фамилия, имя]])</f>
        <v>Т</v>
      </c>
    </row>
    <row r="766" spans="1:9" x14ac:dyDescent="0.2">
      <c r="A766">
        <v>1064</v>
      </c>
      <c r="B766" t="s">
        <v>1564</v>
      </c>
      <c r="C766" t="s">
        <v>71</v>
      </c>
      <c r="D766" s="20" t="s">
        <v>1565</v>
      </c>
      <c r="E766">
        <v>18</v>
      </c>
      <c r="F766" t="s">
        <v>63</v>
      </c>
      <c r="G766">
        <v>47506380</v>
      </c>
      <c r="H766" t="str">
        <f>RIGHT(Таблица2[[#This Row],[Дата рождения]],4)</f>
        <v>1999</v>
      </c>
      <c r="I766" t="str">
        <f>LEFT(Таблица2[[#This Row],[Фамилия, имя]])</f>
        <v>К</v>
      </c>
    </row>
    <row r="767" spans="1:9" x14ac:dyDescent="0.2">
      <c r="A767">
        <v>693</v>
      </c>
      <c r="B767" t="s">
        <v>1566</v>
      </c>
      <c r="C767" t="s">
        <v>61</v>
      </c>
      <c r="D767" s="20" t="s">
        <v>1567</v>
      </c>
      <c r="E767">
        <v>27</v>
      </c>
      <c r="F767" t="s">
        <v>103</v>
      </c>
      <c r="G767">
        <v>13131776</v>
      </c>
      <c r="H767" t="str">
        <f>RIGHT(Таблица2[[#This Row],[Дата рождения]],4)</f>
        <v>1990</v>
      </c>
      <c r="I767" t="str">
        <f>LEFT(Таблица2[[#This Row],[Фамилия, имя]])</f>
        <v>Ф</v>
      </c>
    </row>
    <row r="768" spans="1:9" x14ac:dyDescent="0.2">
      <c r="A768">
        <v>107</v>
      </c>
      <c r="B768" t="s">
        <v>1568</v>
      </c>
      <c r="C768" t="s">
        <v>71</v>
      </c>
      <c r="D768" s="20" t="s">
        <v>1569</v>
      </c>
      <c r="E768">
        <v>38</v>
      </c>
      <c r="F768" t="s">
        <v>63</v>
      </c>
      <c r="G768">
        <v>53232293</v>
      </c>
      <c r="H768" t="str">
        <f>RIGHT(Таблица2[[#This Row],[Дата рождения]],4)</f>
        <v>1979</v>
      </c>
      <c r="I768" t="str">
        <f>LEFT(Таблица2[[#This Row],[Фамилия, имя]])</f>
        <v>А</v>
      </c>
    </row>
    <row r="769" spans="1:9" x14ac:dyDescent="0.2">
      <c r="A769">
        <v>513</v>
      </c>
      <c r="B769" t="s">
        <v>1570</v>
      </c>
      <c r="C769" t="s">
        <v>71</v>
      </c>
      <c r="D769" s="20" t="s">
        <v>1571</v>
      </c>
      <c r="E769">
        <v>27</v>
      </c>
      <c r="F769" t="s">
        <v>63</v>
      </c>
      <c r="G769">
        <v>71137315</v>
      </c>
      <c r="H769" t="str">
        <f>RIGHT(Таблица2[[#This Row],[Дата рождения]],4)</f>
        <v>1990</v>
      </c>
      <c r="I769" t="str">
        <f>LEFT(Таблица2[[#This Row],[Фамилия, имя]])</f>
        <v>Г</v>
      </c>
    </row>
    <row r="770" spans="1:9" x14ac:dyDescent="0.2">
      <c r="A770">
        <v>247</v>
      </c>
      <c r="B770" t="s">
        <v>1572</v>
      </c>
      <c r="C770" t="s">
        <v>61</v>
      </c>
      <c r="D770" s="20" t="s">
        <v>1573</v>
      </c>
      <c r="E770">
        <v>27</v>
      </c>
      <c r="F770" t="s">
        <v>63</v>
      </c>
      <c r="G770">
        <v>31518262</v>
      </c>
      <c r="H770" t="str">
        <f>RIGHT(Таблица2[[#This Row],[Дата рождения]],4)</f>
        <v>1991</v>
      </c>
      <c r="I770" t="str">
        <f>LEFT(Таблица2[[#This Row],[Фамилия, имя]])</f>
        <v>Б</v>
      </c>
    </row>
    <row r="771" spans="1:9" x14ac:dyDescent="0.2">
      <c r="A771">
        <v>828</v>
      </c>
      <c r="B771" t="s">
        <v>1574</v>
      </c>
      <c r="C771" t="s">
        <v>71</v>
      </c>
      <c r="D771" s="20" t="s">
        <v>1575</v>
      </c>
      <c r="E771">
        <v>27</v>
      </c>
      <c r="F771" t="s">
        <v>63</v>
      </c>
      <c r="G771">
        <v>43569758</v>
      </c>
      <c r="H771" t="str">
        <f>RIGHT(Таблица2[[#This Row],[Дата рождения]],4)</f>
        <v>1990</v>
      </c>
      <c r="I771" t="str">
        <f>LEFT(Таблица2[[#This Row],[Фамилия, имя]])</f>
        <v>З</v>
      </c>
    </row>
    <row r="772" spans="1:9" x14ac:dyDescent="0.2">
      <c r="A772">
        <v>321</v>
      </c>
      <c r="B772" t="s">
        <v>1576</v>
      </c>
      <c r="C772" t="s">
        <v>65</v>
      </c>
      <c r="D772" s="20" t="s">
        <v>1577</v>
      </c>
      <c r="E772">
        <v>35</v>
      </c>
      <c r="F772" t="s">
        <v>63</v>
      </c>
      <c r="G772">
        <v>80412123</v>
      </c>
      <c r="H772" t="str">
        <f>RIGHT(Таблица2[[#This Row],[Дата рождения]],4)</f>
        <v>1982</v>
      </c>
      <c r="I772" t="str">
        <f>LEFT(Таблица2[[#This Row],[Фамилия, имя]])</f>
        <v>С</v>
      </c>
    </row>
    <row r="773" spans="1:9" x14ac:dyDescent="0.2">
      <c r="A773">
        <v>124</v>
      </c>
      <c r="B773" t="s">
        <v>1578</v>
      </c>
      <c r="C773" t="s">
        <v>61</v>
      </c>
      <c r="D773" s="20" t="s">
        <v>1579</v>
      </c>
      <c r="E773">
        <v>17</v>
      </c>
      <c r="F773" t="s">
        <v>63</v>
      </c>
      <c r="G773">
        <v>74023484</v>
      </c>
      <c r="H773" t="str">
        <f>RIGHT(Таблица2[[#This Row],[Дата рождения]],4)</f>
        <v>2000</v>
      </c>
      <c r="I773" t="str">
        <f>LEFT(Таблица2[[#This Row],[Фамилия, имя]])</f>
        <v>Б</v>
      </c>
    </row>
    <row r="774" spans="1:9" x14ac:dyDescent="0.2">
      <c r="A774">
        <v>597</v>
      </c>
      <c r="B774" t="s">
        <v>1580</v>
      </c>
      <c r="C774" t="s">
        <v>65</v>
      </c>
      <c r="D774" s="20" t="s">
        <v>1581</v>
      </c>
      <c r="E774">
        <v>36</v>
      </c>
      <c r="F774" t="s">
        <v>73</v>
      </c>
      <c r="G774">
        <v>43544416</v>
      </c>
      <c r="H774" t="str">
        <f>RIGHT(Таблица2[[#This Row],[Дата рождения]],4)</f>
        <v>1981</v>
      </c>
      <c r="I774" t="str">
        <f>LEFT(Таблица2[[#This Row],[Фамилия, имя]])</f>
        <v>Г</v>
      </c>
    </row>
    <row r="775" spans="1:9" x14ac:dyDescent="0.2">
      <c r="A775">
        <v>1</v>
      </c>
      <c r="B775" t="s">
        <v>1582</v>
      </c>
      <c r="C775" t="s">
        <v>71</v>
      </c>
      <c r="D775" s="20" t="s">
        <v>1583</v>
      </c>
      <c r="E775">
        <v>24</v>
      </c>
      <c r="F775" t="s">
        <v>85</v>
      </c>
      <c r="G775">
        <v>2313182</v>
      </c>
      <c r="H775" t="str">
        <f>RIGHT(Таблица2[[#This Row],[Дата рождения]],4)</f>
        <v>1993</v>
      </c>
      <c r="I775" t="str">
        <f>LEFT(Таблица2[[#This Row],[Фамилия, имя]])</f>
        <v>А</v>
      </c>
    </row>
    <row r="776" spans="1:9" x14ac:dyDescent="0.2">
      <c r="A776">
        <v>898</v>
      </c>
      <c r="B776" t="s">
        <v>1584</v>
      </c>
      <c r="C776" t="s">
        <v>71</v>
      </c>
      <c r="D776" s="20" t="s">
        <v>1585</v>
      </c>
      <c r="E776">
        <v>21</v>
      </c>
      <c r="F776" t="s">
        <v>63</v>
      </c>
      <c r="G776">
        <v>44046356</v>
      </c>
      <c r="H776" t="str">
        <f>RIGHT(Таблица2[[#This Row],[Дата рождения]],4)</f>
        <v>1996</v>
      </c>
      <c r="I776" t="str">
        <f>LEFT(Таблица2[[#This Row],[Фамилия, имя]])</f>
        <v>Ш</v>
      </c>
    </row>
    <row r="777" spans="1:9" x14ac:dyDescent="0.2">
      <c r="A777">
        <v>1051</v>
      </c>
      <c r="B777" t="s">
        <v>1586</v>
      </c>
      <c r="C777" t="s">
        <v>71</v>
      </c>
      <c r="D777" s="20" t="s">
        <v>1587</v>
      </c>
      <c r="E777">
        <v>44</v>
      </c>
      <c r="F777" t="s">
        <v>63</v>
      </c>
      <c r="G777">
        <v>76570279</v>
      </c>
      <c r="H777" t="str">
        <f>RIGHT(Таблица2[[#This Row],[Дата рождения]],4)</f>
        <v>1973</v>
      </c>
      <c r="I777" t="str">
        <f>LEFT(Таблица2[[#This Row],[Фамилия, имя]])</f>
        <v>К</v>
      </c>
    </row>
    <row r="778" spans="1:9" x14ac:dyDescent="0.2">
      <c r="A778">
        <v>833</v>
      </c>
      <c r="B778" t="s">
        <v>1588</v>
      </c>
      <c r="C778" t="s">
        <v>65</v>
      </c>
      <c r="D778" s="20" t="s">
        <v>1589</v>
      </c>
      <c r="E778">
        <v>20</v>
      </c>
      <c r="F778" t="s">
        <v>63</v>
      </c>
      <c r="G778">
        <v>27819857</v>
      </c>
      <c r="H778" t="str">
        <f>RIGHT(Таблица2[[#This Row],[Дата рождения]],4)</f>
        <v>1997</v>
      </c>
      <c r="I778" t="str">
        <f>LEFT(Таблица2[[#This Row],[Фамилия, имя]])</f>
        <v>Ч</v>
      </c>
    </row>
    <row r="779" spans="1:9" x14ac:dyDescent="0.2">
      <c r="A779">
        <v>97</v>
      </c>
      <c r="B779" t="s">
        <v>1590</v>
      </c>
      <c r="C779" t="s">
        <v>71</v>
      </c>
      <c r="D779" s="20" t="s">
        <v>1591</v>
      </c>
      <c r="E779">
        <v>24</v>
      </c>
      <c r="F779" t="s">
        <v>63</v>
      </c>
      <c r="G779">
        <v>97255047</v>
      </c>
      <c r="H779" t="str">
        <f>RIGHT(Таблица2[[#This Row],[Дата рождения]],4)</f>
        <v>1993</v>
      </c>
      <c r="I779" t="str">
        <f>LEFT(Таблица2[[#This Row],[Фамилия, имя]])</f>
        <v>П</v>
      </c>
    </row>
    <row r="780" spans="1:9" x14ac:dyDescent="0.2">
      <c r="A780">
        <v>1355</v>
      </c>
      <c r="B780" t="s">
        <v>1592</v>
      </c>
      <c r="C780" t="s">
        <v>65</v>
      </c>
      <c r="D780" s="20" t="s">
        <v>1593</v>
      </c>
      <c r="E780">
        <v>37</v>
      </c>
      <c r="F780" t="s">
        <v>63</v>
      </c>
      <c r="G780">
        <v>62578153</v>
      </c>
      <c r="H780" t="str">
        <f>RIGHT(Таблица2[[#This Row],[Дата рождения]],4)</f>
        <v>1980</v>
      </c>
      <c r="I780" t="str">
        <f>LEFT(Таблица2[[#This Row],[Фамилия, имя]])</f>
        <v>Л</v>
      </c>
    </row>
    <row r="781" spans="1:9" x14ac:dyDescent="0.2">
      <c r="A781">
        <v>331</v>
      </c>
      <c r="B781" t="s">
        <v>1594</v>
      </c>
      <c r="C781" t="s">
        <v>65</v>
      </c>
      <c r="D781" s="20" t="s">
        <v>1595</v>
      </c>
      <c r="E781">
        <v>40</v>
      </c>
      <c r="F781" t="s">
        <v>63</v>
      </c>
      <c r="G781">
        <v>66456291</v>
      </c>
      <c r="H781" t="str">
        <f>RIGHT(Таблица2[[#This Row],[Дата рождения]],4)</f>
        <v>1977</v>
      </c>
      <c r="I781" t="str">
        <f>LEFT(Таблица2[[#This Row],[Фамилия, имя]])</f>
        <v>Б</v>
      </c>
    </row>
    <row r="782" spans="1:9" x14ac:dyDescent="0.2">
      <c r="A782">
        <v>106</v>
      </c>
      <c r="B782" t="s">
        <v>1596</v>
      </c>
      <c r="C782" t="s">
        <v>65</v>
      </c>
      <c r="D782" s="20" t="s">
        <v>1597</v>
      </c>
      <c r="E782">
        <v>20</v>
      </c>
      <c r="F782" t="s">
        <v>63</v>
      </c>
      <c r="G782">
        <v>53262650</v>
      </c>
      <c r="H782" t="str">
        <f>RIGHT(Таблица2[[#This Row],[Дата рождения]],4)</f>
        <v>1998</v>
      </c>
      <c r="I782" t="str">
        <f>LEFT(Таблица2[[#This Row],[Фамилия, имя]])</f>
        <v>А</v>
      </c>
    </row>
    <row r="783" spans="1:9" x14ac:dyDescent="0.2">
      <c r="A783">
        <v>467</v>
      </c>
      <c r="B783" t="s">
        <v>1598</v>
      </c>
      <c r="C783" t="s">
        <v>61</v>
      </c>
      <c r="D783" s="20" t="s">
        <v>1599</v>
      </c>
      <c r="E783">
        <v>26</v>
      </c>
      <c r="F783" t="s">
        <v>63</v>
      </c>
      <c r="G783">
        <v>43111876</v>
      </c>
      <c r="H783" t="str">
        <f>RIGHT(Таблица2[[#This Row],[Дата рождения]],4)</f>
        <v>1991</v>
      </c>
      <c r="I783" t="str">
        <f>LEFT(Таблица2[[#This Row],[Фамилия, имя]])</f>
        <v>Г</v>
      </c>
    </row>
    <row r="784" spans="1:9" x14ac:dyDescent="0.2">
      <c r="A784">
        <v>1582</v>
      </c>
      <c r="B784" t="s">
        <v>1600</v>
      </c>
      <c r="C784" t="s">
        <v>71</v>
      </c>
      <c r="D784" s="20" t="s">
        <v>1601</v>
      </c>
      <c r="E784">
        <v>29</v>
      </c>
      <c r="F784" t="s">
        <v>63</v>
      </c>
      <c r="G784">
        <v>29805930</v>
      </c>
      <c r="H784" t="str">
        <f>RIGHT(Таблица2[[#This Row],[Дата рождения]],4)</f>
        <v>1988</v>
      </c>
      <c r="I784" t="str">
        <f>LEFT(Таблица2[[#This Row],[Фамилия, имя]])</f>
        <v>М</v>
      </c>
    </row>
    <row r="785" spans="1:9" x14ac:dyDescent="0.2">
      <c r="A785">
        <v>1289</v>
      </c>
      <c r="B785" t="s">
        <v>1602</v>
      </c>
      <c r="C785" t="s">
        <v>71</v>
      </c>
      <c r="D785" s="20" t="s">
        <v>1603</v>
      </c>
      <c r="E785">
        <v>35</v>
      </c>
      <c r="F785" t="s">
        <v>85</v>
      </c>
      <c r="G785">
        <v>37048220</v>
      </c>
      <c r="H785" t="str">
        <f>RIGHT(Таблица2[[#This Row],[Дата рождения]],4)</f>
        <v>1982</v>
      </c>
      <c r="I785" t="str">
        <f>LEFT(Таблица2[[#This Row],[Фамилия, имя]])</f>
        <v>Л</v>
      </c>
    </row>
    <row r="786" spans="1:9" x14ac:dyDescent="0.2">
      <c r="A786">
        <v>1522</v>
      </c>
      <c r="B786" t="s">
        <v>1604</v>
      </c>
      <c r="C786" t="s">
        <v>71</v>
      </c>
      <c r="D786" s="20" t="s">
        <v>1605</v>
      </c>
      <c r="E786">
        <v>41</v>
      </c>
      <c r="F786" t="s">
        <v>103</v>
      </c>
      <c r="G786">
        <v>67289359</v>
      </c>
      <c r="H786" t="str">
        <f>RIGHT(Таблица2[[#This Row],[Дата рождения]],4)</f>
        <v>1976</v>
      </c>
      <c r="I786" t="str">
        <f>LEFT(Таблица2[[#This Row],[Фамилия, имя]])</f>
        <v>М</v>
      </c>
    </row>
    <row r="787" spans="1:9" x14ac:dyDescent="0.2">
      <c r="A787">
        <v>660</v>
      </c>
      <c r="B787" t="s">
        <v>1606</v>
      </c>
      <c r="C787" t="s">
        <v>61</v>
      </c>
      <c r="D787" s="20" t="s">
        <v>1607</v>
      </c>
      <c r="E787">
        <v>23</v>
      </c>
      <c r="F787" t="s">
        <v>63</v>
      </c>
      <c r="G787">
        <v>8645233</v>
      </c>
      <c r="H787" t="str">
        <f>RIGHT(Таблица2[[#This Row],[Дата рождения]],4)</f>
        <v>1994</v>
      </c>
      <c r="I787" t="str">
        <f>LEFT(Таблица2[[#This Row],[Фамилия, имя]])</f>
        <v>Д</v>
      </c>
    </row>
    <row r="788" spans="1:9" x14ac:dyDescent="0.2">
      <c r="A788">
        <v>778</v>
      </c>
      <c r="B788" t="s">
        <v>1608</v>
      </c>
      <c r="C788" t="s">
        <v>61</v>
      </c>
      <c r="D788" s="20" t="s">
        <v>1609</v>
      </c>
      <c r="E788">
        <v>34</v>
      </c>
      <c r="F788" t="s">
        <v>63</v>
      </c>
      <c r="G788">
        <v>16159823</v>
      </c>
      <c r="H788" t="str">
        <f>RIGHT(Таблица2[[#This Row],[Дата рождения]],4)</f>
        <v>1983</v>
      </c>
      <c r="I788" t="str">
        <f>LEFT(Таблица2[[#This Row],[Фамилия, имя]])</f>
        <v>Ц</v>
      </c>
    </row>
    <row r="789" spans="1:9" x14ac:dyDescent="0.2">
      <c r="A789">
        <v>1757</v>
      </c>
      <c r="B789" t="s">
        <v>1610</v>
      </c>
      <c r="C789" t="s">
        <v>71</v>
      </c>
      <c r="D789" s="20" t="s">
        <v>1611</v>
      </c>
      <c r="E789">
        <v>28</v>
      </c>
      <c r="F789" t="s">
        <v>63</v>
      </c>
      <c r="G789">
        <v>41660517</v>
      </c>
      <c r="H789" t="str">
        <f>RIGHT(Таблица2[[#This Row],[Дата рождения]],4)</f>
        <v>1989</v>
      </c>
      <c r="I789" t="str">
        <f>LEFT(Таблица2[[#This Row],[Фамилия, имя]])</f>
        <v>П</v>
      </c>
    </row>
    <row r="790" spans="1:9" x14ac:dyDescent="0.2">
      <c r="A790">
        <v>140</v>
      </c>
      <c r="B790" t="s">
        <v>1612</v>
      </c>
      <c r="C790" t="s">
        <v>71</v>
      </c>
      <c r="D790" s="20" t="s">
        <v>1613</v>
      </c>
      <c r="E790">
        <v>25</v>
      </c>
      <c r="F790" t="s">
        <v>63</v>
      </c>
      <c r="G790">
        <v>92997401</v>
      </c>
      <c r="H790" t="str">
        <f>RIGHT(Таблица2[[#This Row],[Дата рождения]],4)</f>
        <v>1992</v>
      </c>
      <c r="I790" t="str">
        <f>LEFT(Таблица2[[#This Row],[Фамилия, имя]])</f>
        <v>П</v>
      </c>
    </row>
    <row r="791" spans="1:9" x14ac:dyDescent="0.2">
      <c r="A791">
        <v>680</v>
      </c>
      <c r="B791" t="s">
        <v>1614</v>
      </c>
      <c r="C791" t="s">
        <v>61</v>
      </c>
      <c r="D791" s="20" t="s">
        <v>1615</v>
      </c>
      <c r="E791">
        <v>21</v>
      </c>
      <c r="F791" t="s">
        <v>63</v>
      </c>
      <c r="G791">
        <v>36341561</v>
      </c>
      <c r="H791" t="str">
        <f>RIGHT(Таблица2[[#This Row],[Дата рождения]],4)</f>
        <v>1996</v>
      </c>
      <c r="I791" t="str">
        <f>LEFT(Таблица2[[#This Row],[Фамилия, имя]])</f>
        <v>Ф</v>
      </c>
    </row>
    <row r="792" spans="1:9" x14ac:dyDescent="0.2">
      <c r="A792">
        <v>1622</v>
      </c>
      <c r="B792" t="s">
        <v>1616</v>
      </c>
      <c r="C792" t="s">
        <v>71</v>
      </c>
      <c r="D792" s="20" t="s">
        <v>1617</v>
      </c>
      <c r="E792">
        <v>21</v>
      </c>
      <c r="F792" t="s">
        <v>85</v>
      </c>
      <c r="G792">
        <v>22851253</v>
      </c>
      <c r="H792" t="str">
        <f>RIGHT(Таблица2[[#This Row],[Дата рождения]],4)</f>
        <v>1996</v>
      </c>
      <c r="I792" t="str">
        <f>LEFT(Таблица2[[#This Row],[Фамилия, имя]])</f>
        <v>М</v>
      </c>
    </row>
    <row r="793" spans="1:9" x14ac:dyDescent="0.2">
      <c r="A793">
        <v>353</v>
      </c>
      <c r="B793" t="s">
        <v>1618</v>
      </c>
      <c r="C793" t="s">
        <v>65</v>
      </c>
      <c r="D793" s="20" t="s">
        <v>1619</v>
      </c>
      <c r="E793">
        <v>22</v>
      </c>
      <c r="F793" t="s">
        <v>63</v>
      </c>
      <c r="G793">
        <v>18888661</v>
      </c>
      <c r="H793" t="str">
        <f>RIGHT(Таблица2[[#This Row],[Дата рождения]],4)</f>
        <v>1995</v>
      </c>
      <c r="I793" t="str">
        <f>LEFT(Таблица2[[#This Row],[Фамилия, имя]])</f>
        <v>С</v>
      </c>
    </row>
    <row r="794" spans="1:9" x14ac:dyDescent="0.2">
      <c r="A794">
        <v>659</v>
      </c>
      <c r="B794" t="s">
        <v>1620</v>
      </c>
      <c r="C794" t="s">
        <v>71</v>
      </c>
      <c r="D794" s="20" t="s">
        <v>1621</v>
      </c>
      <c r="E794">
        <v>28</v>
      </c>
      <c r="F794" t="s">
        <v>96</v>
      </c>
      <c r="G794">
        <v>69384454</v>
      </c>
      <c r="H794" t="str">
        <f>RIGHT(Таблица2[[#This Row],[Дата рождения]],4)</f>
        <v>1989</v>
      </c>
      <c r="I794" t="str">
        <f>LEFT(Таблица2[[#This Row],[Фамилия, имя]])</f>
        <v>Д</v>
      </c>
    </row>
    <row r="795" spans="1:9" x14ac:dyDescent="0.2">
      <c r="A795">
        <v>375</v>
      </c>
      <c r="B795" t="s">
        <v>1622</v>
      </c>
      <c r="C795" t="s">
        <v>71</v>
      </c>
      <c r="D795" s="20" t="s">
        <v>1623</v>
      </c>
      <c r="E795">
        <v>28</v>
      </c>
      <c r="F795" t="s">
        <v>124</v>
      </c>
      <c r="G795">
        <v>60897634</v>
      </c>
      <c r="H795" t="str">
        <f>RIGHT(Таблица2[[#This Row],[Дата рождения]],4)</f>
        <v>1990</v>
      </c>
      <c r="I795" t="str">
        <f>LEFT(Таблица2[[#This Row],[Фамилия, имя]])</f>
        <v>С</v>
      </c>
    </row>
    <row r="796" spans="1:9" x14ac:dyDescent="0.2">
      <c r="A796">
        <v>1412</v>
      </c>
      <c r="B796" t="s">
        <v>1624</v>
      </c>
      <c r="C796" t="s">
        <v>71</v>
      </c>
      <c r="D796" s="20" t="s">
        <v>1625</v>
      </c>
      <c r="E796">
        <v>29</v>
      </c>
      <c r="F796" t="s">
        <v>63</v>
      </c>
      <c r="G796">
        <v>99299113</v>
      </c>
      <c r="H796" t="str">
        <f>RIGHT(Таблица2[[#This Row],[Дата рождения]],4)</f>
        <v>1988</v>
      </c>
      <c r="I796" t="str">
        <f>LEFT(Таблица2[[#This Row],[Фамилия, имя]])</f>
        <v>М</v>
      </c>
    </row>
    <row r="797" spans="1:9" x14ac:dyDescent="0.2">
      <c r="A797">
        <v>429</v>
      </c>
      <c r="B797" t="s">
        <v>1626</v>
      </c>
      <c r="C797" t="s">
        <v>61</v>
      </c>
      <c r="D797" s="20" t="s">
        <v>1627</v>
      </c>
      <c r="E797">
        <v>18</v>
      </c>
      <c r="F797" t="s">
        <v>124</v>
      </c>
      <c r="G797">
        <v>51059861</v>
      </c>
      <c r="H797" t="str">
        <f>RIGHT(Таблица2[[#This Row],[Дата рождения]],4)</f>
        <v>2000</v>
      </c>
      <c r="I797" t="str">
        <f>LEFT(Таблица2[[#This Row],[Фамилия, имя]])</f>
        <v>В</v>
      </c>
    </row>
    <row r="798" spans="1:9" x14ac:dyDescent="0.2">
      <c r="A798">
        <v>181</v>
      </c>
      <c r="B798" t="s">
        <v>1628</v>
      </c>
      <c r="C798" t="s">
        <v>71</v>
      </c>
      <c r="D798" s="20" t="s">
        <v>1629</v>
      </c>
      <c r="E798">
        <v>23</v>
      </c>
      <c r="F798" t="s">
        <v>67</v>
      </c>
      <c r="G798">
        <v>51682923</v>
      </c>
      <c r="H798" t="str">
        <f>RIGHT(Таблица2[[#This Row],[Дата рождения]],4)</f>
        <v>1995</v>
      </c>
      <c r="I798" t="str">
        <f>LEFT(Таблица2[[#This Row],[Фамилия, имя]])</f>
        <v>Р</v>
      </c>
    </row>
    <row r="799" spans="1:9" x14ac:dyDescent="0.2">
      <c r="A799">
        <v>368</v>
      </c>
      <c r="B799" t="s">
        <v>1630</v>
      </c>
      <c r="C799" t="s">
        <v>71</v>
      </c>
      <c r="D799" s="20" t="s">
        <v>1631</v>
      </c>
      <c r="E799">
        <v>24</v>
      </c>
      <c r="F799" t="s">
        <v>63</v>
      </c>
      <c r="G799">
        <v>27081654</v>
      </c>
      <c r="H799" t="str">
        <f>RIGHT(Таблица2[[#This Row],[Дата рождения]],4)</f>
        <v>1993</v>
      </c>
      <c r="I799" t="str">
        <f>LEFT(Таблица2[[#This Row],[Фамилия, имя]])</f>
        <v>С</v>
      </c>
    </row>
    <row r="800" spans="1:9" x14ac:dyDescent="0.2">
      <c r="A800">
        <v>746</v>
      </c>
      <c r="B800" t="s">
        <v>1632</v>
      </c>
      <c r="C800" t="s">
        <v>71</v>
      </c>
      <c r="D800" s="20" t="s">
        <v>1633</v>
      </c>
      <c r="E800">
        <v>36</v>
      </c>
      <c r="F800" t="s">
        <v>63</v>
      </c>
      <c r="G800">
        <v>17908817</v>
      </c>
      <c r="H800" t="str">
        <f>RIGHT(Таблица2[[#This Row],[Дата рождения]],4)</f>
        <v>1981</v>
      </c>
      <c r="I800" t="str">
        <f>LEFT(Таблица2[[#This Row],[Фамилия, имя]])</f>
        <v>Х</v>
      </c>
    </row>
    <row r="801" spans="1:9" x14ac:dyDescent="0.2">
      <c r="A801">
        <v>768</v>
      </c>
      <c r="B801" t="s">
        <v>1634</v>
      </c>
      <c r="C801" t="s">
        <v>65</v>
      </c>
      <c r="D801" s="20" t="s">
        <v>1635</v>
      </c>
      <c r="E801">
        <v>37</v>
      </c>
      <c r="F801" t="s">
        <v>63</v>
      </c>
      <c r="G801">
        <v>30523834</v>
      </c>
      <c r="H801" t="str">
        <f>RIGHT(Таблица2[[#This Row],[Дата рождения]],4)</f>
        <v>1980</v>
      </c>
      <c r="I801" t="str">
        <f>LEFT(Таблица2[[#This Row],[Фамилия, имя]])</f>
        <v>Е</v>
      </c>
    </row>
    <row r="802" spans="1:9" x14ac:dyDescent="0.2">
      <c r="A802">
        <v>94</v>
      </c>
      <c r="B802" t="s">
        <v>1636</v>
      </c>
      <c r="C802" t="s">
        <v>65</v>
      </c>
      <c r="D802" s="20" t="s">
        <v>1637</v>
      </c>
      <c r="E802">
        <v>38</v>
      </c>
      <c r="F802" t="s">
        <v>73</v>
      </c>
      <c r="G802">
        <v>94828764</v>
      </c>
      <c r="H802" t="str">
        <f>RIGHT(Таблица2[[#This Row],[Дата рождения]],4)</f>
        <v>1979</v>
      </c>
      <c r="I802" t="str">
        <f>LEFT(Таблица2[[#This Row],[Фамилия, имя]])</f>
        <v>П</v>
      </c>
    </row>
    <row r="803" spans="1:9" x14ac:dyDescent="0.2">
      <c r="A803">
        <v>304</v>
      </c>
      <c r="B803" t="s">
        <v>1638</v>
      </c>
      <c r="C803" t="s">
        <v>71</v>
      </c>
      <c r="D803" s="20" t="s">
        <v>1639</v>
      </c>
      <c r="E803">
        <v>39</v>
      </c>
      <c r="F803" t="s">
        <v>103</v>
      </c>
      <c r="G803">
        <v>96178929</v>
      </c>
      <c r="H803" t="str">
        <f>RIGHT(Таблица2[[#This Row],[Дата рождения]],4)</f>
        <v>1978</v>
      </c>
      <c r="I803" t="str">
        <f>LEFT(Таблица2[[#This Row],[Фамилия, имя]])</f>
        <v>Б</v>
      </c>
    </row>
    <row r="804" spans="1:9" x14ac:dyDescent="0.2">
      <c r="A804">
        <v>20</v>
      </c>
      <c r="B804" t="s">
        <v>1640</v>
      </c>
      <c r="C804" t="s">
        <v>71</v>
      </c>
      <c r="D804" s="20" t="s">
        <v>1641</v>
      </c>
      <c r="E804">
        <v>41</v>
      </c>
      <c r="F804" t="s">
        <v>63</v>
      </c>
      <c r="G804">
        <v>19530684</v>
      </c>
      <c r="H804" t="str">
        <f>RIGHT(Таблица2[[#This Row],[Дата рождения]],4)</f>
        <v>1976</v>
      </c>
      <c r="I804" t="str">
        <f>LEFT(Таблица2[[#This Row],[Фамилия, имя]])</f>
        <v>А</v>
      </c>
    </row>
    <row r="805" spans="1:9" x14ac:dyDescent="0.2">
      <c r="A805">
        <v>477</v>
      </c>
      <c r="B805" t="s">
        <v>1642</v>
      </c>
      <c r="C805" t="s">
        <v>65</v>
      </c>
      <c r="D805" s="20" t="s">
        <v>1643</v>
      </c>
      <c r="E805">
        <v>38</v>
      </c>
      <c r="F805" t="s">
        <v>63</v>
      </c>
      <c r="G805">
        <v>43610987</v>
      </c>
      <c r="H805" t="str">
        <f>RIGHT(Таблица2[[#This Row],[Дата рождения]],4)</f>
        <v>1979</v>
      </c>
      <c r="I805" t="str">
        <f>LEFT(Таблица2[[#This Row],[Фамилия, имя]])</f>
        <v>С</v>
      </c>
    </row>
    <row r="806" spans="1:9" x14ac:dyDescent="0.2">
      <c r="A806">
        <v>428</v>
      </c>
      <c r="B806" t="s">
        <v>1644</v>
      </c>
      <c r="C806" t="s">
        <v>65</v>
      </c>
      <c r="D806" s="20" t="s">
        <v>1645</v>
      </c>
      <c r="E806">
        <v>23</v>
      </c>
      <c r="F806" t="s">
        <v>63</v>
      </c>
      <c r="G806">
        <v>12535538</v>
      </c>
      <c r="H806" t="str">
        <f>RIGHT(Таблица2[[#This Row],[Дата рождения]],4)</f>
        <v>1994</v>
      </c>
      <c r="I806" t="str">
        <f>LEFT(Таблица2[[#This Row],[Фамилия, имя]])</f>
        <v>С</v>
      </c>
    </row>
    <row r="807" spans="1:9" x14ac:dyDescent="0.2">
      <c r="A807">
        <v>780</v>
      </c>
      <c r="B807" t="s">
        <v>1646</v>
      </c>
      <c r="C807" t="s">
        <v>71</v>
      </c>
      <c r="D807" s="20" t="s">
        <v>217</v>
      </c>
      <c r="E807">
        <v>22</v>
      </c>
      <c r="F807" t="s">
        <v>63</v>
      </c>
      <c r="G807">
        <v>67510887</v>
      </c>
      <c r="H807" t="str">
        <f>RIGHT(Таблица2[[#This Row],[Дата рождения]],4)</f>
        <v>1996</v>
      </c>
      <c r="I807" t="str">
        <f>LEFT(Таблица2[[#This Row],[Фамилия, имя]])</f>
        <v>Ж</v>
      </c>
    </row>
    <row r="808" spans="1:9" x14ac:dyDescent="0.2">
      <c r="A808">
        <v>660</v>
      </c>
      <c r="B808" t="s">
        <v>1647</v>
      </c>
      <c r="C808" t="s">
        <v>65</v>
      </c>
      <c r="D808" s="20" t="s">
        <v>1648</v>
      </c>
      <c r="E808">
        <v>19</v>
      </c>
      <c r="F808" t="s">
        <v>67</v>
      </c>
      <c r="G808">
        <v>95228128</v>
      </c>
      <c r="H808" t="str">
        <f>RIGHT(Таблица2[[#This Row],[Дата рождения]],4)</f>
        <v>1998</v>
      </c>
      <c r="I808" t="str">
        <f>LEFT(Таблица2[[#This Row],[Фамилия, имя]])</f>
        <v>Ф</v>
      </c>
    </row>
    <row r="809" spans="1:9" x14ac:dyDescent="0.2">
      <c r="A809">
        <v>671</v>
      </c>
      <c r="B809" t="s">
        <v>1649</v>
      </c>
      <c r="C809" t="s">
        <v>71</v>
      </c>
      <c r="D809" s="20" t="s">
        <v>189</v>
      </c>
      <c r="E809">
        <v>29</v>
      </c>
      <c r="F809" t="s">
        <v>73</v>
      </c>
      <c r="G809">
        <v>22671494</v>
      </c>
      <c r="H809" t="str">
        <f>RIGHT(Таблица2[[#This Row],[Дата рождения]],4)</f>
        <v>1988</v>
      </c>
      <c r="I809" t="str">
        <f>LEFT(Таблица2[[#This Row],[Фамилия, имя]])</f>
        <v>Д</v>
      </c>
    </row>
    <row r="810" spans="1:9" x14ac:dyDescent="0.2">
      <c r="A810">
        <v>452</v>
      </c>
      <c r="B810" t="s">
        <v>1650</v>
      </c>
      <c r="C810" t="s">
        <v>65</v>
      </c>
      <c r="D810" s="20" t="s">
        <v>1651</v>
      </c>
      <c r="E810">
        <v>43</v>
      </c>
      <c r="F810" t="s">
        <v>63</v>
      </c>
      <c r="G810">
        <v>40445861</v>
      </c>
      <c r="H810" t="str">
        <f>RIGHT(Таблица2[[#This Row],[Дата рождения]],4)</f>
        <v>1975</v>
      </c>
      <c r="I810" t="str">
        <f>LEFT(Таблица2[[#This Row],[Фамилия, имя]])</f>
        <v>В</v>
      </c>
    </row>
    <row r="811" spans="1:9" x14ac:dyDescent="0.2">
      <c r="A811">
        <v>803</v>
      </c>
      <c r="B811" t="s">
        <v>1652</v>
      </c>
      <c r="C811" t="s">
        <v>65</v>
      </c>
      <c r="D811" s="20" t="s">
        <v>1653</v>
      </c>
      <c r="E811">
        <v>42</v>
      </c>
      <c r="F811" t="s">
        <v>63</v>
      </c>
      <c r="G811">
        <v>71918674</v>
      </c>
      <c r="H811" t="str">
        <f>RIGHT(Таблица2[[#This Row],[Дата рождения]],4)</f>
        <v>1975</v>
      </c>
      <c r="I811" t="str">
        <f>LEFT(Таблица2[[#This Row],[Фамилия, имя]])</f>
        <v>Ч</v>
      </c>
    </row>
    <row r="812" spans="1:9" x14ac:dyDescent="0.2">
      <c r="A812">
        <v>883</v>
      </c>
      <c r="B812" t="s">
        <v>1654</v>
      </c>
      <c r="C812" t="s">
        <v>71</v>
      </c>
      <c r="D812" s="20" t="s">
        <v>1655</v>
      </c>
      <c r="E812">
        <v>43</v>
      </c>
      <c r="F812" t="s">
        <v>67</v>
      </c>
      <c r="G812">
        <v>44985332</v>
      </c>
      <c r="H812" t="str">
        <f>RIGHT(Таблица2[[#This Row],[Дата рождения]],4)</f>
        <v>1974</v>
      </c>
      <c r="I812" t="str">
        <f>LEFT(Таблица2[[#This Row],[Фамилия, имя]])</f>
        <v>Ш</v>
      </c>
    </row>
    <row r="813" spans="1:9" x14ac:dyDescent="0.2">
      <c r="A813">
        <v>398</v>
      </c>
      <c r="B813" t="s">
        <v>1656</v>
      </c>
      <c r="C813" t="s">
        <v>71</v>
      </c>
      <c r="D813" s="20" t="s">
        <v>1657</v>
      </c>
      <c r="E813">
        <v>35</v>
      </c>
      <c r="F813" t="s">
        <v>63</v>
      </c>
      <c r="G813">
        <v>26255170</v>
      </c>
      <c r="H813" t="str">
        <f>RIGHT(Таблица2[[#This Row],[Дата рождения]],4)</f>
        <v>1982</v>
      </c>
      <c r="I813" t="str">
        <f>LEFT(Таблица2[[#This Row],[Фамилия, имя]])</f>
        <v>С</v>
      </c>
    </row>
    <row r="814" spans="1:9" x14ac:dyDescent="0.2">
      <c r="A814">
        <v>1586</v>
      </c>
      <c r="B814" t="s">
        <v>1658</v>
      </c>
      <c r="C814" t="s">
        <v>71</v>
      </c>
      <c r="D814" s="20" t="s">
        <v>1659</v>
      </c>
      <c r="E814">
        <v>22</v>
      </c>
      <c r="F814" t="s">
        <v>63</v>
      </c>
      <c r="G814">
        <v>95464341</v>
      </c>
      <c r="H814" t="str">
        <f>RIGHT(Таблица2[[#This Row],[Дата рождения]],4)</f>
        <v>1995</v>
      </c>
      <c r="I814" t="str">
        <f>LEFT(Таблица2[[#This Row],[Фамилия, имя]])</f>
        <v>М</v>
      </c>
    </row>
    <row r="815" spans="1:9" x14ac:dyDescent="0.2">
      <c r="A815">
        <v>234</v>
      </c>
      <c r="B815" t="s">
        <v>1660</v>
      </c>
      <c r="C815" t="s">
        <v>65</v>
      </c>
      <c r="D815" s="20" t="s">
        <v>1661</v>
      </c>
      <c r="E815">
        <v>28</v>
      </c>
      <c r="F815" t="s">
        <v>76</v>
      </c>
      <c r="G815">
        <v>8183228</v>
      </c>
      <c r="H815" t="str">
        <f>RIGHT(Таблица2[[#This Row],[Дата рождения]],4)</f>
        <v>1989</v>
      </c>
      <c r="I815" t="str">
        <f>LEFT(Таблица2[[#This Row],[Фамилия, имя]])</f>
        <v>Б</v>
      </c>
    </row>
    <row r="816" spans="1:9" x14ac:dyDescent="0.2">
      <c r="A816">
        <v>13</v>
      </c>
      <c r="B816" t="s">
        <v>1662</v>
      </c>
      <c r="C816" t="s">
        <v>61</v>
      </c>
      <c r="D816" s="20" t="s">
        <v>1663</v>
      </c>
      <c r="E816">
        <v>31</v>
      </c>
      <c r="F816" t="s">
        <v>124</v>
      </c>
      <c r="G816">
        <v>62189997</v>
      </c>
      <c r="H816" t="str">
        <f>RIGHT(Таблица2[[#This Row],[Дата рождения]],4)</f>
        <v>1986</v>
      </c>
      <c r="I816" t="str">
        <f>LEFT(Таблица2[[#This Row],[Фамилия, имя]])</f>
        <v>А</v>
      </c>
    </row>
    <row r="817" spans="1:9" x14ac:dyDescent="0.2">
      <c r="A817">
        <v>733</v>
      </c>
      <c r="B817" t="s">
        <v>1664</v>
      </c>
      <c r="C817" t="s">
        <v>65</v>
      </c>
      <c r="D817" s="20" t="s">
        <v>1665</v>
      </c>
      <c r="E817">
        <v>28</v>
      </c>
      <c r="F817" t="s">
        <v>63</v>
      </c>
      <c r="G817">
        <v>40799267</v>
      </c>
      <c r="H817" t="str">
        <f>RIGHT(Таблица2[[#This Row],[Дата рождения]],4)</f>
        <v>1989</v>
      </c>
      <c r="I817" t="str">
        <f>LEFT(Таблица2[[#This Row],[Фамилия, имя]])</f>
        <v>Е</v>
      </c>
    </row>
    <row r="818" spans="1:9" x14ac:dyDescent="0.2">
      <c r="A818">
        <v>678</v>
      </c>
      <c r="B818" t="s">
        <v>1666</v>
      </c>
      <c r="C818" t="s">
        <v>65</v>
      </c>
      <c r="D818" s="20" t="s">
        <v>1667</v>
      </c>
      <c r="E818">
        <v>24</v>
      </c>
      <c r="F818" t="s">
        <v>63</v>
      </c>
      <c r="G818">
        <v>5943715</v>
      </c>
      <c r="H818" t="str">
        <f>RIGHT(Таблица2[[#This Row],[Дата рождения]],4)</f>
        <v>1993</v>
      </c>
      <c r="I818" t="str">
        <f>LEFT(Таблица2[[#This Row],[Фамилия, имя]])</f>
        <v>Ф</v>
      </c>
    </row>
    <row r="819" spans="1:9" x14ac:dyDescent="0.2">
      <c r="A819">
        <v>1086</v>
      </c>
      <c r="B819" t="s">
        <v>1668</v>
      </c>
      <c r="C819" t="s">
        <v>65</v>
      </c>
      <c r="D819" s="20" t="s">
        <v>1669</v>
      </c>
      <c r="E819">
        <v>21</v>
      </c>
      <c r="F819" t="s">
        <v>63</v>
      </c>
      <c r="G819">
        <v>27912972</v>
      </c>
      <c r="H819" t="str">
        <f>RIGHT(Таблица2[[#This Row],[Дата рождения]],4)</f>
        <v>1996</v>
      </c>
      <c r="I819" t="str">
        <f>LEFT(Таблица2[[#This Row],[Фамилия, имя]])</f>
        <v>К</v>
      </c>
    </row>
    <row r="820" spans="1:9" x14ac:dyDescent="0.2">
      <c r="A820">
        <v>55</v>
      </c>
      <c r="B820" t="s">
        <v>1670</v>
      </c>
      <c r="C820" t="s">
        <v>65</v>
      </c>
      <c r="D820" s="20" t="s">
        <v>1671</v>
      </c>
      <c r="E820">
        <v>32</v>
      </c>
      <c r="F820" t="s">
        <v>73</v>
      </c>
      <c r="G820">
        <v>94523183</v>
      </c>
      <c r="H820" t="str">
        <f>RIGHT(Таблица2[[#This Row],[Дата рождения]],4)</f>
        <v>1985</v>
      </c>
      <c r="I820" t="str">
        <f>LEFT(Таблица2[[#This Row],[Фамилия, имя]])</f>
        <v>П</v>
      </c>
    </row>
    <row r="821" spans="1:9" x14ac:dyDescent="0.2">
      <c r="A821">
        <v>593</v>
      </c>
      <c r="B821" t="s">
        <v>1672</v>
      </c>
      <c r="C821" t="s">
        <v>71</v>
      </c>
      <c r="D821" s="20" t="s">
        <v>1673</v>
      </c>
      <c r="E821">
        <v>27</v>
      </c>
      <c r="F821" t="s">
        <v>63</v>
      </c>
      <c r="G821">
        <v>98733956</v>
      </c>
      <c r="H821" t="str">
        <f>RIGHT(Таблица2[[#This Row],[Дата рождения]],4)</f>
        <v>1990</v>
      </c>
      <c r="I821" t="str">
        <f>LEFT(Таблица2[[#This Row],[Фамилия, имя]])</f>
        <v>Т</v>
      </c>
    </row>
    <row r="822" spans="1:9" x14ac:dyDescent="0.2">
      <c r="A822">
        <v>512</v>
      </c>
      <c r="B822" t="s">
        <v>1674</v>
      </c>
      <c r="C822" t="s">
        <v>71</v>
      </c>
      <c r="D822" s="20" t="s">
        <v>1323</v>
      </c>
      <c r="E822">
        <v>24</v>
      </c>
      <c r="F822" t="s">
        <v>63</v>
      </c>
      <c r="G822">
        <v>14659882</v>
      </c>
      <c r="H822" t="str">
        <f>RIGHT(Таблица2[[#This Row],[Дата рождения]],4)</f>
        <v>1994</v>
      </c>
      <c r="I822" t="str">
        <f>LEFT(Таблица2[[#This Row],[Фамилия, имя]])</f>
        <v>Г</v>
      </c>
    </row>
    <row r="823" spans="1:9" x14ac:dyDescent="0.2">
      <c r="A823">
        <v>1333</v>
      </c>
      <c r="B823" t="s">
        <v>1675</v>
      </c>
      <c r="C823" t="s">
        <v>71</v>
      </c>
      <c r="D823" s="20" t="s">
        <v>1676</v>
      </c>
      <c r="E823">
        <v>30</v>
      </c>
      <c r="F823" t="s">
        <v>85</v>
      </c>
      <c r="G823">
        <v>62405904</v>
      </c>
      <c r="H823" t="str">
        <f>RIGHT(Таблица2[[#This Row],[Дата рождения]],4)</f>
        <v>1987</v>
      </c>
      <c r="I823" t="str">
        <f>LEFT(Таблица2[[#This Row],[Фамилия, имя]])</f>
        <v>Л</v>
      </c>
    </row>
    <row r="824" spans="1:9" x14ac:dyDescent="0.2">
      <c r="A824">
        <v>665</v>
      </c>
      <c r="B824" t="s">
        <v>1677</v>
      </c>
      <c r="C824" t="s">
        <v>65</v>
      </c>
      <c r="D824" s="20" t="s">
        <v>1678</v>
      </c>
      <c r="E824">
        <v>23</v>
      </c>
      <c r="F824" t="s">
        <v>63</v>
      </c>
      <c r="G824">
        <v>3606764</v>
      </c>
      <c r="H824" t="str">
        <f>RIGHT(Таблица2[[#This Row],[Дата рождения]],4)</f>
        <v>1994</v>
      </c>
      <c r="I824" t="str">
        <f>LEFT(Таблица2[[#This Row],[Фамилия, имя]])</f>
        <v>Ф</v>
      </c>
    </row>
    <row r="825" spans="1:9" x14ac:dyDescent="0.2">
      <c r="A825">
        <v>1655</v>
      </c>
      <c r="B825" t="s">
        <v>1679</v>
      </c>
      <c r="C825" t="s">
        <v>71</v>
      </c>
      <c r="D825" s="20" t="s">
        <v>1680</v>
      </c>
      <c r="E825">
        <v>40</v>
      </c>
      <c r="F825" t="s">
        <v>85</v>
      </c>
      <c r="G825">
        <v>46705592</v>
      </c>
      <c r="H825" t="str">
        <f>RIGHT(Таблица2[[#This Row],[Дата рождения]],4)</f>
        <v>1977</v>
      </c>
      <c r="I825" t="str">
        <f>LEFT(Таблица2[[#This Row],[Фамилия, имя]])</f>
        <v>Н</v>
      </c>
    </row>
    <row r="826" spans="1:9" x14ac:dyDescent="0.2">
      <c r="A826">
        <v>68</v>
      </c>
      <c r="B826" t="s">
        <v>1681</v>
      </c>
      <c r="C826" t="s">
        <v>71</v>
      </c>
      <c r="D826" s="20" t="s">
        <v>1682</v>
      </c>
      <c r="E826">
        <v>42</v>
      </c>
      <c r="F826" t="s">
        <v>124</v>
      </c>
      <c r="G826">
        <v>83348347</v>
      </c>
      <c r="H826" t="str">
        <f>RIGHT(Таблица2[[#This Row],[Дата рождения]],4)</f>
        <v>1975</v>
      </c>
      <c r="I826" t="str">
        <f>LEFT(Таблица2[[#This Row],[Фамилия, имя]])</f>
        <v>А</v>
      </c>
    </row>
    <row r="827" spans="1:9" x14ac:dyDescent="0.2">
      <c r="A827">
        <v>851</v>
      </c>
      <c r="B827" t="s">
        <v>1683</v>
      </c>
      <c r="C827" t="s">
        <v>71</v>
      </c>
      <c r="D827" s="20" t="s">
        <v>1399</v>
      </c>
      <c r="E827">
        <v>20</v>
      </c>
      <c r="F827" t="s">
        <v>63</v>
      </c>
      <c r="G827">
        <v>43809818</v>
      </c>
      <c r="H827" t="str">
        <f>RIGHT(Таблица2[[#This Row],[Дата рождения]],4)</f>
        <v>1997</v>
      </c>
      <c r="I827" t="str">
        <f>LEFT(Таблица2[[#This Row],[Фамилия, имя]])</f>
        <v>З</v>
      </c>
    </row>
    <row r="828" spans="1:9" x14ac:dyDescent="0.2">
      <c r="A828">
        <v>762</v>
      </c>
      <c r="B828" t="s">
        <v>1684</v>
      </c>
      <c r="C828" t="s">
        <v>71</v>
      </c>
      <c r="D828" s="20" t="s">
        <v>1685</v>
      </c>
      <c r="E828">
        <v>24</v>
      </c>
      <c r="F828" t="s">
        <v>63</v>
      </c>
      <c r="G828">
        <v>12774301</v>
      </c>
      <c r="H828" t="str">
        <f>RIGHT(Таблица2[[#This Row],[Дата рождения]],4)</f>
        <v>1993</v>
      </c>
      <c r="I828" t="str">
        <f>LEFT(Таблица2[[#This Row],[Фамилия, имя]])</f>
        <v>Х</v>
      </c>
    </row>
    <row r="829" spans="1:9" x14ac:dyDescent="0.2">
      <c r="A829">
        <v>740</v>
      </c>
      <c r="B829" t="s">
        <v>1686</v>
      </c>
      <c r="C829" t="s">
        <v>65</v>
      </c>
      <c r="D829" s="20" t="s">
        <v>1687</v>
      </c>
      <c r="E829">
        <v>32</v>
      </c>
      <c r="F829" t="s">
        <v>85</v>
      </c>
      <c r="G829">
        <v>79534289</v>
      </c>
      <c r="H829" t="str">
        <f>RIGHT(Таблица2[[#This Row],[Дата рождения]],4)</f>
        <v>1985</v>
      </c>
      <c r="I829" t="str">
        <f>LEFT(Таблица2[[#This Row],[Фамилия, имя]])</f>
        <v>Х</v>
      </c>
    </row>
    <row r="830" spans="1:9" x14ac:dyDescent="0.2">
      <c r="A830">
        <v>708</v>
      </c>
      <c r="B830" t="s">
        <v>1688</v>
      </c>
      <c r="C830" t="s">
        <v>61</v>
      </c>
      <c r="D830" s="20" t="s">
        <v>1689</v>
      </c>
      <c r="E830">
        <v>24</v>
      </c>
      <c r="F830" t="s">
        <v>63</v>
      </c>
      <c r="G830">
        <v>41961489</v>
      </c>
      <c r="H830" t="str">
        <f>RIGHT(Таблица2[[#This Row],[Дата рождения]],4)</f>
        <v>1993</v>
      </c>
      <c r="I830" t="str">
        <f>LEFT(Таблица2[[#This Row],[Фамилия, имя]])</f>
        <v>Х</v>
      </c>
    </row>
    <row r="831" spans="1:9" x14ac:dyDescent="0.2">
      <c r="A831">
        <v>375</v>
      </c>
      <c r="B831" t="s">
        <v>1690</v>
      </c>
      <c r="C831" t="s">
        <v>71</v>
      </c>
      <c r="D831" s="20" t="s">
        <v>1691</v>
      </c>
      <c r="E831">
        <v>30</v>
      </c>
      <c r="F831" t="s">
        <v>63</v>
      </c>
      <c r="G831">
        <v>30223402</v>
      </c>
      <c r="H831" t="str">
        <f>RIGHT(Таблица2[[#This Row],[Дата рождения]],4)</f>
        <v>1987</v>
      </c>
      <c r="I831" t="str">
        <f>LEFT(Таблица2[[#This Row],[Фамилия, имя]])</f>
        <v>В</v>
      </c>
    </row>
    <row r="832" spans="1:9" x14ac:dyDescent="0.2">
      <c r="A832">
        <v>141</v>
      </c>
      <c r="B832" t="s">
        <v>1692</v>
      </c>
      <c r="C832" t="s">
        <v>65</v>
      </c>
      <c r="D832" s="20" t="s">
        <v>1693</v>
      </c>
      <c r="E832">
        <v>33</v>
      </c>
      <c r="F832" t="s">
        <v>103</v>
      </c>
      <c r="G832">
        <v>36368605</v>
      </c>
      <c r="H832" t="str">
        <f>RIGHT(Таблица2[[#This Row],[Дата рождения]],4)</f>
        <v>1984</v>
      </c>
      <c r="I832" t="str">
        <f>LEFT(Таблица2[[#This Row],[Фамилия, имя]])</f>
        <v>Б</v>
      </c>
    </row>
    <row r="833" spans="1:9" x14ac:dyDescent="0.2">
      <c r="A833">
        <v>96</v>
      </c>
      <c r="B833" t="s">
        <v>1694</v>
      </c>
      <c r="C833" t="s">
        <v>65</v>
      </c>
      <c r="D833" s="20" t="s">
        <v>1695</v>
      </c>
      <c r="E833">
        <v>19</v>
      </c>
      <c r="F833" t="s">
        <v>207</v>
      </c>
      <c r="G833">
        <v>37881472</v>
      </c>
      <c r="H833" t="str">
        <f>RIGHT(Таблица2[[#This Row],[Дата рождения]],4)</f>
        <v>1998</v>
      </c>
      <c r="I833" t="str">
        <f>LEFT(Таблица2[[#This Row],[Фамилия, имя]])</f>
        <v>П</v>
      </c>
    </row>
    <row r="834" spans="1:9" x14ac:dyDescent="0.2">
      <c r="A834">
        <v>1184</v>
      </c>
      <c r="B834" t="s">
        <v>1696</v>
      </c>
      <c r="C834" t="s">
        <v>61</v>
      </c>
      <c r="D834" s="20" t="s">
        <v>1697</v>
      </c>
      <c r="E834">
        <v>22</v>
      </c>
      <c r="F834" t="s">
        <v>63</v>
      </c>
      <c r="G834">
        <v>78470611</v>
      </c>
      <c r="H834" t="str">
        <f>RIGHT(Таблица2[[#This Row],[Дата рождения]],4)</f>
        <v>1995</v>
      </c>
      <c r="I834" t="str">
        <f>LEFT(Таблица2[[#This Row],[Фамилия, имя]])</f>
        <v>К</v>
      </c>
    </row>
    <row r="835" spans="1:9" x14ac:dyDescent="0.2">
      <c r="A835">
        <v>1630</v>
      </c>
      <c r="B835" t="s">
        <v>1698</v>
      </c>
      <c r="C835" t="s">
        <v>71</v>
      </c>
      <c r="D835" s="20" t="s">
        <v>1699</v>
      </c>
      <c r="E835">
        <v>25</v>
      </c>
      <c r="F835" t="s">
        <v>63</v>
      </c>
      <c r="G835">
        <v>17258248</v>
      </c>
      <c r="H835" t="str">
        <f>RIGHT(Таблица2[[#This Row],[Дата рождения]],4)</f>
        <v>1992</v>
      </c>
      <c r="I835" t="str">
        <f>LEFT(Таблица2[[#This Row],[Фамилия, имя]])</f>
        <v>Н</v>
      </c>
    </row>
    <row r="836" spans="1:9" x14ac:dyDescent="0.2">
      <c r="A836">
        <v>1574</v>
      </c>
      <c r="B836" t="s">
        <v>1700</v>
      </c>
      <c r="C836" t="s">
        <v>65</v>
      </c>
      <c r="D836" s="20" t="s">
        <v>1701</v>
      </c>
      <c r="E836">
        <v>35</v>
      </c>
      <c r="F836" t="s">
        <v>103</v>
      </c>
      <c r="G836">
        <v>76205131</v>
      </c>
      <c r="H836" t="str">
        <f>RIGHT(Таблица2[[#This Row],[Дата рождения]],4)</f>
        <v>1982</v>
      </c>
      <c r="I836" t="str">
        <f>LEFT(Таблица2[[#This Row],[Фамилия, имя]])</f>
        <v>М</v>
      </c>
    </row>
    <row r="837" spans="1:9" x14ac:dyDescent="0.2">
      <c r="A837">
        <v>779</v>
      </c>
      <c r="B837" t="s">
        <v>1702</v>
      </c>
      <c r="C837" t="s">
        <v>65</v>
      </c>
      <c r="D837" s="20" t="s">
        <v>1703</v>
      </c>
      <c r="E837">
        <v>25</v>
      </c>
      <c r="F837" t="s">
        <v>63</v>
      </c>
      <c r="G837">
        <v>1593923</v>
      </c>
      <c r="H837" t="str">
        <f>RIGHT(Таблица2[[#This Row],[Дата рождения]],4)</f>
        <v>1992</v>
      </c>
      <c r="I837" t="str">
        <f>LEFT(Таблица2[[#This Row],[Фамилия, имя]])</f>
        <v>Ж</v>
      </c>
    </row>
    <row r="838" spans="1:9" x14ac:dyDescent="0.2">
      <c r="A838">
        <v>1108</v>
      </c>
      <c r="B838" t="s">
        <v>1704</v>
      </c>
      <c r="C838" t="s">
        <v>71</v>
      </c>
      <c r="D838" s="20" t="s">
        <v>1705</v>
      </c>
      <c r="E838">
        <v>23</v>
      </c>
      <c r="F838" t="s">
        <v>63</v>
      </c>
      <c r="G838">
        <v>38387684</v>
      </c>
      <c r="H838" t="str">
        <f>RIGHT(Таблица2[[#This Row],[Дата рождения]],4)</f>
        <v>1994</v>
      </c>
      <c r="I838" t="str">
        <f>LEFT(Таблица2[[#This Row],[Фамилия, имя]])</f>
        <v>Я</v>
      </c>
    </row>
    <row r="839" spans="1:9" x14ac:dyDescent="0.2">
      <c r="A839">
        <v>884</v>
      </c>
      <c r="B839" t="s">
        <v>1706</v>
      </c>
      <c r="C839" t="s">
        <v>71</v>
      </c>
      <c r="D839" s="20" t="s">
        <v>599</v>
      </c>
      <c r="E839">
        <v>22</v>
      </c>
      <c r="F839" t="s">
        <v>63</v>
      </c>
      <c r="G839">
        <v>38056464</v>
      </c>
      <c r="H839" t="str">
        <f>RIGHT(Таблица2[[#This Row],[Дата рождения]],4)</f>
        <v>1995</v>
      </c>
      <c r="I839" t="str">
        <f>LEFT(Таблица2[[#This Row],[Фамилия, имя]])</f>
        <v>И</v>
      </c>
    </row>
    <row r="840" spans="1:9" x14ac:dyDescent="0.2">
      <c r="A840">
        <v>668</v>
      </c>
      <c r="B840" t="s">
        <v>1707</v>
      </c>
      <c r="C840" t="s">
        <v>65</v>
      </c>
      <c r="D840" s="20" t="s">
        <v>1708</v>
      </c>
      <c r="E840">
        <v>40</v>
      </c>
      <c r="F840" t="s">
        <v>103</v>
      </c>
      <c r="G840">
        <v>94365514</v>
      </c>
      <c r="H840" t="str">
        <f>RIGHT(Таблица2[[#This Row],[Дата рождения]],4)</f>
        <v>1977</v>
      </c>
      <c r="I840" t="str">
        <f>LEFT(Таблица2[[#This Row],[Фамилия, имя]])</f>
        <v>Ф</v>
      </c>
    </row>
    <row r="841" spans="1:9" x14ac:dyDescent="0.2">
      <c r="A841">
        <v>536</v>
      </c>
      <c r="B841" t="s">
        <v>1709</v>
      </c>
      <c r="C841" t="s">
        <v>71</v>
      </c>
      <c r="D841" s="20" t="s">
        <v>1710</v>
      </c>
      <c r="E841">
        <v>34</v>
      </c>
      <c r="F841" t="s">
        <v>161</v>
      </c>
      <c r="G841">
        <v>92161609</v>
      </c>
      <c r="H841" t="str">
        <f>RIGHT(Таблица2[[#This Row],[Дата рождения]],4)</f>
        <v>1983</v>
      </c>
      <c r="I841" t="str">
        <f>LEFT(Таблица2[[#This Row],[Фамилия, имя]])</f>
        <v>Т</v>
      </c>
    </row>
    <row r="842" spans="1:9" x14ac:dyDescent="0.2">
      <c r="A842">
        <v>822</v>
      </c>
      <c r="B842" t="s">
        <v>1711</v>
      </c>
      <c r="C842" t="s">
        <v>71</v>
      </c>
      <c r="D842" s="20" t="s">
        <v>1519</v>
      </c>
      <c r="E842">
        <v>25</v>
      </c>
      <c r="F842" t="s">
        <v>63</v>
      </c>
      <c r="G842">
        <v>96829597</v>
      </c>
      <c r="H842" t="str">
        <f>RIGHT(Таблица2[[#This Row],[Дата рождения]],4)</f>
        <v>1992</v>
      </c>
      <c r="I842" t="str">
        <f>LEFT(Таблица2[[#This Row],[Фамилия, имя]])</f>
        <v>З</v>
      </c>
    </row>
    <row r="843" spans="1:9" x14ac:dyDescent="0.2">
      <c r="A843">
        <v>560</v>
      </c>
      <c r="B843" t="s">
        <v>1712</v>
      </c>
      <c r="C843" t="s">
        <v>71</v>
      </c>
      <c r="D843" s="20" t="s">
        <v>1713</v>
      </c>
      <c r="E843">
        <v>19</v>
      </c>
      <c r="F843" t="s">
        <v>63</v>
      </c>
      <c r="G843">
        <v>31072319</v>
      </c>
      <c r="H843" t="str">
        <f>RIGHT(Таблица2[[#This Row],[Дата рождения]],4)</f>
        <v>1998</v>
      </c>
      <c r="I843" t="str">
        <f>LEFT(Таблица2[[#This Row],[Фамилия, имя]])</f>
        <v>Г</v>
      </c>
    </row>
    <row r="844" spans="1:9" x14ac:dyDescent="0.2">
      <c r="A844">
        <v>165</v>
      </c>
      <c r="B844" t="s">
        <v>1714</v>
      </c>
      <c r="C844" t="s">
        <v>65</v>
      </c>
      <c r="D844" s="20" t="s">
        <v>1715</v>
      </c>
      <c r="E844">
        <v>37</v>
      </c>
      <c r="F844" t="s">
        <v>299</v>
      </c>
      <c r="G844">
        <v>13044640</v>
      </c>
      <c r="H844" t="str">
        <f>RIGHT(Таблица2[[#This Row],[Дата рождения]],4)</f>
        <v>1980</v>
      </c>
      <c r="I844" t="str">
        <f>LEFT(Таблица2[[#This Row],[Фамилия, имя]])</f>
        <v>Б</v>
      </c>
    </row>
    <row r="845" spans="1:9" x14ac:dyDescent="0.2">
      <c r="A845">
        <v>1490</v>
      </c>
      <c r="B845" t="s">
        <v>1716</v>
      </c>
      <c r="C845" t="s">
        <v>61</v>
      </c>
      <c r="D845" s="20" t="s">
        <v>1717</v>
      </c>
      <c r="E845">
        <v>25</v>
      </c>
      <c r="F845" t="s">
        <v>63</v>
      </c>
      <c r="G845">
        <v>3727533</v>
      </c>
      <c r="H845" t="str">
        <f>RIGHT(Таблица2[[#This Row],[Дата рождения]],4)</f>
        <v>1992</v>
      </c>
      <c r="I845" t="str">
        <f>LEFT(Таблица2[[#This Row],[Фамилия, имя]])</f>
        <v>М</v>
      </c>
    </row>
    <row r="846" spans="1:9" x14ac:dyDescent="0.2">
      <c r="A846">
        <v>810</v>
      </c>
      <c r="B846" t="s">
        <v>1718</v>
      </c>
      <c r="C846" t="s">
        <v>61</v>
      </c>
      <c r="D846" s="20" t="s">
        <v>1719</v>
      </c>
      <c r="E846">
        <v>21</v>
      </c>
      <c r="F846" t="s">
        <v>63</v>
      </c>
      <c r="G846">
        <v>39199408</v>
      </c>
      <c r="H846" t="str">
        <f>RIGHT(Таблица2[[#This Row],[Дата рождения]],4)</f>
        <v>1996</v>
      </c>
      <c r="I846" t="str">
        <f>LEFT(Таблица2[[#This Row],[Фамилия, имя]])</f>
        <v>Ч</v>
      </c>
    </row>
    <row r="847" spans="1:9" x14ac:dyDescent="0.2">
      <c r="A847">
        <v>309</v>
      </c>
      <c r="B847" t="s">
        <v>1720</v>
      </c>
      <c r="C847" t="s">
        <v>71</v>
      </c>
      <c r="D847" s="20" t="s">
        <v>1721</v>
      </c>
      <c r="E847">
        <v>35</v>
      </c>
      <c r="F847" t="s">
        <v>63</v>
      </c>
      <c r="G847">
        <v>55301411</v>
      </c>
      <c r="H847" t="str">
        <f>RIGHT(Таблица2[[#This Row],[Дата рождения]],4)</f>
        <v>1982</v>
      </c>
      <c r="I847" t="str">
        <f>LEFT(Таблица2[[#This Row],[Фамилия, имя]])</f>
        <v>Б</v>
      </c>
    </row>
    <row r="848" spans="1:9" x14ac:dyDescent="0.2">
      <c r="A848">
        <v>1303</v>
      </c>
      <c r="B848" t="s">
        <v>1722</v>
      </c>
      <c r="C848" t="s">
        <v>71</v>
      </c>
      <c r="D848" s="20" t="s">
        <v>1723</v>
      </c>
      <c r="E848">
        <v>22</v>
      </c>
      <c r="F848" t="s">
        <v>63</v>
      </c>
      <c r="G848">
        <v>48525694</v>
      </c>
      <c r="H848" t="str">
        <f>RIGHT(Таблица2[[#This Row],[Дата рождения]],4)</f>
        <v>1995</v>
      </c>
      <c r="I848" t="str">
        <f>LEFT(Таблица2[[#This Row],[Фамилия, имя]])</f>
        <v>Л</v>
      </c>
    </row>
    <row r="849" spans="1:9" x14ac:dyDescent="0.2">
      <c r="A849">
        <v>366</v>
      </c>
      <c r="B849" t="s">
        <v>1724</v>
      </c>
      <c r="C849" t="s">
        <v>65</v>
      </c>
      <c r="D849" s="20" t="s">
        <v>1725</v>
      </c>
      <c r="E849">
        <v>27</v>
      </c>
      <c r="F849" t="s">
        <v>63</v>
      </c>
      <c r="G849">
        <v>67538366</v>
      </c>
      <c r="H849" t="str">
        <f>RIGHT(Таблица2[[#This Row],[Дата рождения]],4)</f>
        <v>1990</v>
      </c>
      <c r="I849" t="str">
        <f>LEFT(Таблица2[[#This Row],[Фамилия, имя]])</f>
        <v>В</v>
      </c>
    </row>
    <row r="850" spans="1:9" x14ac:dyDescent="0.2">
      <c r="A850">
        <v>245</v>
      </c>
      <c r="B850" t="s">
        <v>1726</v>
      </c>
      <c r="C850" t="s">
        <v>65</v>
      </c>
      <c r="D850" s="20" t="s">
        <v>1095</v>
      </c>
      <c r="E850">
        <v>26</v>
      </c>
      <c r="F850" t="s">
        <v>63</v>
      </c>
      <c r="G850">
        <v>71196555</v>
      </c>
      <c r="H850" t="str">
        <f>RIGHT(Таблица2[[#This Row],[Дата рождения]],4)</f>
        <v>1991</v>
      </c>
      <c r="I850" t="str">
        <f>LEFT(Таблица2[[#This Row],[Фамилия, имя]])</f>
        <v>Б</v>
      </c>
    </row>
    <row r="851" spans="1:9" x14ac:dyDescent="0.2">
      <c r="A851">
        <v>298</v>
      </c>
      <c r="B851" t="s">
        <v>1727</v>
      </c>
      <c r="C851" t="s">
        <v>71</v>
      </c>
      <c r="D851" s="20" t="s">
        <v>1728</v>
      </c>
      <c r="E851">
        <v>20</v>
      </c>
      <c r="F851" t="s">
        <v>96</v>
      </c>
      <c r="G851">
        <v>59338516</v>
      </c>
      <c r="H851" t="str">
        <f>RIGHT(Таблица2[[#This Row],[Дата рождения]],4)</f>
        <v>1997</v>
      </c>
      <c r="I851" t="str">
        <f>LEFT(Таблица2[[#This Row],[Фамилия, имя]])</f>
        <v>Б</v>
      </c>
    </row>
    <row r="852" spans="1:9" x14ac:dyDescent="0.2">
      <c r="A852">
        <v>1092</v>
      </c>
      <c r="B852" t="s">
        <v>1729</v>
      </c>
      <c r="C852" t="s">
        <v>71</v>
      </c>
      <c r="D852" s="20" t="s">
        <v>1730</v>
      </c>
      <c r="E852">
        <v>35</v>
      </c>
      <c r="F852" t="s">
        <v>63</v>
      </c>
      <c r="G852">
        <v>96940975</v>
      </c>
      <c r="H852" t="str">
        <f>RIGHT(Таблица2[[#This Row],[Дата рождения]],4)</f>
        <v>1982</v>
      </c>
      <c r="I852" t="str">
        <f>LEFT(Таблица2[[#This Row],[Фамилия, имя]])</f>
        <v>Ю</v>
      </c>
    </row>
    <row r="853" spans="1:9" x14ac:dyDescent="0.2">
      <c r="A853">
        <v>226</v>
      </c>
      <c r="B853" t="s">
        <v>1731</v>
      </c>
      <c r="C853" t="s">
        <v>71</v>
      </c>
      <c r="D853" s="20" t="s">
        <v>1732</v>
      </c>
      <c r="E853">
        <v>36</v>
      </c>
      <c r="F853" t="s">
        <v>63</v>
      </c>
      <c r="G853">
        <v>30201103</v>
      </c>
      <c r="H853" t="str">
        <f>RIGHT(Таблица2[[#This Row],[Дата рождения]],4)</f>
        <v>1981</v>
      </c>
      <c r="I853" t="str">
        <f>LEFT(Таблица2[[#This Row],[Фамилия, имя]])</f>
        <v>Р</v>
      </c>
    </row>
    <row r="854" spans="1:9" x14ac:dyDescent="0.2">
      <c r="A854">
        <v>187</v>
      </c>
      <c r="B854" t="s">
        <v>1733</v>
      </c>
      <c r="C854" t="s">
        <v>71</v>
      </c>
      <c r="D854" s="20" t="s">
        <v>989</v>
      </c>
      <c r="E854">
        <v>26</v>
      </c>
      <c r="F854" t="s">
        <v>207</v>
      </c>
      <c r="G854">
        <v>24795395</v>
      </c>
      <c r="H854" t="str">
        <f>RIGHT(Таблица2[[#This Row],[Дата рождения]],4)</f>
        <v>1991</v>
      </c>
      <c r="I854" t="str">
        <f>LEFT(Таблица2[[#This Row],[Фамилия, имя]])</f>
        <v>Б</v>
      </c>
    </row>
    <row r="855" spans="1:9" x14ac:dyDescent="0.2">
      <c r="A855">
        <v>343</v>
      </c>
      <c r="B855" t="s">
        <v>1734</v>
      </c>
      <c r="C855" t="s">
        <v>71</v>
      </c>
      <c r="D855" s="20" t="s">
        <v>1735</v>
      </c>
      <c r="E855">
        <v>22</v>
      </c>
      <c r="F855" t="s">
        <v>63</v>
      </c>
      <c r="G855">
        <v>68478140</v>
      </c>
      <c r="H855" t="str">
        <f>RIGHT(Таблица2[[#This Row],[Дата рождения]],4)</f>
        <v>1995</v>
      </c>
      <c r="I855" t="str">
        <f>LEFT(Таблица2[[#This Row],[Фамилия, имя]])</f>
        <v>В</v>
      </c>
    </row>
    <row r="856" spans="1:9" x14ac:dyDescent="0.2">
      <c r="A856">
        <v>475</v>
      </c>
      <c r="B856" t="s">
        <v>1736</v>
      </c>
      <c r="C856" t="s">
        <v>71</v>
      </c>
      <c r="D856" s="20" t="s">
        <v>1737</v>
      </c>
      <c r="E856">
        <v>34</v>
      </c>
      <c r="F856" t="s">
        <v>63</v>
      </c>
      <c r="G856">
        <v>60264263</v>
      </c>
      <c r="H856" t="str">
        <f>RIGHT(Таблица2[[#This Row],[Дата рождения]],4)</f>
        <v>1983</v>
      </c>
      <c r="I856" t="str">
        <f>LEFT(Таблица2[[#This Row],[Фамилия, имя]])</f>
        <v>С</v>
      </c>
    </row>
    <row r="857" spans="1:9" x14ac:dyDescent="0.2">
      <c r="A857">
        <v>600</v>
      </c>
      <c r="B857" t="s">
        <v>1738</v>
      </c>
      <c r="C857" t="s">
        <v>61</v>
      </c>
      <c r="D857" s="20" t="s">
        <v>1739</v>
      </c>
      <c r="E857">
        <v>31</v>
      </c>
      <c r="F857" t="s">
        <v>73</v>
      </c>
      <c r="G857">
        <v>44594683</v>
      </c>
      <c r="H857" t="str">
        <f>RIGHT(Таблица2[[#This Row],[Дата рождения]],4)</f>
        <v>1986</v>
      </c>
      <c r="I857" t="str">
        <f>LEFT(Таблица2[[#This Row],[Фамилия, имя]])</f>
        <v>Т</v>
      </c>
    </row>
    <row r="858" spans="1:9" x14ac:dyDescent="0.2">
      <c r="A858">
        <v>1717</v>
      </c>
      <c r="B858" t="s">
        <v>1740</v>
      </c>
      <c r="C858" t="s">
        <v>65</v>
      </c>
      <c r="D858" s="20" t="s">
        <v>1741</v>
      </c>
      <c r="E858">
        <v>45</v>
      </c>
      <c r="F858" t="s">
        <v>161</v>
      </c>
      <c r="G858">
        <v>58757687</v>
      </c>
      <c r="H858" t="str">
        <f>RIGHT(Таблица2[[#This Row],[Дата рождения]],4)</f>
        <v>1972</v>
      </c>
      <c r="I858" t="str">
        <f>LEFT(Таблица2[[#This Row],[Фамилия, имя]])</f>
        <v>О</v>
      </c>
    </row>
    <row r="859" spans="1:9" x14ac:dyDescent="0.2">
      <c r="A859">
        <v>222</v>
      </c>
      <c r="B859" t="s">
        <v>1742</v>
      </c>
      <c r="C859" t="s">
        <v>71</v>
      </c>
      <c r="D859" s="20" t="s">
        <v>949</v>
      </c>
      <c r="E859">
        <v>31</v>
      </c>
      <c r="F859" t="s">
        <v>103</v>
      </c>
      <c r="G859">
        <v>12022412</v>
      </c>
      <c r="H859" t="str">
        <f>RIGHT(Таблица2[[#This Row],[Дата рождения]],4)</f>
        <v>1986</v>
      </c>
      <c r="I859" t="str">
        <f>LEFT(Таблица2[[#This Row],[Фамилия, имя]])</f>
        <v>Б</v>
      </c>
    </row>
    <row r="860" spans="1:9" x14ac:dyDescent="0.2">
      <c r="A860">
        <v>522</v>
      </c>
      <c r="B860" t="s">
        <v>1743</v>
      </c>
      <c r="C860" t="s">
        <v>61</v>
      </c>
      <c r="D860" s="20" t="s">
        <v>1744</v>
      </c>
      <c r="E860">
        <v>32</v>
      </c>
      <c r="F860" t="s">
        <v>73</v>
      </c>
      <c r="G860">
        <v>96782517</v>
      </c>
      <c r="H860" t="str">
        <f>RIGHT(Таблица2[[#This Row],[Дата рождения]],4)</f>
        <v>1985</v>
      </c>
      <c r="I860" t="str">
        <f>LEFT(Таблица2[[#This Row],[Фамилия, имя]])</f>
        <v>Г</v>
      </c>
    </row>
    <row r="861" spans="1:9" x14ac:dyDescent="0.2">
      <c r="A861">
        <v>1619</v>
      </c>
      <c r="B861" t="s">
        <v>1745</v>
      </c>
      <c r="C861" t="s">
        <v>65</v>
      </c>
      <c r="D861" s="20" t="s">
        <v>1746</v>
      </c>
      <c r="E861">
        <v>34</v>
      </c>
      <c r="F861" t="s">
        <v>85</v>
      </c>
      <c r="G861">
        <v>21887099</v>
      </c>
      <c r="H861" t="str">
        <f>RIGHT(Таблица2[[#This Row],[Дата рождения]],4)</f>
        <v>1983</v>
      </c>
      <c r="I861" t="str">
        <f>LEFT(Таблица2[[#This Row],[Фамилия, имя]])</f>
        <v>М</v>
      </c>
    </row>
    <row r="862" spans="1:9" x14ac:dyDescent="0.2">
      <c r="A862">
        <v>1068</v>
      </c>
      <c r="B862" t="s">
        <v>1747</v>
      </c>
      <c r="C862" t="s">
        <v>65</v>
      </c>
      <c r="D862" s="20" t="s">
        <v>1748</v>
      </c>
      <c r="E862">
        <v>26</v>
      </c>
      <c r="F862" t="s">
        <v>67</v>
      </c>
      <c r="G862">
        <v>30948620</v>
      </c>
      <c r="H862" t="str">
        <f>RIGHT(Таблица2[[#This Row],[Дата рождения]],4)</f>
        <v>1991</v>
      </c>
      <c r="I862" t="str">
        <f>LEFT(Таблица2[[#This Row],[Фамилия, имя]])</f>
        <v>К</v>
      </c>
    </row>
    <row r="863" spans="1:9" x14ac:dyDescent="0.2">
      <c r="A863">
        <v>411</v>
      </c>
      <c r="B863" t="s">
        <v>1749</v>
      </c>
      <c r="C863" t="s">
        <v>61</v>
      </c>
      <c r="D863" s="20" t="s">
        <v>107</v>
      </c>
      <c r="E863">
        <v>37</v>
      </c>
      <c r="F863" t="s">
        <v>63</v>
      </c>
      <c r="G863">
        <v>32702119</v>
      </c>
      <c r="H863" t="str">
        <f>RIGHT(Таблица2[[#This Row],[Дата рождения]],4)</f>
        <v>1980</v>
      </c>
      <c r="I863" t="str">
        <f>LEFT(Таблица2[[#This Row],[Фамилия, имя]])</f>
        <v>В</v>
      </c>
    </row>
    <row r="864" spans="1:9" x14ac:dyDescent="0.2">
      <c r="A864">
        <v>669</v>
      </c>
      <c r="B864" t="s">
        <v>1750</v>
      </c>
      <c r="C864" t="s">
        <v>71</v>
      </c>
      <c r="D864" s="20" t="s">
        <v>1751</v>
      </c>
      <c r="E864">
        <v>25</v>
      </c>
      <c r="F864" t="s">
        <v>103</v>
      </c>
      <c r="G864">
        <v>77215297</v>
      </c>
      <c r="H864" t="str">
        <f>RIGHT(Таблица2[[#This Row],[Дата рождения]],4)</f>
        <v>1992</v>
      </c>
      <c r="I864" t="str">
        <f>LEFT(Таблица2[[#This Row],[Фамилия, имя]])</f>
        <v>Ф</v>
      </c>
    </row>
    <row r="865" spans="1:9" x14ac:dyDescent="0.2">
      <c r="A865">
        <v>807</v>
      </c>
      <c r="B865" t="s">
        <v>1752</v>
      </c>
      <c r="C865" t="s">
        <v>65</v>
      </c>
      <c r="D865" s="20" t="s">
        <v>391</v>
      </c>
      <c r="E865">
        <v>36</v>
      </c>
      <c r="F865" t="s">
        <v>63</v>
      </c>
      <c r="G865">
        <v>76220966</v>
      </c>
      <c r="H865" t="str">
        <f>RIGHT(Таблица2[[#This Row],[Дата рождения]],4)</f>
        <v>1982</v>
      </c>
      <c r="I865" t="str">
        <f>LEFT(Таблица2[[#This Row],[Фамилия, имя]])</f>
        <v>З</v>
      </c>
    </row>
    <row r="866" spans="1:9" x14ac:dyDescent="0.2">
      <c r="A866">
        <v>893</v>
      </c>
      <c r="B866" t="s">
        <v>1753</v>
      </c>
      <c r="C866" t="s">
        <v>71</v>
      </c>
      <c r="D866" s="20" t="s">
        <v>1754</v>
      </c>
      <c r="E866">
        <v>43</v>
      </c>
      <c r="F866" t="s">
        <v>63</v>
      </c>
      <c r="G866">
        <v>27063741</v>
      </c>
      <c r="H866" t="str">
        <f>RIGHT(Таблица2[[#This Row],[Дата рождения]],4)</f>
        <v>1974</v>
      </c>
      <c r="I866" t="str">
        <f>LEFT(Таблица2[[#This Row],[Фамилия, имя]])</f>
        <v>Ш</v>
      </c>
    </row>
    <row r="867" spans="1:9" x14ac:dyDescent="0.2">
      <c r="A867">
        <v>618</v>
      </c>
      <c r="B867" t="s">
        <v>1755</v>
      </c>
      <c r="C867" t="s">
        <v>71</v>
      </c>
      <c r="D867" s="20" t="s">
        <v>1756</v>
      </c>
      <c r="E867">
        <v>30</v>
      </c>
      <c r="F867" t="s">
        <v>161</v>
      </c>
      <c r="G867">
        <v>10351220</v>
      </c>
      <c r="H867" t="str">
        <f>RIGHT(Таблица2[[#This Row],[Дата рождения]],4)</f>
        <v>1987</v>
      </c>
      <c r="I867" t="str">
        <f>LEFT(Таблица2[[#This Row],[Фамилия, имя]])</f>
        <v>У</v>
      </c>
    </row>
    <row r="868" spans="1:9" x14ac:dyDescent="0.2">
      <c r="A868">
        <v>203</v>
      </c>
      <c r="B868" t="s">
        <v>1757</v>
      </c>
      <c r="C868" t="s">
        <v>65</v>
      </c>
      <c r="D868" s="20" t="s">
        <v>1758</v>
      </c>
      <c r="E868">
        <v>23</v>
      </c>
      <c r="F868" t="s">
        <v>63</v>
      </c>
      <c r="G868">
        <v>829644</v>
      </c>
      <c r="H868" t="str">
        <f>RIGHT(Таблица2[[#This Row],[Дата рождения]],4)</f>
        <v>1994</v>
      </c>
      <c r="I868" t="str">
        <f>LEFT(Таблица2[[#This Row],[Фамилия, имя]])</f>
        <v>Б</v>
      </c>
    </row>
    <row r="869" spans="1:9" x14ac:dyDescent="0.2">
      <c r="A869">
        <v>699</v>
      </c>
      <c r="B869" t="s">
        <v>1759</v>
      </c>
      <c r="C869" t="s">
        <v>71</v>
      </c>
      <c r="D869" s="20" t="s">
        <v>1760</v>
      </c>
      <c r="E869">
        <v>38</v>
      </c>
      <c r="F869" t="s">
        <v>85</v>
      </c>
      <c r="G869">
        <v>75309702</v>
      </c>
      <c r="H869" t="str">
        <f>RIGHT(Таблица2[[#This Row],[Дата рождения]],4)</f>
        <v>1979</v>
      </c>
      <c r="I869" t="str">
        <f>LEFT(Таблица2[[#This Row],[Фамилия, имя]])</f>
        <v>Х</v>
      </c>
    </row>
    <row r="870" spans="1:9" x14ac:dyDescent="0.2">
      <c r="A870">
        <v>763</v>
      </c>
      <c r="B870" t="s">
        <v>1761</v>
      </c>
      <c r="C870" t="s">
        <v>71</v>
      </c>
      <c r="D870" s="20" t="s">
        <v>1762</v>
      </c>
      <c r="E870">
        <v>19</v>
      </c>
      <c r="F870" t="s">
        <v>63</v>
      </c>
      <c r="G870">
        <v>80508628</v>
      </c>
      <c r="H870" t="str">
        <f>RIGHT(Таблица2[[#This Row],[Дата рождения]],4)</f>
        <v>1998</v>
      </c>
      <c r="I870" t="str">
        <f>LEFT(Таблица2[[#This Row],[Фамилия, имя]])</f>
        <v>Е</v>
      </c>
    </row>
    <row r="871" spans="1:9" x14ac:dyDescent="0.2">
      <c r="A871">
        <v>229</v>
      </c>
      <c r="B871" t="s">
        <v>1763</v>
      </c>
      <c r="C871" t="s">
        <v>65</v>
      </c>
      <c r="D871" s="20" t="s">
        <v>1764</v>
      </c>
      <c r="E871">
        <v>23</v>
      </c>
      <c r="F871" t="s">
        <v>63</v>
      </c>
      <c r="G871">
        <v>55388338</v>
      </c>
      <c r="H871" t="str">
        <f>RIGHT(Таблица2[[#This Row],[Дата рождения]],4)</f>
        <v>1994</v>
      </c>
      <c r="I871" t="str">
        <f>LEFT(Таблица2[[#This Row],[Фамилия, имя]])</f>
        <v>Б</v>
      </c>
    </row>
    <row r="872" spans="1:9" x14ac:dyDescent="0.2">
      <c r="A872">
        <v>944</v>
      </c>
      <c r="B872" t="s">
        <v>1765</v>
      </c>
      <c r="C872" t="s">
        <v>71</v>
      </c>
      <c r="D872" s="20" t="s">
        <v>1766</v>
      </c>
      <c r="E872">
        <v>39</v>
      </c>
      <c r="F872" t="s">
        <v>76</v>
      </c>
      <c r="G872">
        <v>43493189</v>
      </c>
      <c r="H872" t="str">
        <f>RIGHT(Таблица2[[#This Row],[Дата рождения]],4)</f>
        <v>1978</v>
      </c>
      <c r="I872" t="str">
        <f>LEFT(Таблица2[[#This Row],[Фамилия, имя]])</f>
        <v>К</v>
      </c>
    </row>
    <row r="873" spans="1:9" x14ac:dyDescent="0.2">
      <c r="A873">
        <v>66</v>
      </c>
      <c r="B873" t="s">
        <v>1767</v>
      </c>
      <c r="C873" t="s">
        <v>71</v>
      </c>
      <c r="D873" s="20" t="s">
        <v>1768</v>
      </c>
      <c r="E873">
        <v>29</v>
      </c>
      <c r="F873" t="s">
        <v>63</v>
      </c>
      <c r="G873">
        <v>32269139</v>
      </c>
      <c r="H873" t="str">
        <f>RIGHT(Таблица2[[#This Row],[Дата рождения]],4)</f>
        <v>1988</v>
      </c>
      <c r="I873" t="str">
        <f>LEFT(Таблица2[[#This Row],[Фамилия, имя]])</f>
        <v>А</v>
      </c>
    </row>
    <row r="874" spans="1:9" x14ac:dyDescent="0.2">
      <c r="A874">
        <v>700</v>
      </c>
      <c r="B874" t="s">
        <v>1769</v>
      </c>
      <c r="C874" t="s">
        <v>71</v>
      </c>
      <c r="D874" s="20" t="s">
        <v>1770</v>
      </c>
      <c r="E874">
        <v>38</v>
      </c>
      <c r="F874" t="s">
        <v>73</v>
      </c>
      <c r="G874">
        <v>9282520</v>
      </c>
      <c r="H874" t="str">
        <f>RIGHT(Таблица2[[#This Row],[Дата рождения]],4)</f>
        <v>1979</v>
      </c>
      <c r="I874" t="str">
        <f>LEFT(Таблица2[[#This Row],[Фамилия, имя]])</f>
        <v>Х</v>
      </c>
    </row>
    <row r="875" spans="1:9" x14ac:dyDescent="0.2">
      <c r="A875">
        <v>224</v>
      </c>
      <c r="B875" t="s">
        <v>1771</v>
      </c>
      <c r="C875" t="s">
        <v>65</v>
      </c>
      <c r="D875" s="20" t="s">
        <v>1772</v>
      </c>
      <c r="E875">
        <v>27</v>
      </c>
      <c r="F875" t="s">
        <v>103</v>
      </c>
      <c r="G875">
        <v>5495934</v>
      </c>
      <c r="H875" t="str">
        <f>RIGHT(Таблица2[[#This Row],[Дата рождения]],4)</f>
        <v>1990</v>
      </c>
      <c r="I875" t="str">
        <f>LEFT(Таблица2[[#This Row],[Фамилия, имя]])</f>
        <v>Р</v>
      </c>
    </row>
    <row r="876" spans="1:9" x14ac:dyDescent="0.2">
      <c r="A876">
        <v>658</v>
      </c>
      <c r="B876" t="s">
        <v>1773</v>
      </c>
      <c r="C876" t="s">
        <v>65</v>
      </c>
      <c r="D876" s="20" t="s">
        <v>1774</v>
      </c>
      <c r="E876">
        <v>36</v>
      </c>
      <c r="F876" t="s">
        <v>76</v>
      </c>
      <c r="G876">
        <v>91365196</v>
      </c>
      <c r="H876" t="str">
        <f>RIGHT(Таблица2[[#This Row],[Дата рождения]],4)</f>
        <v>1981</v>
      </c>
      <c r="I876" t="str">
        <f>LEFT(Таблица2[[#This Row],[Фамилия, имя]])</f>
        <v>Ф</v>
      </c>
    </row>
    <row r="877" spans="1:9" x14ac:dyDescent="0.2">
      <c r="A877">
        <v>1298</v>
      </c>
      <c r="B877" t="s">
        <v>1775</v>
      </c>
      <c r="C877" t="s">
        <v>71</v>
      </c>
      <c r="D877" s="20" t="s">
        <v>1776</v>
      </c>
      <c r="E877">
        <v>43</v>
      </c>
      <c r="F877" t="s">
        <v>73</v>
      </c>
      <c r="G877">
        <v>88524509</v>
      </c>
      <c r="H877" t="str">
        <f>RIGHT(Таблица2[[#This Row],[Дата рождения]],4)</f>
        <v>1975</v>
      </c>
      <c r="I877" t="str">
        <f>LEFT(Таблица2[[#This Row],[Фамилия, имя]])</f>
        <v>Л</v>
      </c>
    </row>
    <row r="878" spans="1:9" x14ac:dyDescent="0.2">
      <c r="A878">
        <v>964</v>
      </c>
      <c r="B878" t="s">
        <v>1777</v>
      </c>
      <c r="C878" t="s">
        <v>71</v>
      </c>
      <c r="D878" s="20" t="s">
        <v>1778</v>
      </c>
      <c r="E878">
        <v>23</v>
      </c>
      <c r="F878" t="s">
        <v>63</v>
      </c>
      <c r="G878">
        <v>17164335</v>
      </c>
      <c r="H878" t="str">
        <f>RIGHT(Таблица2[[#This Row],[Дата рождения]],4)</f>
        <v>1994</v>
      </c>
      <c r="I878" t="str">
        <f>LEFT(Таблица2[[#This Row],[Фамилия, имя]])</f>
        <v>Ш</v>
      </c>
    </row>
    <row r="879" spans="1:9" x14ac:dyDescent="0.2">
      <c r="A879">
        <v>84</v>
      </c>
      <c r="B879" t="s">
        <v>1779</v>
      </c>
      <c r="C879" t="s">
        <v>65</v>
      </c>
      <c r="D879" s="20" t="s">
        <v>1780</v>
      </c>
      <c r="E879">
        <v>22</v>
      </c>
      <c r="F879" t="s">
        <v>63</v>
      </c>
      <c r="G879">
        <v>89607125</v>
      </c>
      <c r="H879" t="str">
        <f>RIGHT(Таблица2[[#This Row],[Дата рождения]],4)</f>
        <v>1995</v>
      </c>
      <c r="I879" t="str">
        <f>LEFT(Таблица2[[#This Row],[Фамилия, имя]])</f>
        <v>А</v>
      </c>
    </row>
    <row r="880" spans="1:9" x14ac:dyDescent="0.2">
      <c r="A880">
        <v>1126</v>
      </c>
      <c r="B880" t="s">
        <v>1781</v>
      </c>
      <c r="C880" t="s">
        <v>71</v>
      </c>
      <c r="D880" s="20" t="s">
        <v>1782</v>
      </c>
      <c r="E880">
        <v>28</v>
      </c>
      <c r="F880" t="s">
        <v>63</v>
      </c>
      <c r="G880">
        <v>19124282</v>
      </c>
      <c r="H880" t="str">
        <f>RIGHT(Таблица2[[#This Row],[Дата рождения]],4)</f>
        <v>1989</v>
      </c>
      <c r="I880" t="str">
        <f>LEFT(Таблица2[[#This Row],[Фамилия, имя]])</f>
        <v>К</v>
      </c>
    </row>
    <row r="881" spans="1:9" x14ac:dyDescent="0.2">
      <c r="A881">
        <v>544</v>
      </c>
      <c r="B881" t="s">
        <v>1783</v>
      </c>
      <c r="C881" t="s">
        <v>61</v>
      </c>
      <c r="D881" s="20" t="s">
        <v>1784</v>
      </c>
      <c r="E881">
        <v>19</v>
      </c>
      <c r="F881" t="s">
        <v>63</v>
      </c>
      <c r="G881">
        <v>26739937</v>
      </c>
      <c r="H881" t="str">
        <f>RIGHT(Таблица2[[#This Row],[Дата рождения]],4)</f>
        <v>1998</v>
      </c>
      <c r="I881" t="str">
        <f>LEFT(Таблица2[[#This Row],[Фамилия, имя]])</f>
        <v>Т</v>
      </c>
    </row>
    <row r="882" spans="1:9" x14ac:dyDescent="0.2">
      <c r="A882">
        <v>987</v>
      </c>
      <c r="B882" t="s">
        <v>1785</v>
      </c>
      <c r="C882" t="s">
        <v>71</v>
      </c>
      <c r="D882" s="20" t="s">
        <v>1786</v>
      </c>
      <c r="E882">
        <v>32</v>
      </c>
      <c r="F882" t="s">
        <v>63</v>
      </c>
      <c r="G882">
        <v>9271181</v>
      </c>
      <c r="H882" t="str">
        <f>RIGHT(Таблица2[[#This Row],[Дата рождения]],4)</f>
        <v>1986</v>
      </c>
      <c r="I882" t="str">
        <f>LEFT(Таблица2[[#This Row],[Фамилия, имя]])</f>
        <v>Ш</v>
      </c>
    </row>
    <row r="883" spans="1:9" x14ac:dyDescent="0.2">
      <c r="A883">
        <v>1286</v>
      </c>
      <c r="B883" t="s">
        <v>1787</v>
      </c>
      <c r="C883" t="s">
        <v>71</v>
      </c>
      <c r="D883" s="20" t="s">
        <v>1788</v>
      </c>
      <c r="E883">
        <v>27</v>
      </c>
      <c r="F883" t="s">
        <v>63</v>
      </c>
      <c r="G883">
        <v>59628717</v>
      </c>
      <c r="H883" t="str">
        <f>RIGHT(Таблица2[[#This Row],[Дата рождения]],4)</f>
        <v>1990</v>
      </c>
      <c r="I883" t="str">
        <f>LEFT(Таблица2[[#This Row],[Фамилия, имя]])</f>
        <v>Л</v>
      </c>
    </row>
    <row r="884" spans="1:9" x14ac:dyDescent="0.2">
      <c r="A884">
        <v>215</v>
      </c>
      <c r="B884" t="s">
        <v>1789</v>
      </c>
      <c r="C884" t="s">
        <v>61</v>
      </c>
      <c r="D884" s="20" t="s">
        <v>1790</v>
      </c>
      <c r="E884">
        <v>18</v>
      </c>
      <c r="F884" t="s">
        <v>63</v>
      </c>
      <c r="G884">
        <v>64983078</v>
      </c>
      <c r="H884" t="str">
        <f>RIGHT(Таблица2[[#This Row],[Дата рождения]],4)</f>
        <v>1999</v>
      </c>
      <c r="I884" t="str">
        <f>LEFT(Таблица2[[#This Row],[Фамилия, имя]])</f>
        <v>Р</v>
      </c>
    </row>
    <row r="885" spans="1:9" x14ac:dyDescent="0.2">
      <c r="A885">
        <v>1107</v>
      </c>
      <c r="B885" t="s">
        <v>1791</v>
      </c>
      <c r="C885" t="s">
        <v>71</v>
      </c>
      <c r="D885" s="20" t="s">
        <v>1792</v>
      </c>
      <c r="E885">
        <v>21</v>
      </c>
      <c r="F885" t="s">
        <v>63</v>
      </c>
      <c r="G885">
        <v>8216744</v>
      </c>
      <c r="H885" t="str">
        <f>RIGHT(Таблица2[[#This Row],[Дата рождения]],4)</f>
        <v>1996</v>
      </c>
      <c r="I885" t="str">
        <f>LEFT(Таблица2[[#This Row],[Фамилия, имя]])</f>
        <v>Я</v>
      </c>
    </row>
    <row r="886" spans="1:9" x14ac:dyDescent="0.2">
      <c r="A886">
        <v>1408</v>
      </c>
      <c r="B886" t="s">
        <v>1793</v>
      </c>
      <c r="C886" t="s">
        <v>61</v>
      </c>
      <c r="D886" s="20" t="s">
        <v>1794</v>
      </c>
      <c r="E886">
        <v>32</v>
      </c>
      <c r="F886" t="s">
        <v>63</v>
      </c>
      <c r="G886">
        <v>63737312</v>
      </c>
      <c r="H886" t="str">
        <f>RIGHT(Таблица2[[#This Row],[Дата рождения]],4)</f>
        <v>1985</v>
      </c>
      <c r="I886" t="str">
        <f>LEFT(Таблица2[[#This Row],[Фамилия, имя]])</f>
        <v>М</v>
      </c>
    </row>
    <row r="887" spans="1:9" x14ac:dyDescent="0.2">
      <c r="A887">
        <v>645</v>
      </c>
      <c r="B887" t="s">
        <v>1795</v>
      </c>
      <c r="C887" t="s">
        <v>71</v>
      </c>
      <c r="D887" s="20" t="s">
        <v>1355</v>
      </c>
      <c r="E887">
        <v>29</v>
      </c>
      <c r="F887" t="s">
        <v>124</v>
      </c>
      <c r="G887">
        <v>45784992</v>
      </c>
      <c r="H887" t="str">
        <f>RIGHT(Таблица2[[#This Row],[Дата рождения]],4)</f>
        <v>1988</v>
      </c>
      <c r="I887" t="str">
        <f>LEFT(Таблица2[[#This Row],[Фамилия, имя]])</f>
        <v>Д</v>
      </c>
    </row>
    <row r="888" spans="1:9" x14ac:dyDescent="0.2">
      <c r="A888">
        <v>433</v>
      </c>
      <c r="B888" t="s">
        <v>1796</v>
      </c>
      <c r="C888" t="s">
        <v>71</v>
      </c>
      <c r="D888" s="20" t="s">
        <v>1797</v>
      </c>
      <c r="E888">
        <v>23</v>
      </c>
      <c r="F888" t="s">
        <v>63</v>
      </c>
      <c r="G888">
        <v>39039653</v>
      </c>
      <c r="H888" t="str">
        <f>RIGHT(Таблица2[[#This Row],[Дата рождения]],4)</f>
        <v>1994</v>
      </c>
      <c r="I888" t="str">
        <f>LEFT(Таблица2[[#This Row],[Фамилия, имя]])</f>
        <v>В</v>
      </c>
    </row>
    <row r="889" spans="1:9" x14ac:dyDescent="0.2">
      <c r="A889">
        <v>397</v>
      </c>
      <c r="B889" t="s">
        <v>1798</v>
      </c>
      <c r="C889" t="s">
        <v>65</v>
      </c>
      <c r="D889" s="20" t="s">
        <v>1799</v>
      </c>
      <c r="E889">
        <v>20</v>
      </c>
      <c r="F889" t="s">
        <v>124</v>
      </c>
      <c r="G889">
        <v>95145279</v>
      </c>
      <c r="H889" t="str">
        <f>RIGHT(Таблица2[[#This Row],[Дата рождения]],4)</f>
        <v>1997</v>
      </c>
      <c r="I889" t="str">
        <f>LEFT(Таблица2[[#This Row],[Фамилия, имя]])</f>
        <v>С</v>
      </c>
    </row>
    <row r="890" spans="1:9" x14ac:dyDescent="0.2">
      <c r="A890">
        <v>1539</v>
      </c>
      <c r="B890" t="s">
        <v>1800</v>
      </c>
      <c r="C890" t="s">
        <v>71</v>
      </c>
      <c r="D890" s="20" t="s">
        <v>1801</v>
      </c>
      <c r="E890">
        <v>33</v>
      </c>
      <c r="F890" t="s">
        <v>63</v>
      </c>
      <c r="G890">
        <v>12111497</v>
      </c>
      <c r="H890" t="str">
        <f>RIGHT(Таблица2[[#This Row],[Дата рождения]],4)</f>
        <v>1984</v>
      </c>
      <c r="I890" t="str">
        <f>LEFT(Таблица2[[#This Row],[Фамилия, имя]])</f>
        <v>М</v>
      </c>
    </row>
    <row r="891" spans="1:9" x14ac:dyDescent="0.2">
      <c r="A891">
        <v>521</v>
      </c>
      <c r="B891" t="s">
        <v>1802</v>
      </c>
      <c r="C891" t="s">
        <v>65</v>
      </c>
      <c r="D891" s="20" t="s">
        <v>1803</v>
      </c>
      <c r="E891">
        <v>25</v>
      </c>
      <c r="F891" t="s">
        <v>63</v>
      </c>
      <c r="G891">
        <v>29627882</v>
      </c>
      <c r="H891" t="str">
        <f>RIGHT(Таблица2[[#This Row],[Дата рождения]],4)</f>
        <v>1992</v>
      </c>
      <c r="I891" t="str">
        <f>LEFT(Таблица2[[#This Row],[Фамилия, имя]])</f>
        <v>Г</v>
      </c>
    </row>
    <row r="892" spans="1:9" x14ac:dyDescent="0.2">
      <c r="A892">
        <v>1162</v>
      </c>
      <c r="B892" t="s">
        <v>1804</v>
      </c>
      <c r="C892" t="s">
        <v>71</v>
      </c>
      <c r="D892" s="20" t="s">
        <v>1805</v>
      </c>
      <c r="E892">
        <v>32</v>
      </c>
      <c r="F892" t="s">
        <v>63</v>
      </c>
      <c r="G892">
        <v>79076889</v>
      </c>
      <c r="H892" t="str">
        <f>RIGHT(Таблица2[[#This Row],[Дата рождения]],4)</f>
        <v>1985</v>
      </c>
      <c r="I892" t="str">
        <f>LEFT(Таблица2[[#This Row],[Фамилия, имя]])</f>
        <v>К</v>
      </c>
    </row>
    <row r="893" spans="1:9" x14ac:dyDescent="0.2">
      <c r="A893">
        <v>153</v>
      </c>
      <c r="B893" t="s">
        <v>1806</v>
      </c>
      <c r="C893" t="s">
        <v>71</v>
      </c>
      <c r="D893" s="20" t="s">
        <v>1807</v>
      </c>
      <c r="E893">
        <v>31</v>
      </c>
      <c r="F893" t="s">
        <v>63</v>
      </c>
      <c r="G893">
        <v>26612020</v>
      </c>
      <c r="H893" t="str">
        <f>RIGHT(Таблица2[[#This Row],[Дата рождения]],4)</f>
        <v>1986</v>
      </c>
      <c r="I893" t="str">
        <f>LEFT(Таблица2[[#This Row],[Фамилия, имя]])</f>
        <v>Р</v>
      </c>
    </row>
    <row r="894" spans="1:9" x14ac:dyDescent="0.2">
      <c r="A894">
        <v>599</v>
      </c>
      <c r="B894" t="s">
        <v>1808</v>
      </c>
      <c r="C894" t="s">
        <v>71</v>
      </c>
      <c r="D894" s="20" t="s">
        <v>1809</v>
      </c>
      <c r="E894">
        <v>27</v>
      </c>
      <c r="F894" t="s">
        <v>63</v>
      </c>
      <c r="G894">
        <v>62126538</v>
      </c>
      <c r="H894" t="str">
        <f>RIGHT(Таблица2[[#This Row],[Дата рождения]],4)</f>
        <v>1990</v>
      </c>
      <c r="I894" t="str">
        <f>LEFT(Таблица2[[#This Row],[Фамилия, имя]])</f>
        <v>Т</v>
      </c>
    </row>
    <row r="895" spans="1:9" x14ac:dyDescent="0.2">
      <c r="A895">
        <v>1287</v>
      </c>
      <c r="B895" t="s">
        <v>1810</v>
      </c>
      <c r="C895" t="s">
        <v>71</v>
      </c>
      <c r="D895" s="20" t="s">
        <v>1811</v>
      </c>
      <c r="E895">
        <v>21</v>
      </c>
      <c r="F895" t="s">
        <v>63</v>
      </c>
      <c r="G895">
        <v>93853514</v>
      </c>
      <c r="H895" t="str">
        <f>RIGHT(Таблица2[[#This Row],[Дата рождения]],4)</f>
        <v>1996</v>
      </c>
      <c r="I895" t="str">
        <f>LEFT(Таблица2[[#This Row],[Фамилия, имя]])</f>
        <v>Л</v>
      </c>
    </row>
    <row r="896" spans="1:9" x14ac:dyDescent="0.2">
      <c r="A896">
        <v>910</v>
      </c>
      <c r="B896" t="s">
        <v>1812</v>
      </c>
      <c r="C896" t="s">
        <v>71</v>
      </c>
      <c r="D896" s="20" t="s">
        <v>1813</v>
      </c>
      <c r="E896">
        <v>22</v>
      </c>
      <c r="F896" t="s">
        <v>63</v>
      </c>
      <c r="G896">
        <v>10180944</v>
      </c>
      <c r="H896" t="str">
        <f>RIGHT(Таблица2[[#This Row],[Дата рождения]],4)</f>
        <v>1995</v>
      </c>
      <c r="I896" t="str">
        <f>LEFT(Таблица2[[#This Row],[Фамилия, имя]])</f>
        <v>И</v>
      </c>
    </row>
    <row r="897" spans="1:9" x14ac:dyDescent="0.2">
      <c r="A897">
        <v>549</v>
      </c>
      <c r="B897" t="s">
        <v>1814</v>
      </c>
      <c r="C897" t="s">
        <v>71</v>
      </c>
      <c r="D897" s="20" t="s">
        <v>1815</v>
      </c>
      <c r="E897">
        <v>29</v>
      </c>
      <c r="F897" t="s">
        <v>63</v>
      </c>
      <c r="G897">
        <v>90918477</v>
      </c>
      <c r="H897" t="str">
        <f>RIGHT(Таблица2[[#This Row],[Дата рождения]],4)</f>
        <v>1988</v>
      </c>
      <c r="I897" t="str">
        <f>LEFT(Таблица2[[#This Row],[Фамилия, имя]])</f>
        <v>Т</v>
      </c>
    </row>
    <row r="898" spans="1:9" x14ac:dyDescent="0.2">
      <c r="A898">
        <v>1593</v>
      </c>
      <c r="B898" t="s">
        <v>1816</v>
      </c>
      <c r="C898" t="s">
        <v>71</v>
      </c>
      <c r="D898" s="20" t="s">
        <v>1817</v>
      </c>
      <c r="E898">
        <v>31</v>
      </c>
      <c r="F898" t="s">
        <v>63</v>
      </c>
      <c r="G898">
        <v>34156911</v>
      </c>
      <c r="H898" t="str">
        <f>RIGHT(Таблица2[[#This Row],[Дата рождения]],4)</f>
        <v>1986</v>
      </c>
      <c r="I898" t="str">
        <f>LEFT(Таблица2[[#This Row],[Фамилия, имя]])</f>
        <v>М</v>
      </c>
    </row>
    <row r="899" spans="1:9" x14ac:dyDescent="0.2">
      <c r="A899">
        <v>1788</v>
      </c>
      <c r="B899" t="s">
        <v>1818</v>
      </c>
      <c r="C899" t="s">
        <v>65</v>
      </c>
      <c r="D899" s="20" t="s">
        <v>1819</v>
      </c>
      <c r="E899">
        <v>21</v>
      </c>
      <c r="F899" t="s">
        <v>63</v>
      </c>
      <c r="G899">
        <v>88795653</v>
      </c>
      <c r="H899" t="str">
        <f>RIGHT(Таблица2[[#This Row],[Дата рождения]],4)</f>
        <v>1996</v>
      </c>
      <c r="I899" t="str">
        <f>LEFT(Таблица2[[#This Row],[Фамилия, имя]])</f>
        <v>П</v>
      </c>
    </row>
    <row r="900" spans="1:9" x14ac:dyDescent="0.2">
      <c r="A900">
        <v>464</v>
      </c>
      <c r="B900" t="s">
        <v>1820</v>
      </c>
      <c r="C900" t="s">
        <v>71</v>
      </c>
      <c r="D900" s="20" t="s">
        <v>1821</v>
      </c>
      <c r="E900">
        <v>19</v>
      </c>
      <c r="F900" t="s">
        <v>63</v>
      </c>
      <c r="G900">
        <v>78795855</v>
      </c>
      <c r="H900" t="str">
        <f>RIGHT(Таблица2[[#This Row],[Дата рождения]],4)</f>
        <v>1998</v>
      </c>
      <c r="I900" t="str">
        <f>LEFT(Таблица2[[#This Row],[Фамилия, имя]])</f>
        <v>Г</v>
      </c>
    </row>
    <row r="901" spans="1:9" x14ac:dyDescent="0.2">
      <c r="A901">
        <v>1096</v>
      </c>
      <c r="B901" t="s">
        <v>1822</v>
      </c>
      <c r="C901" t="s">
        <v>71</v>
      </c>
      <c r="D901" s="20" t="s">
        <v>1823</v>
      </c>
      <c r="E901">
        <v>37</v>
      </c>
      <c r="F901" t="s">
        <v>67</v>
      </c>
      <c r="G901">
        <v>23114887</v>
      </c>
      <c r="H901" t="str">
        <f>RIGHT(Таблица2[[#This Row],[Дата рождения]],4)</f>
        <v>1980</v>
      </c>
      <c r="I901" t="str">
        <f>LEFT(Таблица2[[#This Row],[Фамилия, имя]])</f>
        <v>К</v>
      </c>
    </row>
    <row r="902" spans="1:9" x14ac:dyDescent="0.2">
      <c r="A902">
        <v>80</v>
      </c>
      <c r="B902" t="s">
        <v>1824</v>
      </c>
      <c r="C902" t="s">
        <v>71</v>
      </c>
      <c r="D902" s="20" t="s">
        <v>1825</v>
      </c>
      <c r="E902">
        <v>32</v>
      </c>
      <c r="F902" t="s">
        <v>85</v>
      </c>
      <c r="G902">
        <v>27386747</v>
      </c>
      <c r="H902" t="str">
        <f>RIGHT(Таблица2[[#This Row],[Дата рождения]],4)</f>
        <v>1985</v>
      </c>
      <c r="I902" t="str">
        <f>LEFT(Таблица2[[#This Row],[Фамилия, имя]])</f>
        <v>А</v>
      </c>
    </row>
    <row r="903" spans="1:9" x14ac:dyDescent="0.2">
      <c r="A903">
        <v>820</v>
      </c>
      <c r="B903" t="s">
        <v>1826</v>
      </c>
      <c r="C903" t="s">
        <v>65</v>
      </c>
      <c r="D903" s="20" t="s">
        <v>1827</v>
      </c>
      <c r="E903">
        <v>20</v>
      </c>
      <c r="F903" t="s">
        <v>103</v>
      </c>
      <c r="G903">
        <v>86825560</v>
      </c>
      <c r="H903" t="str">
        <f>RIGHT(Таблица2[[#This Row],[Дата рождения]],4)</f>
        <v>1997</v>
      </c>
      <c r="I903" t="str">
        <f>LEFT(Таблица2[[#This Row],[Фамилия, имя]])</f>
        <v>Ч</v>
      </c>
    </row>
    <row r="904" spans="1:9" x14ac:dyDescent="0.2">
      <c r="A904">
        <v>1505</v>
      </c>
      <c r="B904" t="s">
        <v>1828</v>
      </c>
      <c r="C904" t="s">
        <v>71</v>
      </c>
      <c r="D904" s="20" t="s">
        <v>1829</v>
      </c>
      <c r="E904">
        <v>21</v>
      </c>
      <c r="F904" t="s">
        <v>63</v>
      </c>
      <c r="G904">
        <v>12056418</v>
      </c>
      <c r="H904" t="str">
        <f>RIGHT(Таблица2[[#This Row],[Дата рождения]],4)</f>
        <v>1996</v>
      </c>
      <c r="I904" t="str">
        <f>LEFT(Таблица2[[#This Row],[Фамилия, имя]])</f>
        <v>М</v>
      </c>
    </row>
    <row r="905" spans="1:9" x14ac:dyDescent="0.2">
      <c r="A905">
        <v>805</v>
      </c>
      <c r="B905" t="s">
        <v>1830</v>
      </c>
      <c r="C905" t="s">
        <v>65</v>
      </c>
      <c r="D905" s="20" t="s">
        <v>1831</v>
      </c>
      <c r="E905">
        <v>22</v>
      </c>
      <c r="F905" t="s">
        <v>63</v>
      </c>
      <c r="G905">
        <v>58903862</v>
      </c>
      <c r="H905" t="str">
        <f>RIGHT(Таблица2[[#This Row],[Дата рождения]],4)</f>
        <v>1995</v>
      </c>
      <c r="I905" t="str">
        <f>LEFT(Таблица2[[#This Row],[Фамилия, имя]])</f>
        <v>З</v>
      </c>
    </row>
    <row r="906" spans="1:9" x14ac:dyDescent="0.2">
      <c r="A906">
        <v>104</v>
      </c>
      <c r="B906" t="s">
        <v>1832</v>
      </c>
      <c r="C906" t="s">
        <v>65</v>
      </c>
      <c r="D906" s="20" t="s">
        <v>1833</v>
      </c>
      <c r="E906">
        <v>23</v>
      </c>
      <c r="F906" t="s">
        <v>124</v>
      </c>
      <c r="G906">
        <v>49897975</v>
      </c>
      <c r="H906" t="str">
        <f>RIGHT(Таблица2[[#This Row],[Дата рождения]],4)</f>
        <v>1994</v>
      </c>
      <c r="I906" t="str">
        <f>LEFT(Таблица2[[#This Row],[Фамилия, имя]])</f>
        <v>А</v>
      </c>
    </row>
    <row r="907" spans="1:9" x14ac:dyDescent="0.2">
      <c r="A907">
        <v>286</v>
      </c>
      <c r="B907" t="s">
        <v>1834</v>
      </c>
      <c r="C907" t="s">
        <v>71</v>
      </c>
      <c r="D907" s="20" t="s">
        <v>1835</v>
      </c>
      <c r="E907">
        <v>37</v>
      </c>
      <c r="F907" t="s">
        <v>73</v>
      </c>
      <c r="G907">
        <v>97969776</v>
      </c>
      <c r="H907" t="str">
        <f>RIGHT(Таблица2[[#This Row],[Дата рождения]],4)</f>
        <v>1980</v>
      </c>
      <c r="I907" t="str">
        <f>LEFT(Таблица2[[#This Row],[Фамилия, имя]])</f>
        <v>Б</v>
      </c>
    </row>
    <row r="908" spans="1:9" x14ac:dyDescent="0.2">
      <c r="A908">
        <v>1425</v>
      </c>
      <c r="B908" t="s">
        <v>1836</v>
      </c>
      <c r="C908" t="s">
        <v>61</v>
      </c>
      <c r="D908" s="20" t="s">
        <v>1837</v>
      </c>
      <c r="E908">
        <v>34</v>
      </c>
      <c r="F908" t="s">
        <v>73</v>
      </c>
      <c r="G908">
        <v>8413312</v>
      </c>
      <c r="H908" t="str">
        <f>RIGHT(Таблица2[[#This Row],[Дата рождения]],4)</f>
        <v>1983</v>
      </c>
      <c r="I908" t="str">
        <f>LEFT(Таблица2[[#This Row],[Фамилия, имя]])</f>
        <v>М</v>
      </c>
    </row>
    <row r="909" spans="1:9" x14ac:dyDescent="0.2">
      <c r="A909">
        <v>1737</v>
      </c>
      <c r="B909" t="s">
        <v>1838</v>
      </c>
      <c r="C909" t="s">
        <v>65</v>
      </c>
      <c r="D909" s="20" t="s">
        <v>1839</v>
      </c>
      <c r="E909">
        <v>21</v>
      </c>
      <c r="F909" t="s">
        <v>63</v>
      </c>
      <c r="G909">
        <v>90652205</v>
      </c>
      <c r="H909" t="str">
        <f>RIGHT(Таблица2[[#This Row],[Дата рождения]],4)</f>
        <v>1996</v>
      </c>
      <c r="I909" t="str">
        <f>LEFT(Таблица2[[#This Row],[Фамилия, имя]])</f>
        <v>О</v>
      </c>
    </row>
    <row r="910" spans="1:9" x14ac:dyDescent="0.2">
      <c r="A910">
        <v>60</v>
      </c>
      <c r="B910" t="s">
        <v>1840</v>
      </c>
      <c r="C910" t="s">
        <v>71</v>
      </c>
      <c r="D910" s="20" t="s">
        <v>1436</v>
      </c>
      <c r="E910">
        <v>31</v>
      </c>
      <c r="F910" t="s">
        <v>96</v>
      </c>
      <c r="G910">
        <v>18596850</v>
      </c>
      <c r="H910" t="str">
        <f>RIGHT(Таблица2[[#This Row],[Дата рождения]],4)</f>
        <v>1986</v>
      </c>
      <c r="I910" t="str">
        <f>LEFT(Таблица2[[#This Row],[Фамилия, имя]])</f>
        <v>А</v>
      </c>
    </row>
    <row r="911" spans="1:9" x14ac:dyDescent="0.2">
      <c r="A911">
        <v>1776</v>
      </c>
      <c r="B911" t="s">
        <v>1841</v>
      </c>
      <c r="C911" t="s">
        <v>71</v>
      </c>
      <c r="D911" s="20" t="s">
        <v>1842</v>
      </c>
      <c r="E911">
        <v>20</v>
      </c>
      <c r="F911" t="s">
        <v>207</v>
      </c>
      <c r="G911">
        <v>45288850</v>
      </c>
      <c r="H911" t="str">
        <f>RIGHT(Таблица2[[#This Row],[Дата рождения]],4)</f>
        <v>1997</v>
      </c>
      <c r="I911" t="str">
        <f>LEFT(Таблица2[[#This Row],[Фамилия, имя]])</f>
        <v>П</v>
      </c>
    </row>
    <row r="912" spans="1:9" x14ac:dyDescent="0.2">
      <c r="A912">
        <v>1675</v>
      </c>
      <c r="B912" t="s">
        <v>1843</v>
      </c>
      <c r="C912" t="s">
        <v>71</v>
      </c>
      <c r="D912" s="20" t="s">
        <v>1844</v>
      </c>
      <c r="E912">
        <v>22</v>
      </c>
      <c r="F912" t="s">
        <v>63</v>
      </c>
      <c r="G912">
        <v>1991092</v>
      </c>
      <c r="H912" t="str">
        <f>RIGHT(Таблица2[[#This Row],[Дата рождения]],4)</f>
        <v>1995</v>
      </c>
      <c r="I912" t="str">
        <f>LEFT(Таблица2[[#This Row],[Фамилия, имя]])</f>
        <v>Н</v>
      </c>
    </row>
    <row r="913" spans="1:9" x14ac:dyDescent="0.2">
      <c r="A913">
        <v>191</v>
      </c>
      <c r="B913" t="s">
        <v>1845</v>
      </c>
      <c r="C913" t="s">
        <v>71</v>
      </c>
      <c r="D913" s="20" t="s">
        <v>1846</v>
      </c>
      <c r="E913">
        <v>19</v>
      </c>
      <c r="F913" t="s">
        <v>63</v>
      </c>
      <c r="G913">
        <v>29300244</v>
      </c>
      <c r="H913" t="str">
        <f>RIGHT(Таблица2[[#This Row],[Дата рождения]],4)</f>
        <v>1998</v>
      </c>
      <c r="I913" t="str">
        <f>LEFT(Таблица2[[#This Row],[Фамилия, имя]])</f>
        <v>Б</v>
      </c>
    </row>
    <row r="914" spans="1:9" x14ac:dyDescent="0.2">
      <c r="A914">
        <v>1722</v>
      </c>
      <c r="B914" t="s">
        <v>1847</v>
      </c>
      <c r="C914" t="s">
        <v>71</v>
      </c>
      <c r="D914" s="20" t="s">
        <v>1848</v>
      </c>
      <c r="E914">
        <v>32</v>
      </c>
      <c r="F914" t="s">
        <v>67</v>
      </c>
      <c r="G914">
        <v>15649374</v>
      </c>
      <c r="H914" t="str">
        <f>RIGHT(Таблица2[[#This Row],[Дата рождения]],4)</f>
        <v>1985</v>
      </c>
      <c r="I914" t="str">
        <f>LEFT(Таблица2[[#This Row],[Фамилия, имя]])</f>
        <v>О</v>
      </c>
    </row>
    <row r="915" spans="1:9" x14ac:dyDescent="0.2">
      <c r="A915">
        <v>634</v>
      </c>
      <c r="B915" t="s">
        <v>1849</v>
      </c>
      <c r="C915" t="s">
        <v>71</v>
      </c>
      <c r="D915" s="20" t="s">
        <v>1850</v>
      </c>
      <c r="E915">
        <v>34</v>
      </c>
      <c r="F915" t="s">
        <v>73</v>
      </c>
      <c r="G915">
        <v>52814365</v>
      </c>
      <c r="H915" t="str">
        <f>RIGHT(Таблица2[[#This Row],[Дата рождения]],4)</f>
        <v>1983</v>
      </c>
      <c r="I915" t="str">
        <f>LEFT(Таблица2[[#This Row],[Фамилия, имя]])</f>
        <v>У</v>
      </c>
    </row>
    <row r="916" spans="1:9" x14ac:dyDescent="0.2">
      <c r="A916">
        <v>743</v>
      </c>
      <c r="B916" t="s">
        <v>1851</v>
      </c>
      <c r="C916" t="s">
        <v>71</v>
      </c>
      <c r="D916" s="20" t="s">
        <v>1852</v>
      </c>
      <c r="E916">
        <v>32</v>
      </c>
      <c r="F916" t="s">
        <v>63</v>
      </c>
      <c r="G916">
        <v>42864699</v>
      </c>
      <c r="H916" t="str">
        <f>RIGHT(Таблица2[[#This Row],[Дата рождения]],4)</f>
        <v>1985</v>
      </c>
      <c r="I916" t="str">
        <f>LEFT(Таблица2[[#This Row],[Фамилия, имя]])</f>
        <v>Е</v>
      </c>
    </row>
    <row r="917" spans="1:9" x14ac:dyDescent="0.2">
      <c r="A917">
        <v>1689</v>
      </c>
      <c r="B917" t="s">
        <v>1853</v>
      </c>
      <c r="C917" t="s">
        <v>61</v>
      </c>
      <c r="D917" s="20" t="s">
        <v>1854</v>
      </c>
      <c r="E917">
        <v>38</v>
      </c>
      <c r="F917" t="s">
        <v>85</v>
      </c>
      <c r="G917">
        <v>71166034</v>
      </c>
      <c r="H917" t="str">
        <f>RIGHT(Таблица2[[#This Row],[Дата рождения]],4)</f>
        <v>1979</v>
      </c>
      <c r="I917" t="str">
        <f>LEFT(Таблица2[[#This Row],[Фамилия, имя]])</f>
        <v>Н</v>
      </c>
    </row>
    <row r="918" spans="1:9" x14ac:dyDescent="0.2">
      <c r="A918">
        <v>587</v>
      </c>
      <c r="B918" t="s">
        <v>1855</v>
      </c>
      <c r="C918" t="s">
        <v>61</v>
      </c>
      <c r="D918" s="20" t="s">
        <v>1856</v>
      </c>
      <c r="E918">
        <v>21</v>
      </c>
      <c r="F918" t="s">
        <v>63</v>
      </c>
      <c r="G918">
        <v>17516992</v>
      </c>
      <c r="H918" t="str">
        <f>RIGHT(Таблица2[[#This Row],[Дата рождения]],4)</f>
        <v>1996</v>
      </c>
      <c r="I918" t="str">
        <f>LEFT(Таблица2[[#This Row],[Фамилия, имя]])</f>
        <v>Т</v>
      </c>
    </row>
    <row r="919" spans="1:9" x14ac:dyDescent="0.2">
      <c r="A919">
        <v>604</v>
      </c>
      <c r="B919" t="s">
        <v>1857</v>
      </c>
      <c r="C919" t="s">
        <v>65</v>
      </c>
      <c r="D919" s="20" t="s">
        <v>1858</v>
      </c>
      <c r="E919">
        <v>33</v>
      </c>
      <c r="F919" t="s">
        <v>73</v>
      </c>
      <c r="G919">
        <v>95391062</v>
      </c>
      <c r="H919" t="str">
        <f>RIGHT(Таблица2[[#This Row],[Дата рождения]],4)</f>
        <v>1984</v>
      </c>
      <c r="I919" t="str">
        <f>LEFT(Таблица2[[#This Row],[Фамилия, имя]])</f>
        <v>У</v>
      </c>
    </row>
    <row r="920" spans="1:9" x14ac:dyDescent="0.2">
      <c r="A920">
        <v>939</v>
      </c>
      <c r="B920" t="s">
        <v>1859</v>
      </c>
      <c r="C920" t="s">
        <v>71</v>
      </c>
      <c r="D920" s="20" t="s">
        <v>607</v>
      </c>
      <c r="E920">
        <v>37</v>
      </c>
      <c r="F920" t="s">
        <v>63</v>
      </c>
      <c r="G920">
        <v>65477260</v>
      </c>
      <c r="H920" t="str">
        <f>RIGHT(Таблица2[[#This Row],[Дата рождения]],4)</f>
        <v>1980</v>
      </c>
      <c r="I920" t="str">
        <f>LEFT(Таблица2[[#This Row],[Фамилия, имя]])</f>
        <v>Ш</v>
      </c>
    </row>
    <row r="921" spans="1:9" x14ac:dyDescent="0.2">
      <c r="A921">
        <v>787</v>
      </c>
      <c r="B921" t="s">
        <v>1860</v>
      </c>
      <c r="C921" t="s">
        <v>71</v>
      </c>
      <c r="D921" s="20" t="s">
        <v>1861</v>
      </c>
      <c r="E921">
        <v>46</v>
      </c>
      <c r="F921" t="s">
        <v>124</v>
      </c>
      <c r="G921">
        <v>91276438</v>
      </c>
      <c r="H921" t="str">
        <f>RIGHT(Таблица2[[#This Row],[Дата рождения]],4)</f>
        <v>1972</v>
      </c>
      <c r="I921" t="str">
        <f>LEFT(Таблица2[[#This Row],[Фамилия, имя]])</f>
        <v>Ц</v>
      </c>
    </row>
    <row r="922" spans="1:9" x14ac:dyDescent="0.2">
      <c r="A922">
        <v>1510</v>
      </c>
      <c r="B922" t="s">
        <v>1862</v>
      </c>
      <c r="C922" t="s">
        <v>65</v>
      </c>
      <c r="D922" s="20" t="s">
        <v>1863</v>
      </c>
      <c r="E922">
        <v>28</v>
      </c>
      <c r="F922" t="s">
        <v>63</v>
      </c>
      <c r="G922">
        <v>62141239</v>
      </c>
      <c r="H922" t="str">
        <f>RIGHT(Таблица2[[#This Row],[Дата рождения]],4)</f>
        <v>1989</v>
      </c>
      <c r="I922" t="str">
        <f>LEFT(Таблица2[[#This Row],[Фамилия, имя]])</f>
        <v>М</v>
      </c>
    </row>
    <row r="923" spans="1:9" x14ac:dyDescent="0.2">
      <c r="A923">
        <v>1381</v>
      </c>
      <c r="B923" t="s">
        <v>1864</v>
      </c>
      <c r="C923" t="s">
        <v>65</v>
      </c>
      <c r="D923" s="20" t="s">
        <v>1865</v>
      </c>
      <c r="E923">
        <v>28</v>
      </c>
      <c r="F923" t="s">
        <v>63</v>
      </c>
      <c r="G923">
        <v>57842578</v>
      </c>
      <c r="H923" t="str">
        <f>RIGHT(Таблица2[[#This Row],[Дата рождения]],4)</f>
        <v>1989</v>
      </c>
      <c r="I923" t="str">
        <f>LEFT(Таблица2[[#This Row],[Фамилия, имя]])</f>
        <v>Л</v>
      </c>
    </row>
    <row r="924" spans="1:9" x14ac:dyDescent="0.2">
      <c r="A924">
        <v>399</v>
      </c>
      <c r="B924" t="s">
        <v>1866</v>
      </c>
      <c r="C924" t="s">
        <v>71</v>
      </c>
      <c r="D924" s="20" t="s">
        <v>1867</v>
      </c>
      <c r="E924">
        <v>27</v>
      </c>
      <c r="F924" t="s">
        <v>63</v>
      </c>
      <c r="G924">
        <v>77232347</v>
      </c>
      <c r="H924" t="str">
        <f>RIGHT(Таблица2[[#This Row],[Дата рождения]],4)</f>
        <v>1990</v>
      </c>
      <c r="I924" t="str">
        <f>LEFT(Таблица2[[#This Row],[Фамилия, имя]])</f>
        <v>С</v>
      </c>
    </row>
    <row r="925" spans="1:9" x14ac:dyDescent="0.2">
      <c r="A925">
        <v>81</v>
      </c>
      <c r="B925" t="s">
        <v>1868</v>
      </c>
      <c r="C925" t="s">
        <v>61</v>
      </c>
      <c r="D925" s="20" t="s">
        <v>1869</v>
      </c>
      <c r="E925">
        <v>19</v>
      </c>
      <c r="F925" t="s">
        <v>63</v>
      </c>
      <c r="G925">
        <v>41233730</v>
      </c>
      <c r="H925" t="str">
        <f>RIGHT(Таблица2[[#This Row],[Дата рождения]],4)</f>
        <v>1998</v>
      </c>
      <c r="I925" t="str">
        <f>LEFT(Таблица2[[#This Row],[Фамилия, имя]])</f>
        <v>П</v>
      </c>
    </row>
    <row r="926" spans="1:9" x14ac:dyDescent="0.2">
      <c r="A926">
        <v>96</v>
      </c>
      <c r="B926" t="s">
        <v>1870</v>
      </c>
      <c r="C926" t="s">
        <v>71</v>
      </c>
      <c r="D926" s="20" t="s">
        <v>1019</v>
      </c>
      <c r="E926">
        <v>21</v>
      </c>
      <c r="F926" t="s">
        <v>63</v>
      </c>
      <c r="G926">
        <v>96568206</v>
      </c>
      <c r="H926" t="str">
        <f>RIGHT(Таблица2[[#This Row],[Дата рождения]],4)</f>
        <v>1997</v>
      </c>
      <c r="I926" t="str">
        <f>LEFT(Таблица2[[#This Row],[Фамилия, имя]])</f>
        <v>А</v>
      </c>
    </row>
    <row r="927" spans="1:9" x14ac:dyDescent="0.2">
      <c r="A927">
        <v>209</v>
      </c>
      <c r="B927" t="s">
        <v>1871</v>
      </c>
      <c r="C927" t="s">
        <v>65</v>
      </c>
      <c r="D927" s="20" t="s">
        <v>1872</v>
      </c>
      <c r="E927">
        <v>36</v>
      </c>
      <c r="F927" t="s">
        <v>63</v>
      </c>
      <c r="G927">
        <v>37824191</v>
      </c>
      <c r="H927" t="str">
        <f>RIGHT(Таблица2[[#This Row],[Дата рождения]],4)</f>
        <v>1981</v>
      </c>
      <c r="I927" t="str">
        <f>LEFT(Таблица2[[#This Row],[Фамилия, имя]])</f>
        <v>Р</v>
      </c>
    </row>
    <row r="928" spans="1:9" x14ac:dyDescent="0.2">
      <c r="A928">
        <v>822</v>
      </c>
      <c r="B928" t="s">
        <v>1873</v>
      </c>
      <c r="C928" t="s">
        <v>71</v>
      </c>
      <c r="D928" s="20" t="s">
        <v>1874</v>
      </c>
      <c r="E928">
        <v>29</v>
      </c>
      <c r="F928" t="s">
        <v>63</v>
      </c>
      <c r="G928">
        <v>62982525</v>
      </c>
      <c r="H928" t="str">
        <f>RIGHT(Таблица2[[#This Row],[Дата рождения]],4)</f>
        <v>1988</v>
      </c>
      <c r="I928" t="str">
        <f>LEFT(Таблица2[[#This Row],[Фамилия, имя]])</f>
        <v>Ч</v>
      </c>
    </row>
    <row r="929" spans="1:9" x14ac:dyDescent="0.2">
      <c r="A929">
        <v>452</v>
      </c>
      <c r="B929" t="s">
        <v>1875</v>
      </c>
      <c r="C929" t="s">
        <v>71</v>
      </c>
      <c r="D929" s="20" t="s">
        <v>1876</v>
      </c>
      <c r="E929">
        <v>31</v>
      </c>
      <c r="F929" t="s">
        <v>207</v>
      </c>
      <c r="G929">
        <v>22538569</v>
      </c>
      <c r="H929" t="str">
        <f>RIGHT(Таблица2[[#This Row],[Дата рождения]],4)</f>
        <v>1986</v>
      </c>
      <c r="I929" t="str">
        <f>LEFT(Таблица2[[#This Row],[Фамилия, имя]])</f>
        <v>С</v>
      </c>
    </row>
    <row r="930" spans="1:9" x14ac:dyDescent="0.2">
      <c r="A930">
        <v>447</v>
      </c>
      <c r="B930" t="s">
        <v>1877</v>
      </c>
      <c r="C930" t="s">
        <v>71</v>
      </c>
      <c r="D930" s="20" t="s">
        <v>1878</v>
      </c>
      <c r="E930">
        <v>18</v>
      </c>
      <c r="F930" t="s">
        <v>63</v>
      </c>
      <c r="G930">
        <v>47642154</v>
      </c>
      <c r="H930" t="str">
        <f>RIGHT(Таблица2[[#This Row],[Дата рождения]],4)</f>
        <v>1999</v>
      </c>
      <c r="I930" t="str">
        <f>LEFT(Таблица2[[#This Row],[Фамилия, имя]])</f>
        <v>С</v>
      </c>
    </row>
    <row r="931" spans="1:9" x14ac:dyDescent="0.2">
      <c r="A931">
        <v>801</v>
      </c>
      <c r="B931" t="s">
        <v>1879</v>
      </c>
      <c r="C931" t="s">
        <v>71</v>
      </c>
      <c r="D931" s="20" t="s">
        <v>1880</v>
      </c>
      <c r="E931">
        <v>20</v>
      </c>
      <c r="F931" t="s">
        <v>63</v>
      </c>
      <c r="G931">
        <v>69007014</v>
      </c>
      <c r="H931" t="str">
        <f>RIGHT(Таблица2[[#This Row],[Дата рождения]],4)</f>
        <v>1997</v>
      </c>
      <c r="I931" t="str">
        <f>LEFT(Таблица2[[#This Row],[Фамилия, имя]])</f>
        <v>Ж</v>
      </c>
    </row>
    <row r="932" spans="1:9" x14ac:dyDescent="0.2">
      <c r="A932">
        <v>1391</v>
      </c>
      <c r="B932" t="s">
        <v>1881</v>
      </c>
      <c r="C932" t="s">
        <v>71</v>
      </c>
      <c r="D932" s="20" t="s">
        <v>1882</v>
      </c>
      <c r="E932">
        <v>41</v>
      </c>
      <c r="F932" t="s">
        <v>63</v>
      </c>
      <c r="G932">
        <v>84874504</v>
      </c>
      <c r="H932" t="str">
        <f>RIGHT(Таблица2[[#This Row],[Дата рождения]],4)</f>
        <v>1976</v>
      </c>
      <c r="I932" t="str">
        <f>LEFT(Таблица2[[#This Row],[Фамилия, имя]])</f>
        <v>Л</v>
      </c>
    </row>
    <row r="933" spans="1:9" x14ac:dyDescent="0.2">
      <c r="A933">
        <v>267</v>
      </c>
      <c r="B933" t="s">
        <v>1883</v>
      </c>
      <c r="C933" t="s">
        <v>71</v>
      </c>
      <c r="D933" s="20" t="s">
        <v>1884</v>
      </c>
      <c r="E933">
        <v>20</v>
      </c>
      <c r="F933" t="s">
        <v>67</v>
      </c>
      <c r="G933">
        <v>48463536</v>
      </c>
      <c r="H933" t="str">
        <f>RIGHT(Таблица2[[#This Row],[Дата рождения]],4)</f>
        <v>1997</v>
      </c>
      <c r="I933" t="str">
        <f>LEFT(Таблица2[[#This Row],[Фамилия, имя]])</f>
        <v>С</v>
      </c>
    </row>
    <row r="934" spans="1:9" x14ac:dyDescent="0.2">
      <c r="A934">
        <v>1121</v>
      </c>
      <c r="B934" t="s">
        <v>1885</v>
      </c>
      <c r="C934" t="s">
        <v>71</v>
      </c>
      <c r="D934" s="20" t="s">
        <v>1886</v>
      </c>
      <c r="E934">
        <v>34</v>
      </c>
      <c r="F934" t="s">
        <v>63</v>
      </c>
      <c r="G934">
        <v>34316177</v>
      </c>
      <c r="H934" t="str">
        <f>RIGHT(Таблица2[[#This Row],[Дата рождения]],4)</f>
        <v>1983</v>
      </c>
      <c r="I934" t="str">
        <f>LEFT(Таблица2[[#This Row],[Фамилия, имя]])</f>
        <v>К</v>
      </c>
    </row>
    <row r="935" spans="1:9" x14ac:dyDescent="0.2">
      <c r="A935">
        <v>1365</v>
      </c>
      <c r="B935" t="s">
        <v>1887</v>
      </c>
      <c r="C935" t="s">
        <v>61</v>
      </c>
      <c r="D935" s="20" t="s">
        <v>1888</v>
      </c>
      <c r="E935">
        <v>20</v>
      </c>
      <c r="F935" t="s">
        <v>63</v>
      </c>
      <c r="G935">
        <v>45535519</v>
      </c>
      <c r="H935" t="str">
        <f>RIGHT(Таблица2[[#This Row],[Дата рождения]],4)</f>
        <v>1998</v>
      </c>
      <c r="I935" t="str">
        <f>LEFT(Таблица2[[#This Row],[Фамилия, имя]])</f>
        <v>Л</v>
      </c>
    </row>
    <row r="936" spans="1:9" x14ac:dyDescent="0.2">
      <c r="A936">
        <v>1072</v>
      </c>
      <c r="B936" t="s">
        <v>1889</v>
      </c>
      <c r="C936" t="s">
        <v>71</v>
      </c>
      <c r="D936" s="20" t="s">
        <v>700</v>
      </c>
      <c r="E936">
        <v>30</v>
      </c>
      <c r="F936" t="s">
        <v>161</v>
      </c>
      <c r="G936">
        <v>40224045</v>
      </c>
      <c r="H936" t="str">
        <f>RIGHT(Таблица2[[#This Row],[Дата рождения]],4)</f>
        <v>1987</v>
      </c>
      <c r="I936" t="str">
        <f>LEFT(Таблица2[[#This Row],[Фамилия, имя]])</f>
        <v>Э</v>
      </c>
    </row>
    <row r="937" spans="1:9" x14ac:dyDescent="0.2">
      <c r="A937">
        <v>606</v>
      </c>
      <c r="B937" t="s">
        <v>1890</v>
      </c>
      <c r="C937" t="s">
        <v>71</v>
      </c>
      <c r="D937" s="20" t="s">
        <v>1891</v>
      </c>
      <c r="E937">
        <v>33</v>
      </c>
      <c r="F937" t="s">
        <v>63</v>
      </c>
      <c r="G937">
        <v>69296098</v>
      </c>
      <c r="H937" t="str">
        <f>RIGHT(Таблица2[[#This Row],[Дата рождения]],4)</f>
        <v>1985</v>
      </c>
      <c r="I937" t="str">
        <f>LEFT(Таблица2[[#This Row],[Фамилия, имя]])</f>
        <v>У</v>
      </c>
    </row>
    <row r="938" spans="1:9" x14ac:dyDescent="0.2">
      <c r="A938">
        <v>1629</v>
      </c>
      <c r="B938" t="s">
        <v>1892</v>
      </c>
      <c r="C938" t="s">
        <v>61</v>
      </c>
      <c r="D938" s="20" t="s">
        <v>377</v>
      </c>
      <c r="E938">
        <v>22</v>
      </c>
      <c r="F938" t="s">
        <v>63</v>
      </c>
      <c r="G938">
        <v>70014129</v>
      </c>
      <c r="H938" t="str">
        <f>RIGHT(Таблица2[[#This Row],[Дата рождения]],4)</f>
        <v>1995</v>
      </c>
      <c r="I938" t="str">
        <f>LEFT(Таблица2[[#This Row],[Фамилия, имя]])</f>
        <v>Н</v>
      </c>
    </row>
    <row r="939" spans="1:9" x14ac:dyDescent="0.2">
      <c r="A939">
        <v>553</v>
      </c>
      <c r="B939" t="s">
        <v>1893</v>
      </c>
      <c r="C939" t="s">
        <v>71</v>
      </c>
      <c r="D939" s="20" t="s">
        <v>1894</v>
      </c>
      <c r="E939">
        <v>22</v>
      </c>
      <c r="F939" t="s">
        <v>63</v>
      </c>
      <c r="G939">
        <v>98361454</v>
      </c>
      <c r="H939" t="str">
        <f>RIGHT(Таблица2[[#This Row],[Дата рождения]],4)</f>
        <v>1995</v>
      </c>
      <c r="I939" t="str">
        <f>LEFT(Таблица2[[#This Row],[Фамилия, имя]])</f>
        <v>Т</v>
      </c>
    </row>
    <row r="940" spans="1:9" x14ac:dyDescent="0.2">
      <c r="A940">
        <v>427</v>
      </c>
      <c r="B940" t="s">
        <v>1895</v>
      </c>
      <c r="C940" t="s">
        <v>71</v>
      </c>
      <c r="D940" s="20" t="s">
        <v>1896</v>
      </c>
      <c r="E940">
        <v>28</v>
      </c>
      <c r="F940" t="s">
        <v>103</v>
      </c>
      <c r="G940">
        <v>80686839</v>
      </c>
      <c r="H940" t="str">
        <f>RIGHT(Таблица2[[#This Row],[Дата рождения]],4)</f>
        <v>1989</v>
      </c>
      <c r="I940" t="str">
        <f>LEFT(Таблица2[[#This Row],[Фамилия, имя]])</f>
        <v>В</v>
      </c>
    </row>
    <row r="941" spans="1:9" x14ac:dyDescent="0.2">
      <c r="A941">
        <v>189</v>
      </c>
      <c r="B941" t="s">
        <v>1897</v>
      </c>
      <c r="C941" t="s">
        <v>71</v>
      </c>
      <c r="D941" s="20" t="s">
        <v>1898</v>
      </c>
      <c r="E941">
        <v>38</v>
      </c>
      <c r="F941" t="s">
        <v>63</v>
      </c>
      <c r="G941">
        <v>93300534</v>
      </c>
      <c r="H941" t="str">
        <f>RIGHT(Таблица2[[#This Row],[Дата рождения]],4)</f>
        <v>1979</v>
      </c>
      <c r="I941" t="str">
        <f>LEFT(Таблица2[[#This Row],[Фамилия, имя]])</f>
        <v>Б</v>
      </c>
    </row>
    <row r="942" spans="1:9" x14ac:dyDescent="0.2">
      <c r="A942">
        <v>59</v>
      </c>
      <c r="B942" t="s">
        <v>1899</v>
      </c>
      <c r="C942" t="s">
        <v>71</v>
      </c>
      <c r="D942" s="20" t="s">
        <v>1900</v>
      </c>
      <c r="E942">
        <v>21</v>
      </c>
      <c r="F942" t="s">
        <v>63</v>
      </c>
      <c r="G942">
        <v>9932175</v>
      </c>
      <c r="H942" t="str">
        <f>RIGHT(Таблица2[[#This Row],[Дата рождения]],4)</f>
        <v>1996</v>
      </c>
      <c r="I942" t="str">
        <f>LEFT(Таблица2[[#This Row],[Фамилия, имя]])</f>
        <v>П</v>
      </c>
    </row>
    <row r="943" spans="1:9" x14ac:dyDescent="0.2">
      <c r="A943">
        <v>323</v>
      </c>
      <c r="B943" t="s">
        <v>1901</v>
      </c>
      <c r="C943" t="s">
        <v>71</v>
      </c>
      <c r="D943" s="20" t="s">
        <v>1902</v>
      </c>
      <c r="E943">
        <v>36</v>
      </c>
      <c r="F943" t="s">
        <v>63</v>
      </c>
      <c r="G943">
        <v>53710346</v>
      </c>
      <c r="H943" t="str">
        <f>RIGHT(Таблица2[[#This Row],[Дата рождения]],4)</f>
        <v>1981</v>
      </c>
      <c r="I943" t="str">
        <f>LEFT(Таблица2[[#This Row],[Фамилия, имя]])</f>
        <v>Б</v>
      </c>
    </row>
    <row r="944" spans="1:9" x14ac:dyDescent="0.2">
      <c r="A944">
        <v>1621</v>
      </c>
      <c r="B944" t="s">
        <v>1903</v>
      </c>
      <c r="C944" t="s">
        <v>71</v>
      </c>
      <c r="D944" s="20" t="s">
        <v>1617</v>
      </c>
      <c r="E944">
        <v>21</v>
      </c>
      <c r="F944" t="s">
        <v>85</v>
      </c>
      <c r="G944">
        <v>78408873</v>
      </c>
      <c r="H944" t="str">
        <f>RIGHT(Таблица2[[#This Row],[Дата рождения]],4)</f>
        <v>1996</v>
      </c>
      <c r="I944" t="str">
        <f>LEFT(Таблица2[[#This Row],[Фамилия, имя]])</f>
        <v>М</v>
      </c>
    </row>
    <row r="945" spans="1:9" x14ac:dyDescent="0.2">
      <c r="A945">
        <v>520</v>
      </c>
      <c r="B945" t="s">
        <v>1904</v>
      </c>
      <c r="C945" t="s">
        <v>71</v>
      </c>
      <c r="D945" s="20" t="s">
        <v>1905</v>
      </c>
      <c r="E945">
        <v>33</v>
      </c>
      <c r="F945" t="s">
        <v>73</v>
      </c>
      <c r="G945">
        <v>16142562</v>
      </c>
      <c r="H945" t="str">
        <f>RIGHT(Таблица2[[#This Row],[Дата рождения]],4)</f>
        <v>1984</v>
      </c>
      <c r="I945" t="str">
        <f>LEFT(Таблица2[[#This Row],[Фамилия, имя]])</f>
        <v>Т</v>
      </c>
    </row>
    <row r="946" spans="1:9" x14ac:dyDescent="0.2">
      <c r="A946">
        <v>1380</v>
      </c>
      <c r="B946" t="s">
        <v>1906</v>
      </c>
      <c r="C946" t="s">
        <v>71</v>
      </c>
      <c r="D946" s="20" t="s">
        <v>1907</v>
      </c>
      <c r="E946">
        <v>28</v>
      </c>
      <c r="F946" t="s">
        <v>63</v>
      </c>
      <c r="G946">
        <v>78771535</v>
      </c>
      <c r="H946" t="str">
        <f>RIGHT(Таблица2[[#This Row],[Дата рождения]],4)</f>
        <v>1989</v>
      </c>
      <c r="I946" t="str">
        <f>LEFT(Таблица2[[#This Row],[Фамилия, имя]])</f>
        <v>Л</v>
      </c>
    </row>
    <row r="947" spans="1:9" x14ac:dyDescent="0.2">
      <c r="A947">
        <v>480</v>
      </c>
      <c r="B947" t="s">
        <v>1908</v>
      </c>
      <c r="C947" t="s">
        <v>71</v>
      </c>
      <c r="D947" s="20" t="s">
        <v>1909</v>
      </c>
      <c r="E947">
        <v>29</v>
      </c>
      <c r="F947" t="s">
        <v>63</v>
      </c>
      <c r="G947">
        <v>74174227</v>
      </c>
      <c r="H947" t="str">
        <f>RIGHT(Таблица2[[#This Row],[Дата рождения]],4)</f>
        <v>1988</v>
      </c>
      <c r="I947" t="str">
        <f>LEFT(Таблица2[[#This Row],[Фамилия, имя]])</f>
        <v>Г</v>
      </c>
    </row>
    <row r="948" spans="1:9" x14ac:dyDescent="0.2">
      <c r="A948">
        <v>779</v>
      </c>
      <c r="B948" t="s">
        <v>1910</v>
      </c>
      <c r="C948" t="s">
        <v>71</v>
      </c>
      <c r="D948" s="20" t="s">
        <v>1911</v>
      </c>
      <c r="E948">
        <v>36</v>
      </c>
      <c r="F948" t="s">
        <v>63</v>
      </c>
      <c r="G948">
        <v>45848150</v>
      </c>
      <c r="H948" t="str">
        <f>RIGHT(Таблица2[[#This Row],[Дата рождения]],4)</f>
        <v>1981</v>
      </c>
      <c r="I948" t="str">
        <f>LEFT(Таблица2[[#This Row],[Фамилия, имя]])</f>
        <v>Ц</v>
      </c>
    </row>
    <row r="949" spans="1:9" x14ac:dyDescent="0.2">
      <c r="A949">
        <v>1261</v>
      </c>
      <c r="B949" t="s">
        <v>1912</v>
      </c>
      <c r="C949" t="s">
        <v>71</v>
      </c>
      <c r="D949" s="20" t="s">
        <v>1913</v>
      </c>
      <c r="E949">
        <v>26</v>
      </c>
      <c r="F949" t="s">
        <v>63</v>
      </c>
      <c r="G949">
        <v>91161042</v>
      </c>
      <c r="H949" t="str">
        <f>RIGHT(Таблица2[[#This Row],[Дата рождения]],4)</f>
        <v>1992</v>
      </c>
      <c r="I949" t="str">
        <f>LEFT(Таблица2[[#This Row],[Фамилия, имя]])</f>
        <v>К</v>
      </c>
    </row>
    <row r="950" spans="1:9" x14ac:dyDescent="0.2">
      <c r="A950">
        <v>1103</v>
      </c>
      <c r="B950" t="s">
        <v>1914</v>
      </c>
      <c r="C950" t="s">
        <v>71</v>
      </c>
      <c r="D950" s="20" t="s">
        <v>1915</v>
      </c>
      <c r="E950">
        <v>30</v>
      </c>
      <c r="F950" t="s">
        <v>63</v>
      </c>
      <c r="G950">
        <v>71108186</v>
      </c>
      <c r="H950" t="str">
        <f>RIGHT(Таблица2[[#This Row],[Дата рождения]],4)</f>
        <v>1987</v>
      </c>
      <c r="I950" t="str">
        <f>LEFT(Таблица2[[#This Row],[Фамилия, имя]])</f>
        <v>К</v>
      </c>
    </row>
    <row r="951" spans="1:9" x14ac:dyDescent="0.2">
      <c r="A951">
        <v>923</v>
      </c>
      <c r="B951" t="s">
        <v>1916</v>
      </c>
      <c r="C951" t="s">
        <v>65</v>
      </c>
      <c r="D951" s="20" t="s">
        <v>1917</v>
      </c>
      <c r="E951">
        <v>26</v>
      </c>
      <c r="F951" t="s">
        <v>124</v>
      </c>
      <c r="G951">
        <v>45816694</v>
      </c>
      <c r="H951" t="str">
        <f>RIGHT(Таблица2[[#This Row],[Дата рождения]],4)</f>
        <v>1991</v>
      </c>
      <c r="I951" t="str">
        <f>LEFT(Таблица2[[#This Row],[Фамилия, имя]])</f>
        <v>Ш</v>
      </c>
    </row>
    <row r="952" spans="1:9" x14ac:dyDescent="0.2">
      <c r="A952">
        <v>1541</v>
      </c>
      <c r="B952" t="s">
        <v>1918</v>
      </c>
      <c r="C952" t="s">
        <v>65</v>
      </c>
      <c r="D952" s="20" t="s">
        <v>1919</v>
      </c>
      <c r="E952">
        <v>23</v>
      </c>
      <c r="F952" t="s">
        <v>63</v>
      </c>
      <c r="G952">
        <v>22209932</v>
      </c>
      <c r="H952" t="str">
        <f>RIGHT(Таблица2[[#This Row],[Дата рождения]],4)</f>
        <v>1994</v>
      </c>
      <c r="I952" t="str">
        <f>LEFT(Таблица2[[#This Row],[Фамилия, имя]])</f>
        <v>М</v>
      </c>
    </row>
    <row r="953" spans="1:9" x14ac:dyDescent="0.2">
      <c r="A953">
        <v>759</v>
      </c>
      <c r="B953" t="s">
        <v>1920</v>
      </c>
      <c r="C953" t="s">
        <v>61</v>
      </c>
      <c r="D953" s="20" t="s">
        <v>1921</v>
      </c>
      <c r="E953">
        <v>37</v>
      </c>
      <c r="F953" t="s">
        <v>63</v>
      </c>
      <c r="G953">
        <v>92049085</v>
      </c>
      <c r="H953" t="str">
        <f>RIGHT(Таблица2[[#This Row],[Дата рождения]],4)</f>
        <v>1980</v>
      </c>
      <c r="I953" t="str">
        <f>LEFT(Таблица2[[#This Row],[Фамилия, имя]])</f>
        <v>Х</v>
      </c>
    </row>
    <row r="954" spans="1:9" x14ac:dyDescent="0.2">
      <c r="A954">
        <v>705</v>
      </c>
      <c r="B954" t="s">
        <v>1922</v>
      </c>
      <c r="C954" t="s">
        <v>61</v>
      </c>
      <c r="D954" s="20" t="s">
        <v>1923</v>
      </c>
      <c r="E954">
        <v>36</v>
      </c>
      <c r="F954" t="s">
        <v>103</v>
      </c>
      <c r="G954">
        <v>41045563</v>
      </c>
      <c r="H954" t="str">
        <f>RIGHT(Таблица2[[#This Row],[Дата рождения]],4)</f>
        <v>1981</v>
      </c>
      <c r="I954" t="str">
        <f>LEFT(Таблица2[[#This Row],[Фамилия, имя]])</f>
        <v>Д</v>
      </c>
    </row>
    <row r="955" spans="1:9" x14ac:dyDescent="0.2">
      <c r="A955">
        <v>506</v>
      </c>
      <c r="B955" t="s">
        <v>1924</v>
      </c>
      <c r="C955" t="s">
        <v>71</v>
      </c>
      <c r="D955" s="20" t="s">
        <v>1925</v>
      </c>
      <c r="E955">
        <v>19</v>
      </c>
      <c r="F955" t="s">
        <v>63</v>
      </c>
      <c r="G955">
        <v>88764221</v>
      </c>
      <c r="H955" t="str">
        <f>RIGHT(Таблица2[[#This Row],[Дата рождения]],4)</f>
        <v>1998</v>
      </c>
      <c r="I955" t="str">
        <f>LEFT(Таблица2[[#This Row],[Фамилия, имя]])</f>
        <v>Т</v>
      </c>
    </row>
    <row r="956" spans="1:9" x14ac:dyDescent="0.2">
      <c r="A956">
        <v>1172</v>
      </c>
      <c r="B956" t="s">
        <v>1926</v>
      </c>
      <c r="C956" t="s">
        <v>71</v>
      </c>
      <c r="D956" s="20" t="s">
        <v>1927</v>
      </c>
      <c r="E956">
        <v>27</v>
      </c>
      <c r="F956" t="s">
        <v>103</v>
      </c>
      <c r="G956">
        <v>36660133</v>
      </c>
      <c r="H956" t="str">
        <f>RIGHT(Таблица2[[#This Row],[Дата рождения]],4)</f>
        <v>1990</v>
      </c>
      <c r="I956" t="str">
        <f>LEFT(Таблица2[[#This Row],[Фамилия, имя]])</f>
        <v>К</v>
      </c>
    </row>
    <row r="957" spans="1:9" x14ac:dyDescent="0.2">
      <c r="A957">
        <v>1094</v>
      </c>
      <c r="B957" t="s">
        <v>1928</v>
      </c>
      <c r="C957" t="s">
        <v>71</v>
      </c>
      <c r="D957" s="20" t="s">
        <v>1929</v>
      </c>
      <c r="E957">
        <v>40</v>
      </c>
      <c r="F957" t="s">
        <v>63</v>
      </c>
      <c r="G957">
        <v>63147822</v>
      </c>
      <c r="H957" t="str">
        <f>RIGHT(Таблица2[[#This Row],[Дата рождения]],4)</f>
        <v>1977</v>
      </c>
      <c r="I957" t="str">
        <f>LEFT(Таблица2[[#This Row],[Фамилия, имя]])</f>
        <v>К</v>
      </c>
    </row>
    <row r="958" spans="1:9" x14ac:dyDescent="0.2">
      <c r="A958">
        <v>1244</v>
      </c>
      <c r="B958" t="s">
        <v>1930</v>
      </c>
      <c r="C958" t="s">
        <v>65</v>
      </c>
      <c r="D958" s="20" t="s">
        <v>1931</v>
      </c>
      <c r="E958">
        <v>28</v>
      </c>
      <c r="F958" t="s">
        <v>63</v>
      </c>
      <c r="G958">
        <v>94784854</v>
      </c>
      <c r="H958" t="str">
        <f>RIGHT(Таблица2[[#This Row],[Дата рождения]],4)</f>
        <v>1989</v>
      </c>
      <c r="I958" t="str">
        <f>LEFT(Таблица2[[#This Row],[Фамилия, имя]])</f>
        <v>К</v>
      </c>
    </row>
    <row r="959" spans="1:9" x14ac:dyDescent="0.2">
      <c r="A959">
        <v>765</v>
      </c>
      <c r="B959" t="s">
        <v>1932</v>
      </c>
      <c r="C959" t="s">
        <v>71</v>
      </c>
      <c r="D959" s="20" t="s">
        <v>1933</v>
      </c>
      <c r="E959">
        <v>28</v>
      </c>
      <c r="F959" t="s">
        <v>63</v>
      </c>
      <c r="G959">
        <v>35683657</v>
      </c>
      <c r="H959" t="str">
        <f>RIGHT(Таблица2[[#This Row],[Дата рождения]],4)</f>
        <v>1989</v>
      </c>
      <c r="I959" t="str">
        <f>LEFT(Таблица2[[#This Row],[Фамилия, имя]])</f>
        <v>Е</v>
      </c>
    </row>
    <row r="960" spans="1:9" x14ac:dyDescent="0.2">
      <c r="A960">
        <v>1346</v>
      </c>
      <c r="B960" t="s">
        <v>1934</v>
      </c>
      <c r="C960" t="s">
        <v>65</v>
      </c>
      <c r="D960" s="20" t="s">
        <v>1935</v>
      </c>
      <c r="E960">
        <v>32</v>
      </c>
      <c r="F960" t="s">
        <v>207</v>
      </c>
      <c r="G960">
        <v>9211539</v>
      </c>
      <c r="H960" t="str">
        <f>RIGHT(Таблица2[[#This Row],[Дата рождения]],4)</f>
        <v>1985</v>
      </c>
      <c r="I960" t="str">
        <f>LEFT(Таблица2[[#This Row],[Фамилия, имя]])</f>
        <v>Л</v>
      </c>
    </row>
    <row r="961" spans="1:9" x14ac:dyDescent="0.2">
      <c r="A961">
        <v>826</v>
      </c>
      <c r="B961" t="s">
        <v>1936</v>
      </c>
      <c r="C961" t="s">
        <v>61</v>
      </c>
      <c r="D961" s="20" t="s">
        <v>1937</v>
      </c>
      <c r="E961">
        <v>31</v>
      </c>
      <c r="F961" t="s">
        <v>76</v>
      </c>
      <c r="G961">
        <v>24942704</v>
      </c>
      <c r="H961" t="str">
        <f>RIGHT(Таблица2[[#This Row],[Дата рождения]],4)</f>
        <v>1986</v>
      </c>
      <c r="I961" t="str">
        <f>LEFT(Таблица2[[#This Row],[Фамилия, имя]])</f>
        <v>З</v>
      </c>
    </row>
    <row r="962" spans="1:9" x14ac:dyDescent="0.2">
      <c r="A962">
        <v>802</v>
      </c>
      <c r="B962" t="s">
        <v>1938</v>
      </c>
      <c r="C962" t="s">
        <v>65</v>
      </c>
      <c r="D962" s="20" t="s">
        <v>1939</v>
      </c>
      <c r="E962">
        <v>27</v>
      </c>
      <c r="F962" t="s">
        <v>63</v>
      </c>
      <c r="G962">
        <v>50914702</v>
      </c>
      <c r="H962" t="str">
        <f>RIGHT(Таблица2[[#This Row],[Дата рождения]],4)</f>
        <v>1990</v>
      </c>
      <c r="I962" t="str">
        <f>LEFT(Таблица2[[#This Row],[Фамилия, имя]])</f>
        <v>Ж</v>
      </c>
    </row>
    <row r="963" spans="1:9" x14ac:dyDescent="0.2">
      <c r="A963">
        <v>1648</v>
      </c>
      <c r="B963" t="s">
        <v>1940</v>
      </c>
      <c r="C963" t="s">
        <v>71</v>
      </c>
      <c r="D963" s="20" t="s">
        <v>1941</v>
      </c>
      <c r="E963">
        <v>32</v>
      </c>
      <c r="F963" t="s">
        <v>63</v>
      </c>
      <c r="G963">
        <v>51173156</v>
      </c>
      <c r="H963" t="str">
        <f>RIGHT(Таблица2[[#This Row],[Дата рождения]],4)</f>
        <v>1985</v>
      </c>
      <c r="I963" t="str">
        <f>LEFT(Таблица2[[#This Row],[Фамилия, имя]])</f>
        <v>Н</v>
      </c>
    </row>
    <row r="964" spans="1:9" x14ac:dyDescent="0.2">
      <c r="A964">
        <v>25</v>
      </c>
      <c r="B964" t="s">
        <v>1942</v>
      </c>
      <c r="C964" t="s">
        <v>65</v>
      </c>
      <c r="D964" s="20" t="s">
        <v>1943</v>
      </c>
      <c r="E964">
        <v>31</v>
      </c>
      <c r="F964" t="s">
        <v>63</v>
      </c>
      <c r="G964">
        <v>67740724</v>
      </c>
      <c r="H964" t="str">
        <f>RIGHT(Таблица2[[#This Row],[Дата рождения]],4)</f>
        <v>1986</v>
      </c>
      <c r="I964" t="str">
        <f>LEFT(Таблица2[[#This Row],[Фамилия, имя]])</f>
        <v>А</v>
      </c>
    </row>
    <row r="965" spans="1:9" x14ac:dyDescent="0.2">
      <c r="A965">
        <v>418</v>
      </c>
      <c r="B965" t="s">
        <v>1944</v>
      </c>
      <c r="C965" t="s">
        <v>71</v>
      </c>
      <c r="D965" s="20" t="s">
        <v>277</v>
      </c>
      <c r="E965">
        <v>26</v>
      </c>
      <c r="F965" t="s">
        <v>63</v>
      </c>
      <c r="G965">
        <v>60745652</v>
      </c>
      <c r="H965" t="str">
        <f>RIGHT(Таблица2[[#This Row],[Дата рождения]],4)</f>
        <v>1991</v>
      </c>
      <c r="I965" t="str">
        <f>LEFT(Таблица2[[#This Row],[Фамилия, имя]])</f>
        <v>С</v>
      </c>
    </row>
    <row r="966" spans="1:9" x14ac:dyDescent="0.2">
      <c r="A966">
        <v>579</v>
      </c>
      <c r="B966" t="s">
        <v>1945</v>
      </c>
      <c r="C966" t="s">
        <v>65</v>
      </c>
      <c r="D966" s="20" t="s">
        <v>1946</v>
      </c>
      <c r="E966">
        <v>18</v>
      </c>
      <c r="F966" t="s">
        <v>63</v>
      </c>
      <c r="G966">
        <v>54368404</v>
      </c>
      <c r="H966" t="str">
        <f>RIGHT(Таблица2[[#This Row],[Дата рождения]],4)</f>
        <v>1999</v>
      </c>
      <c r="I966" t="str">
        <f>LEFT(Таблица2[[#This Row],[Фамилия, имя]])</f>
        <v>Т</v>
      </c>
    </row>
    <row r="967" spans="1:9" x14ac:dyDescent="0.2">
      <c r="A967">
        <v>967</v>
      </c>
      <c r="B967" t="s">
        <v>1947</v>
      </c>
      <c r="C967" t="s">
        <v>65</v>
      </c>
      <c r="D967" s="20" t="s">
        <v>1378</v>
      </c>
      <c r="E967">
        <v>34</v>
      </c>
      <c r="F967" t="s">
        <v>63</v>
      </c>
      <c r="G967">
        <v>46956338</v>
      </c>
      <c r="H967" t="str">
        <f>RIGHT(Таблица2[[#This Row],[Дата рождения]],4)</f>
        <v>1984</v>
      </c>
      <c r="I967" t="str">
        <f>LEFT(Таблица2[[#This Row],[Фамилия, имя]])</f>
        <v>Ш</v>
      </c>
    </row>
    <row r="968" spans="1:9" x14ac:dyDescent="0.2">
      <c r="A968">
        <v>943</v>
      </c>
      <c r="B968" t="s">
        <v>1948</v>
      </c>
      <c r="C968" t="s">
        <v>65</v>
      </c>
      <c r="D968" s="20" t="s">
        <v>1949</v>
      </c>
      <c r="E968">
        <v>36</v>
      </c>
      <c r="F968" t="s">
        <v>63</v>
      </c>
      <c r="G968">
        <v>69827352</v>
      </c>
      <c r="H968" t="str">
        <f>RIGHT(Таблица2[[#This Row],[Дата рождения]],4)</f>
        <v>1981</v>
      </c>
      <c r="I968" t="str">
        <f>LEFT(Таблица2[[#This Row],[Фамилия, имя]])</f>
        <v>Ш</v>
      </c>
    </row>
    <row r="969" spans="1:9" x14ac:dyDescent="0.2">
      <c r="A969">
        <v>728</v>
      </c>
      <c r="B969" t="s">
        <v>1950</v>
      </c>
      <c r="C969" t="s">
        <v>71</v>
      </c>
      <c r="D969" s="20" t="s">
        <v>1951</v>
      </c>
      <c r="E969">
        <v>24</v>
      </c>
      <c r="F969" t="s">
        <v>207</v>
      </c>
      <c r="G969">
        <v>54004059</v>
      </c>
      <c r="H969" t="str">
        <f>RIGHT(Таблица2[[#This Row],[Дата рождения]],4)</f>
        <v>1993</v>
      </c>
      <c r="I969" t="str">
        <f>LEFT(Таблица2[[#This Row],[Фамилия, имя]])</f>
        <v>Е</v>
      </c>
    </row>
    <row r="970" spans="1:9" x14ac:dyDescent="0.2">
      <c r="A970">
        <v>1199</v>
      </c>
      <c r="B970" t="s">
        <v>1952</v>
      </c>
      <c r="C970" t="s">
        <v>71</v>
      </c>
      <c r="D970" s="20" t="s">
        <v>1953</v>
      </c>
      <c r="E970">
        <v>37</v>
      </c>
      <c r="F970" t="s">
        <v>103</v>
      </c>
      <c r="G970">
        <v>16384108</v>
      </c>
      <c r="H970" t="str">
        <f>RIGHT(Таблица2[[#This Row],[Дата рождения]],4)</f>
        <v>1980</v>
      </c>
      <c r="I970" t="str">
        <f>LEFT(Таблица2[[#This Row],[Фамилия, имя]])</f>
        <v>К</v>
      </c>
    </row>
    <row r="971" spans="1:9" x14ac:dyDescent="0.2">
      <c r="A971">
        <v>616</v>
      </c>
      <c r="B971" t="s">
        <v>1954</v>
      </c>
      <c r="C971" t="s">
        <v>71</v>
      </c>
      <c r="D971" s="20" t="s">
        <v>1955</v>
      </c>
      <c r="E971">
        <v>28</v>
      </c>
      <c r="F971" t="s">
        <v>161</v>
      </c>
      <c r="G971">
        <v>12780312</v>
      </c>
      <c r="H971" t="str">
        <f>RIGHT(Таблица2[[#This Row],[Дата рождения]],4)</f>
        <v>1989</v>
      </c>
      <c r="I971" t="str">
        <f>LEFT(Таблица2[[#This Row],[Фамилия, имя]])</f>
        <v>У</v>
      </c>
    </row>
    <row r="972" spans="1:9" x14ac:dyDescent="0.2">
      <c r="A972">
        <v>365</v>
      </c>
      <c r="B972" t="s">
        <v>1956</v>
      </c>
      <c r="C972" t="s">
        <v>71</v>
      </c>
      <c r="D972" s="20" t="s">
        <v>1957</v>
      </c>
      <c r="E972">
        <v>20</v>
      </c>
      <c r="F972" t="s">
        <v>63</v>
      </c>
      <c r="G972">
        <v>36963815</v>
      </c>
      <c r="H972" t="str">
        <f>RIGHT(Таблица2[[#This Row],[Дата рождения]],4)</f>
        <v>1998</v>
      </c>
      <c r="I972" t="str">
        <f>LEFT(Таблица2[[#This Row],[Фамилия, имя]])</f>
        <v>С</v>
      </c>
    </row>
    <row r="973" spans="1:9" x14ac:dyDescent="0.2">
      <c r="A973">
        <v>910</v>
      </c>
      <c r="B973" t="s">
        <v>1418</v>
      </c>
      <c r="C973" t="s">
        <v>65</v>
      </c>
      <c r="D973" s="20" t="s">
        <v>1319</v>
      </c>
      <c r="E973">
        <v>25</v>
      </c>
      <c r="F973" t="s">
        <v>63</v>
      </c>
      <c r="G973">
        <v>19205152</v>
      </c>
      <c r="H973" t="str">
        <f>RIGHT(Таблица2[[#This Row],[Дата рождения]],4)</f>
        <v>1992</v>
      </c>
      <c r="I973" t="str">
        <f>LEFT(Таблица2[[#This Row],[Фамилия, имя]])</f>
        <v>Ш</v>
      </c>
    </row>
    <row r="974" spans="1:9" x14ac:dyDescent="0.2">
      <c r="A974">
        <v>1780</v>
      </c>
      <c r="B974" t="s">
        <v>1958</v>
      </c>
      <c r="C974" t="s">
        <v>71</v>
      </c>
      <c r="D974" s="20" t="s">
        <v>1959</v>
      </c>
      <c r="E974">
        <v>25</v>
      </c>
      <c r="F974" t="s">
        <v>96</v>
      </c>
      <c r="G974">
        <v>70241147</v>
      </c>
      <c r="H974" t="str">
        <f>RIGHT(Таблица2[[#This Row],[Дата рождения]],4)</f>
        <v>1992</v>
      </c>
      <c r="I974" t="str">
        <f>LEFT(Таблица2[[#This Row],[Фамилия, имя]])</f>
        <v>П</v>
      </c>
    </row>
    <row r="975" spans="1:9" x14ac:dyDescent="0.2">
      <c r="A975">
        <v>631</v>
      </c>
      <c r="B975" t="s">
        <v>1960</v>
      </c>
      <c r="C975" t="s">
        <v>65</v>
      </c>
      <c r="D975" s="20" t="s">
        <v>1961</v>
      </c>
      <c r="E975">
        <v>45</v>
      </c>
      <c r="F975" t="s">
        <v>63</v>
      </c>
      <c r="G975">
        <v>4317279</v>
      </c>
      <c r="H975" t="str">
        <f>RIGHT(Таблица2[[#This Row],[Дата рождения]],4)</f>
        <v>1972</v>
      </c>
      <c r="I975" t="str">
        <f>LEFT(Таблица2[[#This Row],[Фамилия, имя]])</f>
        <v>Д</v>
      </c>
    </row>
    <row r="976" spans="1:9" x14ac:dyDescent="0.2">
      <c r="A976">
        <v>115</v>
      </c>
      <c r="B976" t="s">
        <v>1962</v>
      </c>
      <c r="C976" t="s">
        <v>65</v>
      </c>
      <c r="D976" s="20" t="s">
        <v>1963</v>
      </c>
      <c r="E976">
        <v>33</v>
      </c>
      <c r="F976" t="s">
        <v>63</v>
      </c>
      <c r="G976">
        <v>52109505</v>
      </c>
      <c r="H976" t="str">
        <f>RIGHT(Таблица2[[#This Row],[Дата рождения]],4)</f>
        <v>1984</v>
      </c>
      <c r="I976" t="str">
        <f>LEFT(Таблица2[[#This Row],[Фамилия, имя]])</f>
        <v>Б</v>
      </c>
    </row>
    <row r="977" spans="1:9" x14ac:dyDescent="0.2">
      <c r="A977">
        <v>937</v>
      </c>
      <c r="B977" t="s">
        <v>1964</v>
      </c>
      <c r="C977" t="s">
        <v>71</v>
      </c>
      <c r="D977" s="20" t="s">
        <v>1965</v>
      </c>
      <c r="E977">
        <v>36</v>
      </c>
      <c r="F977" t="s">
        <v>63</v>
      </c>
      <c r="G977">
        <v>8462407</v>
      </c>
      <c r="H977" t="str">
        <f>RIGHT(Таблица2[[#This Row],[Дата рождения]],4)</f>
        <v>1981</v>
      </c>
      <c r="I977" t="str">
        <f>LEFT(Таблица2[[#This Row],[Фамилия, имя]])</f>
        <v>К</v>
      </c>
    </row>
    <row r="978" spans="1:9" x14ac:dyDescent="0.2">
      <c r="A978">
        <v>561</v>
      </c>
      <c r="B978" t="s">
        <v>1966</v>
      </c>
      <c r="C978" t="s">
        <v>71</v>
      </c>
      <c r="D978" s="20" t="s">
        <v>1967</v>
      </c>
      <c r="E978">
        <v>29</v>
      </c>
      <c r="F978" t="s">
        <v>63</v>
      </c>
      <c r="G978">
        <v>2910900</v>
      </c>
      <c r="H978" t="str">
        <f>RIGHT(Таблица2[[#This Row],[Дата рождения]],4)</f>
        <v>1989</v>
      </c>
      <c r="I978" t="str">
        <f>LEFT(Таблица2[[#This Row],[Фамилия, имя]])</f>
        <v>Т</v>
      </c>
    </row>
    <row r="979" spans="1:9" x14ac:dyDescent="0.2">
      <c r="A979">
        <v>1160</v>
      </c>
      <c r="B979" t="s">
        <v>1968</v>
      </c>
      <c r="C979" t="s">
        <v>61</v>
      </c>
      <c r="D979" s="20" t="s">
        <v>1780</v>
      </c>
      <c r="E979">
        <v>22</v>
      </c>
      <c r="F979" t="s">
        <v>63</v>
      </c>
      <c r="G979">
        <v>91874482</v>
      </c>
      <c r="H979" t="str">
        <f>RIGHT(Таблица2[[#This Row],[Дата рождения]],4)</f>
        <v>1995</v>
      </c>
      <c r="I979" t="str">
        <f>LEFT(Таблица2[[#This Row],[Фамилия, имя]])</f>
        <v>К</v>
      </c>
    </row>
    <row r="980" spans="1:9" x14ac:dyDescent="0.2">
      <c r="A980">
        <v>533</v>
      </c>
      <c r="B980" t="s">
        <v>1969</v>
      </c>
      <c r="C980" t="s">
        <v>61</v>
      </c>
      <c r="D980" s="20" t="s">
        <v>1970</v>
      </c>
      <c r="E980">
        <v>22</v>
      </c>
      <c r="F980" t="s">
        <v>67</v>
      </c>
      <c r="G980">
        <v>94752799</v>
      </c>
      <c r="H980" t="str">
        <f>RIGHT(Таблица2[[#This Row],[Дата рождения]],4)</f>
        <v>1995</v>
      </c>
      <c r="I980" t="str">
        <f>LEFT(Таблица2[[#This Row],[Фамилия, имя]])</f>
        <v>Г</v>
      </c>
    </row>
    <row r="981" spans="1:9" x14ac:dyDescent="0.2">
      <c r="A981">
        <v>1082</v>
      </c>
      <c r="B981" t="s">
        <v>1971</v>
      </c>
      <c r="C981" t="s">
        <v>71</v>
      </c>
      <c r="D981" s="20" t="s">
        <v>1972</v>
      </c>
      <c r="E981">
        <v>36</v>
      </c>
      <c r="F981" t="s">
        <v>73</v>
      </c>
      <c r="G981">
        <v>7439292</v>
      </c>
      <c r="H981" t="str">
        <f>RIGHT(Таблица2[[#This Row],[Дата рождения]],4)</f>
        <v>1981</v>
      </c>
      <c r="I981" t="str">
        <f>LEFT(Таблица2[[#This Row],[Фамилия, имя]])</f>
        <v>К</v>
      </c>
    </row>
    <row r="982" spans="1:9" x14ac:dyDescent="0.2">
      <c r="A982">
        <v>1578</v>
      </c>
      <c r="B982" t="s">
        <v>1973</v>
      </c>
      <c r="C982" t="s">
        <v>61</v>
      </c>
      <c r="D982" s="20" t="s">
        <v>1974</v>
      </c>
      <c r="E982">
        <v>22</v>
      </c>
      <c r="F982" t="s">
        <v>63</v>
      </c>
      <c r="G982">
        <v>13135637</v>
      </c>
      <c r="H982" t="str">
        <f>RIGHT(Таблица2[[#This Row],[Дата рождения]],4)</f>
        <v>1995</v>
      </c>
      <c r="I982" t="str">
        <f>LEFT(Таблица2[[#This Row],[Фамилия, имя]])</f>
        <v>М</v>
      </c>
    </row>
    <row r="983" spans="1:9" x14ac:dyDescent="0.2">
      <c r="A983">
        <v>296</v>
      </c>
      <c r="B983" t="s">
        <v>1975</v>
      </c>
      <c r="C983" t="s">
        <v>71</v>
      </c>
      <c r="D983" s="20" t="s">
        <v>1976</v>
      </c>
      <c r="E983">
        <v>29</v>
      </c>
      <c r="F983" t="s">
        <v>63</v>
      </c>
      <c r="G983">
        <v>74620145</v>
      </c>
      <c r="H983" t="str">
        <f>RIGHT(Таблица2[[#This Row],[Дата рождения]],4)</f>
        <v>1988</v>
      </c>
      <c r="I983" t="str">
        <f>LEFT(Таблица2[[#This Row],[Фамилия, имя]])</f>
        <v>С</v>
      </c>
    </row>
    <row r="984" spans="1:9" x14ac:dyDescent="0.2">
      <c r="A984">
        <v>417</v>
      </c>
      <c r="B984" t="s">
        <v>1977</v>
      </c>
      <c r="C984" t="s">
        <v>65</v>
      </c>
      <c r="D984" s="20" t="s">
        <v>1978</v>
      </c>
      <c r="E984">
        <v>40</v>
      </c>
      <c r="F984" t="s">
        <v>63</v>
      </c>
      <c r="G984">
        <v>81412369</v>
      </c>
      <c r="H984" t="str">
        <f>RIGHT(Таблица2[[#This Row],[Дата рождения]],4)</f>
        <v>1977</v>
      </c>
      <c r="I984" t="str">
        <f>LEFT(Таблица2[[#This Row],[Фамилия, имя]])</f>
        <v>С</v>
      </c>
    </row>
    <row r="985" spans="1:9" x14ac:dyDescent="0.2">
      <c r="A985">
        <v>865</v>
      </c>
      <c r="B985" t="s">
        <v>1979</v>
      </c>
      <c r="C985" t="s">
        <v>71</v>
      </c>
      <c r="D985" s="20" t="s">
        <v>1980</v>
      </c>
      <c r="E985">
        <v>30</v>
      </c>
      <c r="F985" t="s">
        <v>63</v>
      </c>
      <c r="G985">
        <v>67288160</v>
      </c>
      <c r="H985" t="str">
        <f>RIGHT(Таблица2[[#This Row],[Дата рождения]],4)</f>
        <v>1987</v>
      </c>
      <c r="I985" t="str">
        <f>LEFT(Таблица2[[#This Row],[Фамилия, имя]])</f>
        <v>З</v>
      </c>
    </row>
    <row r="986" spans="1:9" x14ac:dyDescent="0.2">
      <c r="A986">
        <v>57</v>
      </c>
      <c r="B986" t="s">
        <v>1981</v>
      </c>
      <c r="C986" t="s">
        <v>71</v>
      </c>
      <c r="D986" s="20" t="s">
        <v>1982</v>
      </c>
      <c r="E986">
        <v>36</v>
      </c>
      <c r="F986" t="s">
        <v>161</v>
      </c>
      <c r="G986">
        <v>2274173</v>
      </c>
      <c r="H986" t="str">
        <f>RIGHT(Таблица2[[#This Row],[Дата рождения]],4)</f>
        <v>1981</v>
      </c>
      <c r="I986" t="str">
        <f>LEFT(Таблица2[[#This Row],[Фамилия, имя]])</f>
        <v>А</v>
      </c>
    </row>
    <row r="987" spans="1:9" x14ac:dyDescent="0.2">
      <c r="A987">
        <v>986</v>
      </c>
      <c r="B987" t="s">
        <v>969</v>
      </c>
      <c r="C987" t="s">
        <v>71</v>
      </c>
      <c r="D987" s="20" t="s">
        <v>970</v>
      </c>
      <c r="E987">
        <v>31</v>
      </c>
      <c r="F987" t="s">
        <v>63</v>
      </c>
      <c r="G987">
        <v>6875102</v>
      </c>
      <c r="H987" t="str">
        <f>RIGHT(Таблица2[[#This Row],[Дата рождения]],4)</f>
        <v>1986</v>
      </c>
      <c r="I987" t="str">
        <f>LEFT(Таблица2[[#This Row],[Фамилия, имя]])</f>
        <v>Ш</v>
      </c>
    </row>
    <row r="988" spans="1:9" x14ac:dyDescent="0.2">
      <c r="A988">
        <v>161</v>
      </c>
      <c r="B988" t="s">
        <v>1983</v>
      </c>
      <c r="C988" t="s">
        <v>71</v>
      </c>
      <c r="D988" s="20" t="s">
        <v>1984</v>
      </c>
      <c r="E988">
        <v>22</v>
      </c>
      <c r="F988" t="s">
        <v>63</v>
      </c>
      <c r="G988">
        <v>52548181</v>
      </c>
      <c r="H988" t="str">
        <f>RIGHT(Таблица2[[#This Row],[Дата рождения]],4)</f>
        <v>1995</v>
      </c>
      <c r="I988" t="str">
        <f>LEFT(Таблица2[[#This Row],[Фамилия, имя]])</f>
        <v>Р</v>
      </c>
    </row>
    <row r="989" spans="1:9" x14ac:dyDescent="0.2">
      <c r="A989">
        <v>915</v>
      </c>
      <c r="B989" t="s">
        <v>1985</v>
      </c>
      <c r="C989" t="s">
        <v>65</v>
      </c>
      <c r="D989" s="20" t="s">
        <v>1986</v>
      </c>
      <c r="E989">
        <v>25</v>
      </c>
      <c r="F989" t="s">
        <v>63</v>
      </c>
      <c r="G989">
        <v>79608934</v>
      </c>
      <c r="H989" t="str">
        <f>RIGHT(Таблица2[[#This Row],[Дата рождения]],4)</f>
        <v>1992</v>
      </c>
      <c r="I989" t="str">
        <f>LEFT(Таблица2[[#This Row],[Фамилия, имя]])</f>
        <v>И</v>
      </c>
    </row>
    <row r="990" spans="1:9" x14ac:dyDescent="0.2">
      <c r="A990">
        <v>1010</v>
      </c>
      <c r="B990" t="s">
        <v>1987</v>
      </c>
      <c r="C990" t="s">
        <v>71</v>
      </c>
      <c r="D990" s="20" t="s">
        <v>1988</v>
      </c>
      <c r="E990">
        <v>31</v>
      </c>
      <c r="F990" t="s">
        <v>76</v>
      </c>
      <c r="G990">
        <v>64793012</v>
      </c>
      <c r="H990" t="str">
        <f>RIGHT(Таблица2[[#This Row],[Дата рождения]],4)</f>
        <v>1986</v>
      </c>
      <c r="I990" t="str">
        <f>LEFT(Таблица2[[#This Row],[Фамилия, имя]])</f>
        <v>Ш</v>
      </c>
    </row>
    <row r="991" spans="1:9" x14ac:dyDescent="0.2">
      <c r="A991">
        <v>1253</v>
      </c>
      <c r="B991" t="s">
        <v>1989</v>
      </c>
      <c r="C991" t="s">
        <v>71</v>
      </c>
      <c r="D991" s="20" t="s">
        <v>1990</v>
      </c>
      <c r="E991">
        <v>34</v>
      </c>
      <c r="F991" t="s">
        <v>96</v>
      </c>
      <c r="G991">
        <v>73448178</v>
      </c>
      <c r="H991" t="str">
        <f>RIGHT(Таблица2[[#This Row],[Дата рождения]],4)</f>
        <v>1983</v>
      </c>
      <c r="I991" t="str">
        <f>LEFT(Таблица2[[#This Row],[Фамилия, имя]])</f>
        <v>К</v>
      </c>
    </row>
    <row r="992" spans="1:9" x14ac:dyDescent="0.2">
      <c r="A992">
        <v>617</v>
      </c>
      <c r="B992" t="s">
        <v>1991</v>
      </c>
      <c r="C992" t="s">
        <v>71</v>
      </c>
      <c r="D992" s="20" t="s">
        <v>1992</v>
      </c>
      <c r="E992">
        <v>40</v>
      </c>
      <c r="F992" t="s">
        <v>73</v>
      </c>
      <c r="G992">
        <v>65942871</v>
      </c>
      <c r="H992" t="str">
        <f>RIGHT(Таблица2[[#This Row],[Дата рождения]],4)</f>
        <v>1977</v>
      </c>
      <c r="I992" t="str">
        <f>LEFT(Таблица2[[#This Row],[Фамилия, имя]])</f>
        <v>У</v>
      </c>
    </row>
    <row r="993" spans="1:9" x14ac:dyDescent="0.2">
      <c r="A993">
        <v>732</v>
      </c>
      <c r="B993" t="s">
        <v>1993</v>
      </c>
      <c r="C993" t="s">
        <v>61</v>
      </c>
      <c r="D993" s="20" t="s">
        <v>979</v>
      </c>
      <c r="E993">
        <v>29</v>
      </c>
      <c r="F993" t="s">
        <v>85</v>
      </c>
      <c r="G993">
        <v>70459510</v>
      </c>
      <c r="H993" t="str">
        <f>RIGHT(Таблица2[[#This Row],[Дата рождения]],4)</f>
        <v>1988</v>
      </c>
      <c r="I993" t="str">
        <f>LEFT(Таблица2[[#This Row],[Фамилия, имя]])</f>
        <v>Х</v>
      </c>
    </row>
    <row r="994" spans="1:9" x14ac:dyDescent="0.2">
      <c r="A994">
        <v>456</v>
      </c>
      <c r="B994" t="s">
        <v>1994</v>
      </c>
      <c r="C994" t="s">
        <v>65</v>
      </c>
      <c r="D994" s="20" t="s">
        <v>1995</v>
      </c>
      <c r="E994">
        <v>33</v>
      </c>
      <c r="F994" t="s">
        <v>67</v>
      </c>
      <c r="G994">
        <v>71382881</v>
      </c>
      <c r="H994" t="str">
        <f>RIGHT(Таблица2[[#This Row],[Дата рождения]],4)</f>
        <v>1984</v>
      </c>
      <c r="I994" t="str">
        <f>LEFT(Таблица2[[#This Row],[Фамилия, имя]])</f>
        <v>С</v>
      </c>
    </row>
    <row r="995" spans="1:9" x14ac:dyDescent="0.2">
      <c r="A995">
        <v>1211</v>
      </c>
      <c r="B995" t="s">
        <v>1996</v>
      </c>
      <c r="C995" t="s">
        <v>65</v>
      </c>
      <c r="D995" s="20" t="s">
        <v>1997</v>
      </c>
      <c r="E995">
        <v>39</v>
      </c>
      <c r="F995" t="s">
        <v>63</v>
      </c>
      <c r="G995">
        <v>34931820</v>
      </c>
      <c r="H995" t="str">
        <f>RIGHT(Таблица2[[#This Row],[Дата рождения]],4)</f>
        <v>1978</v>
      </c>
      <c r="I995" t="str">
        <f>LEFT(Таблица2[[#This Row],[Фамилия, имя]])</f>
        <v>К</v>
      </c>
    </row>
    <row r="996" spans="1:9" x14ac:dyDescent="0.2">
      <c r="A996">
        <v>917</v>
      </c>
      <c r="B996" t="s">
        <v>1998</v>
      </c>
      <c r="C996" t="s">
        <v>65</v>
      </c>
      <c r="D996" s="20" t="s">
        <v>1999</v>
      </c>
      <c r="E996">
        <v>29</v>
      </c>
      <c r="F996" t="s">
        <v>63</v>
      </c>
      <c r="G996">
        <v>46437382</v>
      </c>
      <c r="H996" t="str">
        <f>RIGHT(Таблица2[[#This Row],[Дата рождения]],4)</f>
        <v>1988</v>
      </c>
      <c r="I996" t="str">
        <f>LEFT(Таблица2[[#This Row],[Фамилия, имя]])</f>
        <v>И</v>
      </c>
    </row>
    <row r="997" spans="1:9" x14ac:dyDescent="0.2">
      <c r="A997">
        <v>952</v>
      </c>
      <c r="B997" t="s">
        <v>687</v>
      </c>
      <c r="C997" t="s">
        <v>61</v>
      </c>
      <c r="D997" s="20" t="s">
        <v>688</v>
      </c>
      <c r="E997">
        <v>31</v>
      </c>
      <c r="F997" t="s">
        <v>63</v>
      </c>
      <c r="G997">
        <v>74791831</v>
      </c>
      <c r="H997" t="str">
        <f>RIGHT(Таблица2[[#This Row],[Дата рождения]],4)</f>
        <v>1986</v>
      </c>
      <c r="I997" t="str">
        <f>LEFT(Таблица2[[#This Row],[Фамилия, имя]])</f>
        <v>Ш</v>
      </c>
    </row>
    <row r="998" spans="1:9" x14ac:dyDescent="0.2">
      <c r="A998">
        <v>257</v>
      </c>
      <c r="B998" t="s">
        <v>2000</v>
      </c>
      <c r="C998" t="s">
        <v>71</v>
      </c>
      <c r="D998" s="20" t="s">
        <v>80</v>
      </c>
      <c r="E998">
        <v>27</v>
      </c>
      <c r="F998" t="s">
        <v>207</v>
      </c>
      <c r="G998">
        <v>76463957</v>
      </c>
      <c r="H998" t="str">
        <f>RIGHT(Таблица2[[#This Row],[Дата рождения]],4)</f>
        <v>1990</v>
      </c>
      <c r="I998" t="str">
        <f>LEFT(Таблица2[[#This Row],[Фамилия, имя]])</f>
        <v>С</v>
      </c>
    </row>
    <row r="999" spans="1:9" x14ac:dyDescent="0.2">
      <c r="A999">
        <v>929</v>
      </c>
      <c r="B999" t="s">
        <v>2001</v>
      </c>
      <c r="C999" t="s">
        <v>71</v>
      </c>
      <c r="D999" s="20" t="s">
        <v>2002</v>
      </c>
      <c r="E999">
        <v>30</v>
      </c>
      <c r="F999" t="s">
        <v>161</v>
      </c>
      <c r="G999">
        <v>68877342</v>
      </c>
      <c r="H999" t="str">
        <f>RIGHT(Таблица2[[#This Row],[Дата рождения]],4)</f>
        <v>1987</v>
      </c>
      <c r="I999" t="str">
        <f>LEFT(Таблица2[[#This Row],[Фамилия, имя]])</f>
        <v>Ш</v>
      </c>
    </row>
    <row r="1000" spans="1:9" x14ac:dyDescent="0.2">
      <c r="A1000">
        <v>756</v>
      </c>
      <c r="B1000" t="s">
        <v>2003</v>
      </c>
      <c r="C1000" t="s">
        <v>65</v>
      </c>
      <c r="D1000" s="20" t="s">
        <v>2004</v>
      </c>
      <c r="E1000">
        <v>29</v>
      </c>
      <c r="F1000" t="s">
        <v>63</v>
      </c>
      <c r="G1000">
        <v>74360108</v>
      </c>
      <c r="H1000" t="str">
        <f>RIGHT(Таблица2[[#This Row],[Дата рождения]],4)</f>
        <v>1988</v>
      </c>
      <c r="I1000" t="str">
        <f>LEFT(Таблица2[[#This Row],[Фамилия, имя]])</f>
        <v>Е</v>
      </c>
    </row>
    <row r="1001" spans="1:9" x14ac:dyDescent="0.2">
      <c r="A1001">
        <v>1307</v>
      </c>
      <c r="B1001" t="s">
        <v>2005</v>
      </c>
      <c r="C1001" t="s">
        <v>65</v>
      </c>
      <c r="D1001" s="20" t="s">
        <v>663</v>
      </c>
      <c r="E1001">
        <v>28</v>
      </c>
      <c r="F1001" t="s">
        <v>591</v>
      </c>
      <c r="G1001">
        <v>46245166</v>
      </c>
      <c r="H1001" t="str">
        <f>RIGHT(Таблица2[[#This Row],[Дата рождения]],4)</f>
        <v>1989</v>
      </c>
      <c r="I1001" t="str">
        <f>LEFT(Таблица2[[#This Row],[Фамилия, имя]])</f>
        <v>Л</v>
      </c>
    </row>
    <row r="1002" spans="1:9" x14ac:dyDescent="0.2">
      <c r="A1002">
        <v>512</v>
      </c>
      <c r="B1002" t="s">
        <v>2006</v>
      </c>
      <c r="C1002" t="s">
        <v>61</v>
      </c>
      <c r="D1002" s="20" t="s">
        <v>2007</v>
      </c>
      <c r="E1002">
        <v>41</v>
      </c>
      <c r="F1002" t="s">
        <v>63</v>
      </c>
      <c r="G1002">
        <v>34845347</v>
      </c>
      <c r="H1002" t="str">
        <f>RIGHT(Таблица2[[#This Row],[Дата рождения]],4)</f>
        <v>1976</v>
      </c>
      <c r="I1002" t="str">
        <f>LEFT(Таблица2[[#This Row],[Фамилия, имя]])</f>
        <v>Т</v>
      </c>
    </row>
    <row r="1003" spans="1:9" x14ac:dyDescent="0.2">
      <c r="A1003">
        <v>1236</v>
      </c>
      <c r="B1003" t="s">
        <v>2008</v>
      </c>
      <c r="C1003" t="s">
        <v>61</v>
      </c>
      <c r="D1003" s="20" t="s">
        <v>1925</v>
      </c>
      <c r="E1003">
        <v>19</v>
      </c>
      <c r="F1003" t="s">
        <v>63</v>
      </c>
      <c r="G1003">
        <v>91125249</v>
      </c>
      <c r="H1003" t="str">
        <f>RIGHT(Таблица2[[#This Row],[Дата рождения]],4)</f>
        <v>1998</v>
      </c>
      <c r="I1003" t="str">
        <f>LEFT(Таблица2[[#This Row],[Фамилия, имя]])</f>
        <v>К</v>
      </c>
    </row>
    <row r="1004" spans="1:9" x14ac:dyDescent="0.2">
      <c r="A1004">
        <v>379</v>
      </c>
      <c r="B1004" t="s">
        <v>2009</v>
      </c>
      <c r="C1004" t="s">
        <v>71</v>
      </c>
      <c r="D1004" s="20" t="s">
        <v>2010</v>
      </c>
      <c r="E1004">
        <v>23</v>
      </c>
      <c r="F1004" t="s">
        <v>63</v>
      </c>
      <c r="G1004">
        <v>23261858</v>
      </c>
      <c r="H1004" t="str">
        <f>RIGHT(Таблица2[[#This Row],[Дата рождения]],4)</f>
        <v>1994</v>
      </c>
      <c r="I1004" t="str">
        <f>LEFT(Таблица2[[#This Row],[Фамилия, имя]])</f>
        <v>С</v>
      </c>
    </row>
    <row r="1005" spans="1:9" x14ac:dyDescent="0.2">
      <c r="A1005">
        <v>349</v>
      </c>
      <c r="B1005" t="s">
        <v>2011</v>
      </c>
      <c r="C1005" t="s">
        <v>71</v>
      </c>
      <c r="D1005" s="20" t="s">
        <v>2012</v>
      </c>
      <c r="E1005">
        <v>23</v>
      </c>
      <c r="F1005" t="s">
        <v>63</v>
      </c>
      <c r="G1005">
        <v>65496905</v>
      </c>
      <c r="H1005" t="str">
        <f>RIGHT(Таблица2[[#This Row],[Дата рождения]],4)</f>
        <v>1994</v>
      </c>
      <c r="I1005" t="str">
        <f>LEFT(Таблица2[[#This Row],[Фамилия, имя]])</f>
        <v>С</v>
      </c>
    </row>
    <row r="1006" spans="1:9" x14ac:dyDescent="0.2">
      <c r="A1006">
        <v>76</v>
      </c>
      <c r="B1006" t="s">
        <v>2013</v>
      </c>
      <c r="C1006" t="s">
        <v>71</v>
      </c>
      <c r="D1006" s="20" t="s">
        <v>2014</v>
      </c>
      <c r="E1006">
        <v>25</v>
      </c>
      <c r="F1006" t="s">
        <v>63</v>
      </c>
      <c r="G1006">
        <v>40706657</v>
      </c>
      <c r="H1006" t="str">
        <f>RIGHT(Таблица2[[#This Row],[Дата рождения]],4)</f>
        <v>1992</v>
      </c>
      <c r="I1006" t="str">
        <f>LEFT(Таблица2[[#This Row],[Фамилия, имя]])</f>
        <v>П</v>
      </c>
    </row>
    <row r="1007" spans="1:9" x14ac:dyDescent="0.2">
      <c r="A1007">
        <v>770</v>
      </c>
      <c r="B1007" t="s">
        <v>2015</v>
      </c>
      <c r="C1007" t="s">
        <v>71</v>
      </c>
      <c r="D1007" s="20" t="s">
        <v>2016</v>
      </c>
      <c r="E1007">
        <v>25</v>
      </c>
      <c r="F1007" t="s">
        <v>96</v>
      </c>
      <c r="G1007">
        <v>12984687</v>
      </c>
      <c r="H1007" t="str">
        <f>RIGHT(Таблица2[[#This Row],[Дата рождения]],4)</f>
        <v>1992</v>
      </c>
      <c r="I1007" t="str">
        <f>LEFT(Таблица2[[#This Row],[Фамилия, имя]])</f>
        <v>Х</v>
      </c>
    </row>
    <row r="1008" spans="1:9" x14ac:dyDescent="0.2">
      <c r="A1008">
        <v>963</v>
      </c>
      <c r="B1008" t="s">
        <v>2017</v>
      </c>
      <c r="C1008" t="s">
        <v>71</v>
      </c>
      <c r="D1008" s="20" t="s">
        <v>2018</v>
      </c>
      <c r="E1008">
        <v>44</v>
      </c>
      <c r="F1008" t="s">
        <v>67</v>
      </c>
      <c r="G1008">
        <v>94546226</v>
      </c>
      <c r="H1008" t="str">
        <f>RIGHT(Таблица2[[#This Row],[Дата рождения]],4)</f>
        <v>1973</v>
      </c>
      <c r="I1008" t="str">
        <f>LEFT(Таблица2[[#This Row],[Фамилия, имя]])</f>
        <v>К</v>
      </c>
    </row>
    <row r="1009" spans="1:9" x14ac:dyDescent="0.2">
      <c r="A1009">
        <v>816</v>
      </c>
      <c r="B1009" t="s">
        <v>2019</v>
      </c>
      <c r="C1009" t="s">
        <v>71</v>
      </c>
      <c r="D1009" s="20" t="s">
        <v>2020</v>
      </c>
      <c r="E1009">
        <v>25</v>
      </c>
      <c r="F1009" t="s">
        <v>63</v>
      </c>
      <c r="G1009">
        <v>89012466</v>
      </c>
      <c r="H1009" t="str">
        <f>RIGHT(Таблица2[[#This Row],[Дата рождения]],4)</f>
        <v>1992</v>
      </c>
      <c r="I1009" t="str">
        <f>LEFT(Таблица2[[#This Row],[Фамилия, имя]])</f>
        <v>З</v>
      </c>
    </row>
    <row r="1010" spans="1:9" x14ac:dyDescent="0.2">
      <c r="A1010">
        <v>1050</v>
      </c>
      <c r="B1010" t="s">
        <v>2021</v>
      </c>
      <c r="C1010" t="s">
        <v>71</v>
      </c>
      <c r="D1010" s="20" t="s">
        <v>2022</v>
      </c>
      <c r="E1010">
        <v>34</v>
      </c>
      <c r="F1010" t="s">
        <v>63</v>
      </c>
      <c r="G1010">
        <v>15063787</v>
      </c>
      <c r="H1010" t="str">
        <f>RIGHT(Таблица2[[#This Row],[Дата рождения]],4)</f>
        <v>1983</v>
      </c>
      <c r="I1010" t="str">
        <f>LEFT(Таблица2[[#This Row],[Фамилия, имя]])</f>
        <v>К</v>
      </c>
    </row>
    <row r="1011" spans="1:9" x14ac:dyDescent="0.2">
      <c r="A1011">
        <v>1532</v>
      </c>
      <c r="B1011" t="s">
        <v>2023</v>
      </c>
      <c r="C1011" t="s">
        <v>71</v>
      </c>
      <c r="D1011" s="20" t="s">
        <v>2024</v>
      </c>
      <c r="E1011">
        <v>30</v>
      </c>
      <c r="F1011" t="s">
        <v>63</v>
      </c>
      <c r="G1011">
        <v>83449445</v>
      </c>
      <c r="H1011" t="str">
        <f>RIGHT(Таблица2[[#This Row],[Дата рождения]],4)</f>
        <v>1987</v>
      </c>
      <c r="I1011" t="str">
        <f>LEFT(Таблица2[[#This Row],[Фамилия, имя]])</f>
        <v>М</v>
      </c>
    </row>
    <row r="1012" spans="1:9" x14ac:dyDescent="0.2">
      <c r="A1012">
        <v>100</v>
      </c>
      <c r="B1012" t="s">
        <v>2025</v>
      </c>
      <c r="C1012" t="s">
        <v>61</v>
      </c>
      <c r="D1012" s="20" t="s">
        <v>2026</v>
      </c>
      <c r="E1012">
        <v>26</v>
      </c>
      <c r="F1012" t="s">
        <v>207</v>
      </c>
      <c r="G1012">
        <v>96181342</v>
      </c>
      <c r="H1012" t="str">
        <f>RIGHT(Таблица2[[#This Row],[Дата рождения]],4)</f>
        <v>1992</v>
      </c>
      <c r="I1012" t="str">
        <f>LEFT(Таблица2[[#This Row],[Фамилия, имя]])</f>
        <v>П</v>
      </c>
    </row>
    <row r="1013" spans="1:9" x14ac:dyDescent="0.2">
      <c r="A1013">
        <v>21</v>
      </c>
      <c r="B1013" t="s">
        <v>2027</v>
      </c>
      <c r="C1013" t="s">
        <v>71</v>
      </c>
      <c r="D1013" s="20" t="s">
        <v>2028</v>
      </c>
      <c r="E1013">
        <v>32</v>
      </c>
      <c r="F1013" t="s">
        <v>63</v>
      </c>
      <c r="G1013">
        <v>13222813</v>
      </c>
      <c r="H1013" t="str">
        <f>RIGHT(Таблица2[[#This Row],[Дата рождения]],4)</f>
        <v>1985</v>
      </c>
      <c r="I1013" t="str">
        <f>LEFT(Таблица2[[#This Row],[Фамилия, имя]])</f>
        <v>П</v>
      </c>
    </row>
    <row r="1014" spans="1:9" x14ac:dyDescent="0.2">
      <c r="A1014">
        <v>1759</v>
      </c>
      <c r="B1014" t="s">
        <v>2029</v>
      </c>
      <c r="C1014" t="s">
        <v>71</v>
      </c>
      <c r="D1014" s="20" t="s">
        <v>2030</v>
      </c>
      <c r="E1014">
        <v>26</v>
      </c>
      <c r="F1014" t="s">
        <v>63</v>
      </c>
      <c r="G1014">
        <v>68878301</v>
      </c>
      <c r="H1014" t="str">
        <f>RIGHT(Таблица2[[#This Row],[Дата рождения]],4)</f>
        <v>1991</v>
      </c>
      <c r="I1014" t="str">
        <f>LEFT(Таблица2[[#This Row],[Фамилия, имя]])</f>
        <v>П</v>
      </c>
    </row>
    <row r="1015" spans="1:9" x14ac:dyDescent="0.2">
      <c r="A1015">
        <v>419</v>
      </c>
      <c r="B1015" t="s">
        <v>2031</v>
      </c>
      <c r="C1015" t="s">
        <v>61</v>
      </c>
      <c r="D1015" s="20" t="s">
        <v>2032</v>
      </c>
      <c r="E1015">
        <v>45</v>
      </c>
      <c r="F1015" t="s">
        <v>63</v>
      </c>
      <c r="G1015">
        <v>38190650</v>
      </c>
      <c r="H1015" t="str">
        <f>RIGHT(Таблица2[[#This Row],[Дата рождения]],4)</f>
        <v>1972</v>
      </c>
      <c r="I1015" t="str">
        <f>LEFT(Таблица2[[#This Row],[Фамилия, имя]])</f>
        <v>С</v>
      </c>
    </row>
    <row r="1016" spans="1:9" x14ac:dyDescent="0.2">
      <c r="A1016">
        <v>912</v>
      </c>
      <c r="B1016" t="s">
        <v>984</v>
      </c>
      <c r="C1016" t="s">
        <v>71</v>
      </c>
      <c r="D1016" s="20" t="s">
        <v>985</v>
      </c>
      <c r="E1016">
        <v>37</v>
      </c>
      <c r="F1016" t="s">
        <v>63</v>
      </c>
      <c r="G1016">
        <v>3605080</v>
      </c>
      <c r="H1016" t="str">
        <f>RIGHT(Таблица2[[#This Row],[Дата рождения]],4)</f>
        <v>1980</v>
      </c>
      <c r="I1016" t="str">
        <f>LEFT(Таблица2[[#This Row],[Фамилия, имя]])</f>
        <v>Ш</v>
      </c>
    </row>
    <row r="1017" spans="1:9" x14ac:dyDescent="0.2">
      <c r="A1017">
        <v>844</v>
      </c>
      <c r="B1017" t="s">
        <v>1540</v>
      </c>
      <c r="C1017" t="s">
        <v>71</v>
      </c>
      <c r="D1017" s="20" t="s">
        <v>1541</v>
      </c>
      <c r="E1017">
        <v>21</v>
      </c>
      <c r="F1017" t="s">
        <v>63</v>
      </c>
      <c r="G1017">
        <v>37771036</v>
      </c>
      <c r="H1017" t="str">
        <f>RIGHT(Таблица2[[#This Row],[Дата рождения]],4)</f>
        <v>1996</v>
      </c>
      <c r="I1017" t="str">
        <f>LEFT(Таблица2[[#This Row],[Фамилия, имя]])</f>
        <v>Ш</v>
      </c>
    </row>
    <row r="1018" spans="1:9" x14ac:dyDescent="0.2">
      <c r="A1018">
        <v>740</v>
      </c>
      <c r="B1018" t="s">
        <v>2033</v>
      </c>
      <c r="C1018" t="s">
        <v>71</v>
      </c>
      <c r="D1018" s="20" t="s">
        <v>2034</v>
      </c>
      <c r="E1018">
        <v>28</v>
      </c>
      <c r="F1018" t="s">
        <v>124</v>
      </c>
      <c r="G1018">
        <v>7112182</v>
      </c>
      <c r="H1018" t="str">
        <f>RIGHT(Таблица2[[#This Row],[Дата рождения]],4)</f>
        <v>1989</v>
      </c>
      <c r="I1018" t="str">
        <f>LEFT(Таблица2[[#This Row],[Фамилия, имя]])</f>
        <v>Е</v>
      </c>
    </row>
    <row r="1019" spans="1:9" x14ac:dyDescent="0.2">
      <c r="A1019">
        <v>325</v>
      </c>
      <c r="B1019" t="s">
        <v>2035</v>
      </c>
      <c r="C1019" t="s">
        <v>65</v>
      </c>
      <c r="D1019" s="20" t="s">
        <v>2036</v>
      </c>
      <c r="E1019">
        <v>20</v>
      </c>
      <c r="F1019" t="s">
        <v>63</v>
      </c>
      <c r="G1019">
        <v>4317932</v>
      </c>
      <c r="H1019" t="str">
        <f>RIGHT(Таблица2[[#This Row],[Дата рождения]],4)</f>
        <v>1997</v>
      </c>
      <c r="I1019" t="str">
        <f>LEFT(Таблица2[[#This Row],[Фамилия, имя]])</f>
        <v>С</v>
      </c>
    </row>
    <row r="1020" spans="1:9" x14ac:dyDescent="0.2">
      <c r="A1020">
        <v>305</v>
      </c>
      <c r="B1020" t="s">
        <v>2037</v>
      </c>
      <c r="C1020" t="s">
        <v>65</v>
      </c>
      <c r="D1020" s="20" t="s">
        <v>2038</v>
      </c>
      <c r="E1020">
        <v>25</v>
      </c>
      <c r="F1020" t="s">
        <v>63</v>
      </c>
      <c r="G1020">
        <v>25327505</v>
      </c>
      <c r="H1020" t="str">
        <f>RIGHT(Таблица2[[#This Row],[Дата рождения]],4)</f>
        <v>1992</v>
      </c>
      <c r="I1020" t="str">
        <f>LEFT(Таблица2[[#This Row],[Фамилия, имя]])</f>
        <v>С</v>
      </c>
    </row>
    <row r="1021" spans="1:9" x14ac:dyDescent="0.2">
      <c r="A1021">
        <v>294</v>
      </c>
      <c r="B1021" t="s">
        <v>2039</v>
      </c>
      <c r="C1021" t="s">
        <v>71</v>
      </c>
      <c r="D1021" s="20" t="s">
        <v>2040</v>
      </c>
      <c r="E1021">
        <v>23</v>
      </c>
      <c r="F1021" t="s">
        <v>63</v>
      </c>
      <c r="G1021">
        <v>61067035</v>
      </c>
      <c r="H1021" t="str">
        <f>RIGHT(Таблица2[[#This Row],[Дата рождения]],4)</f>
        <v>1995</v>
      </c>
      <c r="I1021" t="str">
        <f>LEFT(Таблица2[[#This Row],[Фамилия, имя]])</f>
        <v>Б</v>
      </c>
    </row>
    <row r="1022" spans="1:9" x14ac:dyDescent="0.2">
      <c r="A1022">
        <v>250</v>
      </c>
      <c r="B1022" t="s">
        <v>2041</v>
      </c>
      <c r="C1022" t="s">
        <v>71</v>
      </c>
      <c r="D1022" s="20" t="s">
        <v>1190</v>
      </c>
      <c r="E1022">
        <v>37</v>
      </c>
      <c r="F1022" t="s">
        <v>73</v>
      </c>
      <c r="G1022">
        <v>18171823</v>
      </c>
      <c r="H1022" t="str">
        <f>RIGHT(Таблица2[[#This Row],[Дата рождения]],4)</f>
        <v>1980</v>
      </c>
      <c r="I1022" t="str">
        <f>LEFT(Таблица2[[#This Row],[Фамилия, имя]])</f>
        <v>Б</v>
      </c>
    </row>
    <row r="1023" spans="1:9" x14ac:dyDescent="0.2">
      <c r="A1023">
        <v>896</v>
      </c>
      <c r="B1023" t="s">
        <v>2042</v>
      </c>
      <c r="C1023" t="s">
        <v>71</v>
      </c>
      <c r="D1023" s="20" t="s">
        <v>2043</v>
      </c>
      <c r="E1023">
        <v>33</v>
      </c>
      <c r="F1023" t="s">
        <v>63</v>
      </c>
      <c r="G1023">
        <v>1686686</v>
      </c>
      <c r="H1023" t="str">
        <f>RIGHT(Таблица2[[#This Row],[Дата рождения]],4)</f>
        <v>1984</v>
      </c>
      <c r="I1023" t="str">
        <f>LEFT(Таблица2[[#This Row],[Фамилия, имя]])</f>
        <v>И</v>
      </c>
    </row>
    <row r="1024" spans="1:9" x14ac:dyDescent="0.2">
      <c r="A1024">
        <v>436</v>
      </c>
      <c r="B1024" t="s">
        <v>2044</v>
      </c>
      <c r="C1024" t="s">
        <v>65</v>
      </c>
      <c r="D1024" s="20" t="s">
        <v>2045</v>
      </c>
      <c r="E1024">
        <v>21</v>
      </c>
      <c r="F1024" t="s">
        <v>63</v>
      </c>
      <c r="G1024">
        <v>47081137</v>
      </c>
      <c r="H1024" t="str">
        <f>RIGHT(Таблица2[[#This Row],[Дата рождения]],4)</f>
        <v>1996</v>
      </c>
      <c r="I1024" t="str">
        <f>LEFT(Таблица2[[#This Row],[Фамилия, имя]])</f>
        <v>В</v>
      </c>
    </row>
    <row r="1025" spans="1:9" x14ac:dyDescent="0.2">
      <c r="A1025">
        <v>15</v>
      </c>
      <c r="B1025" t="s">
        <v>2046</v>
      </c>
      <c r="C1025" t="s">
        <v>61</v>
      </c>
      <c r="D1025" s="20" t="s">
        <v>2047</v>
      </c>
      <c r="E1025">
        <v>27</v>
      </c>
      <c r="F1025" t="s">
        <v>63</v>
      </c>
      <c r="G1025">
        <v>52918027</v>
      </c>
      <c r="H1025" t="str">
        <f>RIGHT(Таблица2[[#This Row],[Дата рождения]],4)</f>
        <v>1990</v>
      </c>
      <c r="I1025" t="str">
        <f>LEFT(Таблица2[[#This Row],[Фамилия, имя]])</f>
        <v>А</v>
      </c>
    </row>
    <row r="1026" spans="1:9" x14ac:dyDescent="0.2">
      <c r="A1026">
        <v>879</v>
      </c>
      <c r="B1026" t="s">
        <v>2048</v>
      </c>
      <c r="C1026" t="s">
        <v>61</v>
      </c>
      <c r="D1026" s="20" t="s">
        <v>2049</v>
      </c>
      <c r="E1026">
        <v>26</v>
      </c>
      <c r="F1026" t="s">
        <v>63</v>
      </c>
      <c r="G1026">
        <v>23298816</v>
      </c>
      <c r="H1026" t="str">
        <f>RIGHT(Таблица2[[#This Row],[Дата рождения]],4)</f>
        <v>1991</v>
      </c>
      <c r="I1026" t="str">
        <f>LEFT(Таблица2[[#This Row],[Фамилия, имя]])</f>
        <v>Ш</v>
      </c>
    </row>
    <row r="1027" spans="1:9" x14ac:dyDescent="0.2">
      <c r="A1027">
        <v>894</v>
      </c>
      <c r="B1027" t="s">
        <v>2050</v>
      </c>
      <c r="C1027" t="s">
        <v>65</v>
      </c>
      <c r="D1027" s="20" t="s">
        <v>2051</v>
      </c>
      <c r="E1027">
        <v>39</v>
      </c>
      <c r="F1027" t="s">
        <v>63</v>
      </c>
      <c r="G1027">
        <v>7772116</v>
      </c>
      <c r="H1027" t="str">
        <f>RIGHT(Таблица2[[#This Row],[Дата рождения]],4)</f>
        <v>1978</v>
      </c>
      <c r="I1027" t="str">
        <f>LEFT(Таблица2[[#This Row],[Фамилия, имя]])</f>
        <v>И</v>
      </c>
    </row>
    <row r="1028" spans="1:9" x14ac:dyDescent="0.2">
      <c r="A1028">
        <v>789</v>
      </c>
      <c r="B1028" t="s">
        <v>2052</v>
      </c>
      <c r="C1028" t="s">
        <v>61</v>
      </c>
      <c r="D1028" s="20" t="s">
        <v>1858</v>
      </c>
      <c r="E1028">
        <v>33</v>
      </c>
      <c r="F1028" t="s">
        <v>207</v>
      </c>
      <c r="G1028">
        <v>22396587</v>
      </c>
      <c r="H1028" t="str">
        <f>RIGHT(Таблица2[[#This Row],[Дата рождения]],4)</f>
        <v>1984</v>
      </c>
      <c r="I1028" t="str">
        <f>LEFT(Таблица2[[#This Row],[Фамилия, имя]])</f>
        <v>Ж</v>
      </c>
    </row>
    <row r="1029" spans="1:9" x14ac:dyDescent="0.2">
      <c r="A1029">
        <v>1095</v>
      </c>
      <c r="B1029" t="s">
        <v>2053</v>
      </c>
      <c r="C1029" t="s">
        <v>65</v>
      </c>
      <c r="D1029" s="20" t="s">
        <v>2054</v>
      </c>
      <c r="E1029">
        <v>34</v>
      </c>
      <c r="F1029" t="s">
        <v>67</v>
      </c>
      <c r="G1029">
        <v>60471333</v>
      </c>
      <c r="H1029" t="str">
        <f>RIGHT(Таблица2[[#This Row],[Дата рождения]],4)</f>
        <v>1983</v>
      </c>
      <c r="I1029" t="str">
        <f>LEFT(Таблица2[[#This Row],[Фамилия, имя]])</f>
        <v>Ю</v>
      </c>
    </row>
    <row r="1030" spans="1:9" x14ac:dyDescent="0.2">
      <c r="A1030">
        <v>759</v>
      </c>
      <c r="B1030" t="s">
        <v>2055</v>
      </c>
      <c r="C1030" t="s">
        <v>61</v>
      </c>
      <c r="D1030" s="20" t="s">
        <v>2056</v>
      </c>
      <c r="E1030">
        <v>37</v>
      </c>
      <c r="F1030" t="s">
        <v>63</v>
      </c>
      <c r="G1030">
        <v>94954290</v>
      </c>
      <c r="H1030" t="str">
        <f>RIGHT(Таблица2[[#This Row],[Дата рождения]],4)</f>
        <v>1980</v>
      </c>
      <c r="I1030" t="str">
        <f>LEFT(Таблица2[[#This Row],[Фамилия, имя]])</f>
        <v>Е</v>
      </c>
    </row>
    <row r="1031" spans="1:9" x14ac:dyDescent="0.2">
      <c r="A1031">
        <v>1031</v>
      </c>
      <c r="B1031" t="s">
        <v>2057</v>
      </c>
      <c r="C1031" t="s">
        <v>71</v>
      </c>
      <c r="D1031" s="20" t="s">
        <v>2058</v>
      </c>
      <c r="E1031">
        <v>28</v>
      </c>
      <c r="F1031" t="s">
        <v>67</v>
      </c>
      <c r="G1031">
        <v>7645836</v>
      </c>
      <c r="H1031" t="str">
        <f>RIGHT(Таблица2[[#This Row],[Дата рождения]],4)</f>
        <v>1989</v>
      </c>
      <c r="I1031" t="str">
        <f>LEFT(Таблица2[[#This Row],[Фамилия, имя]])</f>
        <v>К</v>
      </c>
    </row>
    <row r="1032" spans="1:9" x14ac:dyDescent="0.2">
      <c r="A1032">
        <v>1591</v>
      </c>
      <c r="B1032" t="s">
        <v>2059</v>
      </c>
      <c r="C1032" t="s">
        <v>65</v>
      </c>
      <c r="D1032" s="20" t="s">
        <v>2060</v>
      </c>
      <c r="E1032">
        <v>35</v>
      </c>
      <c r="F1032" t="s">
        <v>73</v>
      </c>
      <c r="G1032">
        <v>37585099</v>
      </c>
      <c r="H1032" t="str">
        <f>RIGHT(Таблица2[[#This Row],[Дата рождения]],4)</f>
        <v>1982</v>
      </c>
      <c r="I1032" t="str">
        <f>LEFT(Таблица2[[#This Row],[Фамилия, имя]])</f>
        <v>М</v>
      </c>
    </row>
    <row r="1033" spans="1:9" x14ac:dyDescent="0.2">
      <c r="A1033">
        <v>266</v>
      </c>
      <c r="B1033" t="s">
        <v>2061</v>
      </c>
      <c r="C1033" t="s">
        <v>65</v>
      </c>
      <c r="D1033" s="20" t="s">
        <v>2062</v>
      </c>
      <c r="E1033">
        <v>35</v>
      </c>
      <c r="F1033" t="s">
        <v>63</v>
      </c>
      <c r="G1033">
        <v>56792425</v>
      </c>
      <c r="H1033" t="str">
        <f>RIGHT(Таблица2[[#This Row],[Дата рождения]],4)</f>
        <v>1983</v>
      </c>
      <c r="I1033" t="str">
        <f>LEFT(Таблица2[[#This Row],[Фамилия, имя]])</f>
        <v>Б</v>
      </c>
    </row>
    <row r="1034" spans="1:9" x14ac:dyDescent="0.2">
      <c r="A1034">
        <v>683</v>
      </c>
      <c r="B1034" t="s">
        <v>2063</v>
      </c>
      <c r="C1034" t="s">
        <v>65</v>
      </c>
      <c r="D1034" s="20" t="s">
        <v>2064</v>
      </c>
      <c r="E1034">
        <v>38</v>
      </c>
      <c r="F1034" t="s">
        <v>73</v>
      </c>
      <c r="G1034">
        <v>94725575</v>
      </c>
      <c r="H1034" t="str">
        <f>RIGHT(Таблица2[[#This Row],[Дата рождения]],4)</f>
        <v>1979</v>
      </c>
      <c r="I1034" t="str">
        <f>LEFT(Таблица2[[#This Row],[Фамилия, имя]])</f>
        <v>Ф</v>
      </c>
    </row>
    <row r="1035" spans="1:9" x14ac:dyDescent="0.2">
      <c r="A1035">
        <v>1376</v>
      </c>
      <c r="B1035" t="s">
        <v>2065</v>
      </c>
      <c r="C1035" t="s">
        <v>61</v>
      </c>
      <c r="D1035" s="20" t="s">
        <v>2066</v>
      </c>
      <c r="E1035">
        <v>24</v>
      </c>
      <c r="F1035" t="s">
        <v>103</v>
      </c>
      <c r="G1035">
        <v>90386646</v>
      </c>
      <c r="H1035" t="str">
        <f>RIGHT(Таблица2[[#This Row],[Дата рождения]],4)</f>
        <v>1993</v>
      </c>
      <c r="I1035" t="str">
        <f>LEFT(Таблица2[[#This Row],[Фамилия, имя]])</f>
        <v>Л</v>
      </c>
    </row>
    <row r="1036" spans="1:9" x14ac:dyDescent="0.2">
      <c r="A1036">
        <v>598</v>
      </c>
      <c r="B1036" t="s">
        <v>2067</v>
      </c>
      <c r="C1036" t="s">
        <v>65</v>
      </c>
      <c r="D1036" s="20" t="s">
        <v>2068</v>
      </c>
      <c r="E1036">
        <v>43</v>
      </c>
      <c r="F1036" t="s">
        <v>63</v>
      </c>
      <c r="G1036">
        <v>96219489</v>
      </c>
      <c r="H1036" t="str">
        <f>RIGHT(Таблица2[[#This Row],[Дата рождения]],4)</f>
        <v>1974</v>
      </c>
      <c r="I1036" t="str">
        <f>LEFT(Таблица2[[#This Row],[Фамилия, имя]])</f>
        <v>Т</v>
      </c>
    </row>
    <row r="1037" spans="1:9" x14ac:dyDescent="0.2">
      <c r="A1037">
        <v>771</v>
      </c>
      <c r="B1037" t="s">
        <v>2069</v>
      </c>
      <c r="C1037" t="s">
        <v>65</v>
      </c>
      <c r="D1037" s="20" t="s">
        <v>2070</v>
      </c>
      <c r="E1037">
        <v>24</v>
      </c>
      <c r="F1037" t="s">
        <v>63</v>
      </c>
      <c r="G1037">
        <v>63641885</v>
      </c>
      <c r="H1037" t="str">
        <f>RIGHT(Таблица2[[#This Row],[Дата рождения]],4)</f>
        <v>1993</v>
      </c>
      <c r="I1037" t="str">
        <f>LEFT(Таблица2[[#This Row],[Фамилия, имя]])</f>
        <v>Е</v>
      </c>
    </row>
    <row r="1038" spans="1:9" x14ac:dyDescent="0.2">
      <c r="A1038">
        <v>1516</v>
      </c>
      <c r="B1038" t="s">
        <v>2071</v>
      </c>
      <c r="C1038" t="s">
        <v>65</v>
      </c>
      <c r="D1038" s="20" t="s">
        <v>2072</v>
      </c>
      <c r="E1038">
        <v>32</v>
      </c>
      <c r="F1038" t="s">
        <v>67</v>
      </c>
      <c r="G1038">
        <v>39664436</v>
      </c>
      <c r="H1038" t="str">
        <f>RIGHT(Таблица2[[#This Row],[Дата рождения]],4)</f>
        <v>1985</v>
      </c>
      <c r="I1038" t="str">
        <f>LEFT(Таблица2[[#This Row],[Фамилия, имя]])</f>
        <v>М</v>
      </c>
    </row>
    <row r="1039" spans="1:9" x14ac:dyDescent="0.2">
      <c r="A1039">
        <v>1570</v>
      </c>
      <c r="B1039" t="s">
        <v>2073</v>
      </c>
      <c r="C1039" t="s">
        <v>65</v>
      </c>
      <c r="D1039" s="20" t="s">
        <v>2074</v>
      </c>
      <c r="E1039">
        <v>25</v>
      </c>
      <c r="F1039" t="s">
        <v>103</v>
      </c>
      <c r="G1039">
        <v>47233107</v>
      </c>
      <c r="H1039" t="str">
        <f>RIGHT(Таблица2[[#This Row],[Дата рождения]],4)</f>
        <v>1992</v>
      </c>
      <c r="I1039" t="str">
        <f>LEFT(Таблица2[[#This Row],[Фамилия, имя]])</f>
        <v>М</v>
      </c>
    </row>
    <row r="1040" spans="1:9" x14ac:dyDescent="0.2">
      <c r="A1040">
        <v>776</v>
      </c>
      <c r="B1040" t="s">
        <v>2075</v>
      </c>
      <c r="C1040" t="s">
        <v>71</v>
      </c>
      <c r="D1040" s="20" t="s">
        <v>2076</v>
      </c>
      <c r="E1040">
        <v>36</v>
      </c>
      <c r="F1040" t="s">
        <v>85</v>
      </c>
      <c r="G1040">
        <v>50884494</v>
      </c>
      <c r="H1040" t="str">
        <f>RIGHT(Таблица2[[#This Row],[Дата рождения]],4)</f>
        <v>1981</v>
      </c>
      <c r="I1040" t="str">
        <f>LEFT(Таблица2[[#This Row],[Фамилия, имя]])</f>
        <v>Х</v>
      </c>
    </row>
    <row r="1041" spans="1:9" x14ac:dyDescent="0.2">
      <c r="A1041">
        <v>1375</v>
      </c>
      <c r="B1041" t="s">
        <v>2077</v>
      </c>
      <c r="C1041" t="s">
        <v>65</v>
      </c>
      <c r="D1041" s="20" t="s">
        <v>2078</v>
      </c>
      <c r="E1041">
        <v>23</v>
      </c>
      <c r="F1041" t="s">
        <v>67</v>
      </c>
      <c r="G1041">
        <v>45758626</v>
      </c>
      <c r="H1041" t="str">
        <f>RIGHT(Таблица2[[#This Row],[Дата рождения]],4)</f>
        <v>1994</v>
      </c>
      <c r="I1041" t="str">
        <f>LEFT(Таблица2[[#This Row],[Фамилия, имя]])</f>
        <v>Л</v>
      </c>
    </row>
    <row r="1042" spans="1:9" x14ac:dyDescent="0.2">
      <c r="A1042">
        <v>303</v>
      </c>
      <c r="B1042" t="s">
        <v>2079</v>
      </c>
      <c r="C1042" t="s">
        <v>71</v>
      </c>
      <c r="D1042" s="20" t="s">
        <v>2080</v>
      </c>
      <c r="E1042">
        <v>32</v>
      </c>
      <c r="F1042" t="s">
        <v>67</v>
      </c>
      <c r="G1042">
        <v>25596348</v>
      </c>
      <c r="H1042" t="str">
        <f>RIGHT(Таблица2[[#This Row],[Дата рождения]],4)</f>
        <v>1985</v>
      </c>
      <c r="I1042" t="str">
        <f>LEFT(Таблица2[[#This Row],[Фамилия, имя]])</f>
        <v>Б</v>
      </c>
    </row>
    <row r="1043" spans="1:9" x14ac:dyDescent="0.2">
      <c r="A1043">
        <v>857</v>
      </c>
      <c r="B1043" t="s">
        <v>2081</v>
      </c>
      <c r="C1043" t="s">
        <v>65</v>
      </c>
      <c r="D1043" s="20" t="s">
        <v>2082</v>
      </c>
      <c r="E1043">
        <v>25</v>
      </c>
      <c r="F1043" t="s">
        <v>96</v>
      </c>
      <c r="G1043">
        <v>99625321</v>
      </c>
      <c r="H1043" t="str">
        <f>RIGHT(Таблица2[[#This Row],[Дата рождения]],4)</f>
        <v>1993</v>
      </c>
      <c r="I1043" t="str">
        <f>LEFT(Таблица2[[#This Row],[Фамилия, имя]])</f>
        <v>З</v>
      </c>
    </row>
    <row r="1044" spans="1:9" x14ac:dyDescent="0.2">
      <c r="A1044">
        <v>1057</v>
      </c>
      <c r="B1044" t="s">
        <v>2083</v>
      </c>
      <c r="C1044" t="s">
        <v>61</v>
      </c>
      <c r="D1044" s="20" t="s">
        <v>2084</v>
      </c>
      <c r="E1044">
        <v>29</v>
      </c>
      <c r="F1044" t="s">
        <v>103</v>
      </c>
      <c r="G1044">
        <v>75055717</v>
      </c>
      <c r="H1044" t="str">
        <f>RIGHT(Таблица2[[#This Row],[Дата рождения]],4)</f>
        <v>1988</v>
      </c>
      <c r="I1044" t="str">
        <f>LEFT(Таблица2[[#This Row],[Фамилия, имя]])</f>
        <v>К</v>
      </c>
    </row>
    <row r="1045" spans="1:9" x14ac:dyDescent="0.2">
      <c r="A1045">
        <v>1686</v>
      </c>
      <c r="B1045" t="s">
        <v>2085</v>
      </c>
      <c r="C1045" t="s">
        <v>71</v>
      </c>
      <c r="D1045" s="20" t="s">
        <v>2086</v>
      </c>
      <c r="E1045">
        <v>32</v>
      </c>
      <c r="F1045" t="s">
        <v>85</v>
      </c>
      <c r="G1045">
        <v>49848853</v>
      </c>
      <c r="H1045" t="str">
        <f>RIGHT(Таблица2[[#This Row],[Дата рождения]],4)</f>
        <v>1986</v>
      </c>
      <c r="I1045" t="str">
        <f>LEFT(Таблица2[[#This Row],[Фамилия, имя]])</f>
        <v>Н</v>
      </c>
    </row>
    <row r="1046" spans="1:9" x14ac:dyDescent="0.2">
      <c r="A1046">
        <v>500</v>
      </c>
      <c r="B1046" t="s">
        <v>2087</v>
      </c>
      <c r="C1046" t="s">
        <v>65</v>
      </c>
      <c r="D1046" s="20" t="s">
        <v>1284</v>
      </c>
      <c r="E1046">
        <v>31</v>
      </c>
      <c r="F1046" t="s">
        <v>73</v>
      </c>
      <c r="G1046">
        <v>19551421</v>
      </c>
      <c r="H1046" t="str">
        <f>RIGHT(Таблица2[[#This Row],[Дата рождения]],4)</f>
        <v>1986</v>
      </c>
      <c r="I1046" t="str">
        <f>LEFT(Таблица2[[#This Row],[Фамилия, имя]])</f>
        <v>Г</v>
      </c>
    </row>
    <row r="1047" spans="1:9" x14ac:dyDescent="0.2">
      <c r="A1047">
        <v>195</v>
      </c>
      <c r="B1047" t="s">
        <v>2088</v>
      </c>
      <c r="C1047" t="s">
        <v>71</v>
      </c>
      <c r="D1047" s="20" t="s">
        <v>2089</v>
      </c>
      <c r="E1047">
        <v>29</v>
      </c>
      <c r="F1047" t="s">
        <v>161</v>
      </c>
      <c r="G1047">
        <v>54966815</v>
      </c>
      <c r="H1047" t="str">
        <f>RIGHT(Таблица2[[#This Row],[Дата рождения]],4)</f>
        <v>1988</v>
      </c>
      <c r="I1047" t="str">
        <f>LEFT(Таблица2[[#This Row],[Фамилия, имя]])</f>
        <v>Р</v>
      </c>
    </row>
    <row r="1048" spans="1:9" x14ac:dyDescent="0.2">
      <c r="A1048">
        <v>830</v>
      </c>
      <c r="B1048" t="s">
        <v>2090</v>
      </c>
      <c r="C1048" t="s">
        <v>71</v>
      </c>
      <c r="D1048" s="20" t="s">
        <v>2091</v>
      </c>
      <c r="E1048">
        <v>37</v>
      </c>
      <c r="F1048" t="s">
        <v>63</v>
      </c>
      <c r="G1048">
        <v>2416358</v>
      </c>
      <c r="H1048" t="str">
        <f>RIGHT(Таблица2[[#This Row],[Дата рождения]],4)</f>
        <v>1980</v>
      </c>
      <c r="I1048" t="str">
        <f>LEFT(Таблица2[[#This Row],[Фамилия, имя]])</f>
        <v>Ч</v>
      </c>
    </row>
    <row r="1049" spans="1:9" x14ac:dyDescent="0.2">
      <c r="A1049">
        <v>28</v>
      </c>
      <c r="B1049" t="s">
        <v>2092</v>
      </c>
      <c r="C1049" t="s">
        <v>65</v>
      </c>
      <c r="D1049" s="20" t="s">
        <v>2093</v>
      </c>
      <c r="E1049">
        <v>22</v>
      </c>
      <c r="F1049" t="s">
        <v>63</v>
      </c>
      <c r="G1049">
        <v>28251067</v>
      </c>
      <c r="H1049" t="str">
        <f>RIGHT(Таблица2[[#This Row],[Дата рождения]],4)</f>
        <v>1995</v>
      </c>
      <c r="I1049" t="str">
        <f>LEFT(Таблица2[[#This Row],[Фамилия, имя]])</f>
        <v>П</v>
      </c>
    </row>
    <row r="1050" spans="1:9" x14ac:dyDescent="0.2">
      <c r="A1050">
        <v>126</v>
      </c>
      <c r="B1050" t="s">
        <v>2094</v>
      </c>
      <c r="C1050" t="s">
        <v>65</v>
      </c>
      <c r="D1050" s="20" t="s">
        <v>2095</v>
      </c>
      <c r="E1050">
        <v>39</v>
      </c>
      <c r="F1050" t="s">
        <v>76</v>
      </c>
      <c r="G1050">
        <v>28913906</v>
      </c>
      <c r="H1050" t="str">
        <f>RIGHT(Таблица2[[#This Row],[Дата рождения]],4)</f>
        <v>1978</v>
      </c>
      <c r="I1050" t="str">
        <f>LEFT(Таблица2[[#This Row],[Фамилия, имя]])</f>
        <v>П</v>
      </c>
    </row>
    <row r="1051" spans="1:9" x14ac:dyDescent="0.2">
      <c r="A1051">
        <v>1527</v>
      </c>
      <c r="B1051" t="s">
        <v>2096</v>
      </c>
      <c r="C1051" t="s">
        <v>71</v>
      </c>
      <c r="D1051" s="20" t="s">
        <v>2097</v>
      </c>
      <c r="E1051">
        <v>30</v>
      </c>
      <c r="F1051" t="s">
        <v>67</v>
      </c>
      <c r="G1051">
        <v>6480851</v>
      </c>
      <c r="H1051" t="str">
        <f>RIGHT(Таблица2[[#This Row],[Дата рождения]],4)</f>
        <v>1987</v>
      </c>
      <c r="I1051" t="str">
        <f>LEFT(Таблица2[[#This Row],[Фамилия, имя]])</f>
        <v>М</v>
      </c>
    </row>
    <row r="1052" spans="1:9" x14ac:dyDescent="0.2">
      <c r="A1052">
        <v>1719</v>
      </c>
      <c r="B1052" t="s">
        <v>2098</v>
      </c>
      <c r="C1052" t="s">
        <v>61</v>
      </c>
      <c r="D1052" s="20" t="s">
        <v>2099</v>
      </c>
      <c r="E1052">
        <v>41</v>
      </c>
      <c r="F1052" t="s">
        <v>85</v>
      </c>
      <c r="G1052">
        <v>44092356</v>
      </c>
      <c r="H1052" t="str">
        <f>RIGHT(Таблица2[[#This Row],[Дата рождения]],4)</f>
        <v>1976</v>
      </c>
      <c r="I1052" t="str">
        <f>LEFT(Таблица2[[#This Row],[Фамилия, имя]])</f>
        <v>О</v>
      </c>
    </row>
    <row r="1053" spans="1:9" x14ac:dyDescent="0.2">
      <c r="A1053">
        <v>840</v>
      </c>
      <c r="B1053" t="s">
        <v>2100</v>
      </c>
      <c r="C1053" t="s">
        <v>65</v>
      </c>
      <c r="D1053" s="20" t="s">
        <v>2101</v>
      </c>
      <c r="E1053">
        <v>28</v>
      </c>
      <c r="F1053" t="s">
        <v>63</v>
      </c>
      <c r="G1053">
        <v>45854607</v>
      </c>
      <c r="H1053" t="str">
        <f>RIGHT(Таблица2[[#This Row],[Дата рождения]],4)</f>
        <v>1989</v>
      </c>
      <c r="I1053" t="str">
        <f>LEFT(Таблица2[[#This Row],[Фамилия, имя]])</f>
        <v>Ч</v>
      </c>
    </row>
    <row r="1054" spans="1:9" x14ac:dyDescent="0.2">
      <c r="A1054">
        <v>1517</v>
      </c>
      <c r="B1054" t="s">
        <v>2102</v>
      </c>
      <c r="C1054" t="s">
        <v>65</v>
      </c>
      <c r="D1054" s="20" t="s">
        <v>2103</v>
      </c>
      <c r="E1054">
        <v>27</v>
      </c>
      <c r="F1054" t="s">
        <v>207</v>
      </c>
      <c r="G1054">
        <v>32333155</v>
      </c>
      <c r="H1054" t="str">
        <f>RIGHT(Таблица2[[#This Row],[Дата рождения]],4)</f>
        <v>1990</v>
      </c>
      <c r="I1054" t="str">
        <f>LEFT(Таблица2[[#This Row],[Фамилия, имя]])</f>
        <v>М</v>
      </c>
    </row>
    <row r="1055" spans="1:9" x14ac:dyDescent="0.2">
      <c r="A1055">
        <v>261</v>
      </c>
      <c r="B1055" t="s">
        <v>2104</v>
      </c>
      <c r="C1055" t="s">
        <v>71</v>
      </c>
      <c r="D1055" s="20" t="s">
        <v>2105</v>
      </c>
      <c r="E1055">
        <v>22</v>
      </c>
      <c r="F1055" t="s">
        <v>207</v>
      </c>
      <c r="G1055">
        <v>28159358</v>
      </c>
      <c r="H1055" t="str">
        <f>RIGHT(Таблица2[[#This Row],[Дата рождения]],4)</f>
        <v>1995</v>
      </c>
      <c r="I1055" t="str">
        <f>LEFT(Таблица2[[#This Row],[Фамилия, имя]])</f>
        <v>С</v>
      </c>
    </row>
    <row r="1056" spans="1:9" x14ac:dyDescent="0.2">
      <c r="A1056">
        <v>543</v>
      </c>
      <c r="B1056" t="s">
        <v>2106</v>
      </c>
      <c r="C1056" t="s">
        <v>71</v>
      </c>
      <c r="D1056" s="20" t="s">
        <v>2107</v>
      </c>
      <c r="E1056">
        <v>27</v>
      </c>
      <c r="F1056" t="s">
        <v>63</v>
      </c>
      <c r="G1056">
        <v>40011231</v>
      </c>
      <c r="H1056" t="str">
        <f>RIGHT(Таблица2[[#This Row],[Дата рождения]],4)</f>
        <v>1990</v>
      </c>
      <c r="I1056" t="str">
        <f>LEFT(Таблица2[[#This Row],[Фамилия, имя]])</f>
        <v>Т</v>
      </c>
    </row>
    <row r="1057" spans="1:9" x14ac:dyDescent="0.2">
      <c r="A1057">
        <v>832</v>
      </c>
      <c r="B1057" t="s">
        <v>2108</v>
      </c>
      <c r="C1057" t="s">
        <v>71</v>
      </c>
      <c r="D1057" s="20" t="s">
        <v>2109</v>
      </c>
      <c r="E1057">
        <v>37</v>
      </c>
      <c r="F1057" t="s">
        <v>73</v>
      </c>
      <c r="G1057">
        <v>82485858</v>
      </c>
      <c r="H1057" t="str">
        <f>RIGHT(Таблица2[[#This Row],[Дата рождения]],4)</f>
        <v>1980</v>
      </c>
      <c r="I1057" t="str">
        <f>LEFT(Таблица2[[#This Row],[Фамилия, имя]])</f>
        <v>Ч</v>
      </c>
    </row>
    <row r="1058" spans="1:9" x14ac:dyDescent="0.2">
      <c r="A1058">
        <v>1395</v>
      </c>
      <c r="B1058" t="s">
        <v>2110</v>
      </c>
      <c r="C1058" t="s">
        <v>65</v>
      </c>
      <c r="D1058" s="20" t="s">
        <v>2111</v>
      </c>
      <c r="E1058">
        <v>22</v>
      </c>
      <c r="F1058" t="s">
        <v>63</v>
      </c>
      <c r="G1058">
        <v>81220200</v>
      </c>
      <c r="H1058" t="str">
        <f>RIGHT(Таблица2[[#This Row],[Дата рождения]],4)</f>
        <v>1995</v>
      </c>
      <c r="I1058" t="str">
        <f>LEFT(Таблица2[[#This Row],[Фамилия, имя]])</f>
        <v>Л</v>
      </c>
    </row>
    <row r="1059" spans="1:9" x14ac:dyDescent="0.2">
      <c r="A1059">
        <v>1216</v>
      </c>
      <c r="B1059" t="s">
        <v>2112</v>
      </c>
      <c r="C1059" t="s">
        <v>71</v>
      </c>
      <c r="D1059" s="20" t="s">
        <v>2113</v>
      </c>
      <c r="E1059">
        <v>27</v>
      </c>
      <c r="F1059" t="s">
        <v>103</v>
      </c>
      <c r="G1059">
        <v>81121693</v>
      </c>
      <c r="H1059" t="str">
        <f>RIGHT(Таблица2[[#This Row],[Дата рождения]],4)</f>
        <v>1990</v>
      </c>
      <c r="I1059" t="str">
        <f>LEFT(Таблица2[[#This Row],[Фамилия, имя]])</f>
        <v>К</v>
      </c>
    </row>
    <row r="1060" spans="1:9" x14ac:dyDescent="0.2">
      <c r="A1060">
        <v>492</v>
      </c>
      <c r="B1060" t="s">
        <v>2114</v>
      </c>
      <c r="C1060" t="s">
        <v>65</v>
      </c>
      <c r="D1060" s="20" t="s">
        <v>2115</v>
      </c>
      <c r="E1060">
        <v>41</v>
      </c>
      <c r="F1060" t="s">
        <v>67</v>
      </c>
      <c r="G1060">
        <v>8012868</v>
      </c>
      <c r="H1060" t="str">
        <f>RIGHT(Таблица2[[#This Row],[Дата рождения]],4)</f>
        <v>1976</v>
      </c>
      <c r="I1060" t="str">
        <f>LEFT(Таблица2[[#This Row],[Фамилия, имя]])</f>
        <v>С</v>
      </c>
    </row>
    <row r="1061" spans="1:9" x14ac:dyDescent="0.2">
      <c r="A1061">
        <v>405</v>
      </c>
      <c r="B1061" t="s">
        <v>2116</v>
      </c>
      <c r="C1061" t="s">
        <v>65</v>
      </c>
      <c r="D1061" s="20" t="s">
        <v>2117</v>
      </c>
      <c r="E1061">
        <v>21</v>
      </c>
      <c r="F1061" t="s">
        <v>63</v>
      </c>
      <c r="G1061">
        <v>58335958</v>
      </c>
      <c r="H1061" t="str">
        <f>RIGHT(Таблица2[[#This Row],[Дата рождения]],4)</f>
        <v>1996</v>
      </c>
      <c r="I1061" t="str">
        <f>LEFT(Таблица2[[#This Row],[Фамилия, имя]])</f>
        <v>В</v>
      </c>
    </row>
    <row r="1062" spans="1:9" x14ac:dyDescent="0.2">
      <c r="A1062">
        <v>1444</v>
      </c>
      <c r="B1062" t="s">
        <v>2118</v>
      </c>
      <c r="C1062" t="s">
        <v>61</v>
      </c>
      <c r="D1062" s="20" t="s">
        <v>1551</v>
      </c>
      <c r="E1062">
        <v>30</v>
      </c>
      <c r="F1062" t="s">
        <v>207</v>
      </c>
      <c r="G1062">
        <v>47150342</v>
      </c>
      <c r="H1062" t="str">
        <f>RIGHT(Таблица2[[#This Row],[Дата рождения]],4)</f>
        <v>1987</v>
      </c>
      <c r="I1062" t="str">
        <f>LEFT(Таблица2[[#This Row],[Фамилия, имя]])</f>
        <v>М</v>
      </c>
    </row>
    <row r="1063" spans="1:9" x14ac:dyDescent="0.2">
      <c r="A1063">
        <v>1030</v>
      </c>
      <c r="B1063" t="s">
        <v>2119</v>
      </c>
      <c r="C1063" t="s">
        <v>71</v>
      </c>
      <c r="D1063" s="20" t="s">
        <v>2120</v>
      </c>
      <c r="E1063">
        <v>37</v>
      </c>
      <c r="F1063" t="s">
        <v>73</v>
      </c>
      <c r="G1063">
        <v>49177587</v>
      </c>
      <c r="H1063" t="str">
        <f>RIGHT(Таблица2[[#This Row],[Дата рождения]],4)</f>
        <v>1980</v>
      </c>
      <c r="I1063" t="str">
        <f>LEFT(Таблица2[[#This Row],[Фамилия, имя]])</f>
        <v>Ш</v>
      </c>
    </row>
    <row r="1064" spans="1:9" x14ac:dyDescent="0.2">
      <c r="A1064">
        <v>887</v>
      </c>
      <c r="B1064" t="s">
        <v>1416</v>
      </c>
      <c r="C1064" t="s">
        <v>71</v>
      </c>
      <c r="D1064" s="20" t="s">
        <v>1417</v>
      </c>
      <c r="E1064">
        <v>36</v>
      </c>
      <c r="F1064" t="s">
        <v>528</v>
      </c>
      <c r="G1064">
        <v>93314660</v>
      </c>
      <c r="H1064" t="str">
        <f>RIGHT(Таблица2[[#This Row],[Дата рождения]],4)</f>
        <v>1981</v>
      </c>
      <c r="I1064" t="str">
        <f>LEFT(Таблица2[[#This Row],[Фамилия, имя]])</f>
        <v>Ш</v>
      </c>
    </row>
    <row r="1065" spans="1:9" x14ac:dyDescent="0.2">
      <c r="A1065">
        <v>509</v>
      </c>
      <c r="B1065" t="s">
        <v>2121</v>
      </c>
      <c r="C1065" t="s">
        <v>65</v>
      </c>
      <c r="D1065" s="20" t="s">
        <v>2122</v>
      </c>
      <c r="E1065">
        <v>26</v>
      </c>
      <c r="F1065" t="s">
        <v>73</v>
      </c>
      <c r="G1065">
        <v>71725188</v>
      </c>
      <c r="H1065" t="str">
        <f>RIGHT(Таблица2[[#This Row],[Дата рождения]],4)</f>
        <v>1991</v>
      </c>
      <c r="I1065" t="str">
        <f>LEFT(Таблица2[[#This Row],[Фамилия, имя]])</f>
        <v>Т</v>
      </c>
    </row>
    <row r="1066" spans="1:9" x14ac:dyDescent="0.2">
      <c r="A1066">
        <v>1456</v>
      </c>
      <c r="B1066" t="s">
        <v>2123</v>
      </c>
      <c r="C1066" t="s">
        <v>71</v>
      </c>
      <c r="D1066" s="20" t="s">
        <v>2124</v>
      </c>
      <c r="E1066">
        <v>44</v>
      </c>
      <c r="F1066" t="s">
        <v>73</v>
      </c>
      <c r="G1066">
        <v>97479977</v>
      </c>
      <c r="H1066" t="str">
        <f>RIGHT(Таблица2[[#This Row],[Дата рождения]],4)</f>
        <v>1973</v>
      </c>
      <c r="I1066" t="str">
        <f>LEFT(Таблица2[[#This Row],[Фамилия, имя]])</f>
        <v>М</v>
      </c>
    </row>
    <row r="1067" spans="1:9" x14ac:dyDescent="0.2">
      <c r="A1067">
        <v>306</v>
      </c>
      <c r="B1067" t="s">
        <v>2125</v>
      </c>
      <c r="C1067" t="s">
        <v>61</v>
      </c>
      <c r="D1067" s="20" t="s">
        <v>2126</v>
      </c>
      <c r="E1067">
        <v>39</v>
      </c>
      <c r="F1067" t="s">
        <v>103</v>
      </c>
      <c r="G1067">
        <v>90665137</v>
      </c>
      <c r="H1067" t="str">
        <f>RIGHT(Таблица2[[#This Row],[Дата рождения]],4)</f>
        <v>1978</v>
      </c>
      <c r="I1067" t="str">
        <f>LEFT(Таблица2[[#This Row],[Фамилия, имя]])</f>
        <v>С</v>
      </c>
    </row>
    <row r="1068" spans="1:9" x14ac:dyDescent="0.2">
      <c r="A1068">
        <v>1135</v>
      </c>
      <c r="B1068" t="s">
        <v>2127</v>
      </c>
      <c r="C1068" t="s">
        <v>65</v>
      </c>
      <c r="D1068" s="20" t="s">
        <v>500</v>
      </c>
      <c r="E1068">
        <v>26</v>
      </c>
      <c r="F1068" t="s">
        <v>103</v>
      </c>
      <c r="G1068">
        <v>12088917</v>
      </c>
      <c r="H1068" t="str">
        <f>RIGHT(Таблица2[[#This Row],[Дата рождения]],4)</f>
        <v>1991</v>
      </c>
      <c r="I1068" t="str">
        <f>LEFT(Таблица2[[#This Row],[Фамилия, имя]])</f>
        <v>Я</v>
      </c>
    </row>
    <row r="1069" spans="1:9" x14ac:dyDescent="0.2">
      <c r="A1069">
        <v>955</v>
      </c>
      <c r="B1069" t="s">
        <v>2128</v>
      </c>
      <c r="C1069" t="s">
        <v>65</v>
      </c>
      <c r="D1069" s="20" t="s">
        <v>2129</v>
      </c>
      <c r="E1069">
        <v>41</v>
      </c>
      <c r="F1069" t="s">
        <v>63</v>
      </c>
      <c r="G1069">
        <v>6840894</v>
      </c>
      <c r="H1069" t="str">
        <f>RIGHT(Таблица2[[#This Row],[Дата рождения]],4)</f>
        <v>1976</v>
      </c>
      <c r="I1069" t="str">
        <f>LEFT(Таблица2[[#This Row],[Фамилия, имя]])</f>
        <v>К</v>
      </c>
    </row>
    <row r="1070" spans="1:9" x14ac:dyDescent="0.2">
      <c r="A1070">
        <v>1182</v>
      </c>
      <c r="B1070" t="s">
        <v>2130</v>
      </c>
      <c r="C1070" t="s">
        <v>61</v>
      </c>
      <c r="D1070" s="20" t="s">
        <v>2131</v>
      </c>
      <c r="E1070">
        <v>24</v>
      </c>
      <c r="F1070" t="s">
        <v>63</v>
      </c>
      <c r="G1070">
        <v>54133449</v>
      </c>
      <c r="H1070" t="str">
        <f>RIGHT(Таблица2[[#This Row],[Дата рождения]],4)</f>
        <v>1993</v>
      </c>
      <c r="I1070" t="str">
        <f>LEFT(Таблица2[[#This Row],[Фамилия, имя]])</f>
        <v>К</v>
      </c>
    </row>
    <row r="1071" spans="1:9" x14ac:dyDescent="0.2">
      <c r="A1071">
        <v>317</v>
      </c>
      <c r="B1071" t="s">
        <v>2132</v>
      </c>
      <c r="C1071" t="s">
        <v>65</v>
      </c>
      <c r="D1071" s="20" t="s">
        <v>2133</v>
      </c>
      <c r="E1071">
        <v>31</v>
      </c>
      <c r="F1071" t="s">
        <v>67</v>
      </c>
      <c r="G1071">
        <v>73255772</v>
      </c>
      <c r="H1071" t="str">
        <f>RIGHT(Таблица2[[#This Row],[Дата рождения]],4)</f>
        <v>1986</v>
      </c>
      <c r="I1071" t="str">
        <f>LEFT(Таблица2[[#This Row],[Фамилия, имя]])</f>
        <v>С</v>
      </c>
    </row>
    <row r="1072" spans="1:9" x14ac:dyDescent="0.2">
      <c r="A1072">
        <v>449</v>
      </c>
      <c r="B1072" t="s">
        <v>2134</v>
      </c>
      <c r="C1072" t="s">
        <v>71</v>
      </c>
      <c r="D1072" s="20" t="s">
        <v>2135</v>
      </c>
      <c r="E1072">
        <v>32</v>
      </c>
      <c r="F1072" t="s">
        <v>103</v>
      </c>
      <c r="G1072">
        <v>32507021</v>
      </c>
      <c r="H1072" t="str">
        <f>RIGHT(Таблица2[[#This Row],[Дата рождения]],4)</f>
        <v>1985</v>
      </c>
      <c r="I1072" t="str">
        <f>LEFT(Таблица2[[#This Row],[Фамилия, имя]])</f>
        <v>В</v>
      </c>
    </row>
    <row r="1073" spans="1:9" x14ac:dyDescent="0.2">
      <c r="A1073">
        <v>1113</v>
      </c>
      <c r="B1073" t="s">
        <v>2136</v>
      </c>
      <c r="C1073" t="s">
        <v>71</v>
      </c>
      <c r="D1073" s="20" t="s">
        <v>2137</v>
      </c>
      <c r="E1073">
        <v>26</v>
      </c>
      <c r="F1073" t="s">
        <v>63</v>
      </c>
      <c r="G1073">
        <v>32966941</v>
      </c>
      <c r="H1073" t="str">
        <f>RIGHT(Таблица2[[#This Row],[Дата рождения]],4)</f>
        <v>1992</v>
      </c>
      <c r="I1073" t="str">
        <f>LEFT(Таблица2[[#This Row],[Фамилия, имя]])</f>
        <v>К</v>
      </c>
    </row>
    <row r="1074" spans="1:9" x14ac:dyDescent="0.2">
      <c r="A1074">
        <v>1327</v>
      </c>
      <c r="B1074" t="s">
        <v>2138</v>
      </c>
      <c r="C1074" t="s">
        <v>65</v>
      </c>
      <c r="D1074" s="20" t="s">
        <v>2139</v>
      </c>
      <c r="E1074">
        <v>33</v>
      </c>
      <c r="F1074" t="s">
        <v>85</v>
      </c>
      <c r="G1074">
        <v>39306394</v>
      </c>
      <c r="H1074" t="str">
        <f>RIGHT(Таблица2[[#This Row],[Дата рождения]],4)</f>
        <v>1984</v>
      </c>
      <c r="I1074" t="str">
        <f>LEFT(Таблица2[[#This Row],[Фамилия, имя]])</f>
        <v>Л</v>
      </c>
    </row>
    <row r="1075" spans="1:9" x14ac:dyDescent="0.2">
      <c r="A1075">
        <v>445</v>
      </c>
      <c r="B1075" t="s">
        <v>2140</v>
      </c>
      <c r="C1075" t="s">
        <v>71</v>
      </c>
      <c r="D1075" s="20" t="s">
        <v>2141</v>
      </c>
      <c r="E1075">
        <v>32</v>
      </c>
      <c r="F1075" t="s">
        <v>207</v>
      </c>
      <c r="G1075">
        <v>73587158</v>
      </c>
      <c r="H1075" t="str">
        <f>RIGHT(Таблица2[[#This Row],[Дата рождения]],4)</f>
        <v>1986</v>
      </c>
      <c r="I1075" t="str">
        <f>LEFT(Таблица2[[#This Row],[Фамилия, имя]])</f>
        <v>В</v>
      </c>
    </row>
    <row r="1076" spans="1:9" x14ac:dyDescent="0.2">
      <c r="A1076">
        <v>339</v>
      </c>
      <c r="B1076" t="s">
        <v>2142</v>
      </c>
      <c r="C1076" t="s">
        <v>65</v>
      </c>
      <c r="D1076" s="20" t="s">
        <v>2143</v>
      </c>
      <c r="E1076">
        <v>30</v>
      </c>
      <c r="F1076" t="s">
        <v>63</v>
      </c>
      <c r="G1076">
        <v>50332349</v>
      </c>
      <c r="H1076" t="str">
        <f>RIGHT(Таблица2[[#This Row],[Дата рождения]],4)</f>
        <v>1987</v>
      </c>
      <c r="I1076" t="str">
        <f>LEFT(Таблица2[[#This Row],[Фамилия, имя]])</f>
        <v>В</v>
      </c>
    </row>
    <row r="1077" spans="1:9" x14ac:dyDescent="0.2">
      <c r="A1077">
        <v>25</v>
      </c>
      <c r="B1077" t="s">
        <v>2144</v>
      </c>
      <c r="C1077" t="s">
        <v>71</v>
      </c>
      <c r="D1077" s="20" t="s">
        <v>2145</v>
      </c>
      <c r="E1077">
        <v>23</v>
      </c>
      <c r="F1077" t="s">
        <v>63</v>
      </c>
      <c r="G1077">
        <v>45841139</v>
      </c>
      <c r="H1077" t="str">
        <f>RIGHT(Таблица2[[#This Row],[Дата рождения]],4)</f>
        <v>1994</v>
      </c>
      <c r="I1077" t="str">
        <f>LEFT(Таблица2[[#This Row],[Фамилия, имя]])</f>
        <v>П</v>
      </c>
    </row>
    <row r="1078" spans="1:9" x14ac:dyDescent="0.2">
      <c r="A1078">
        <v>1215</v>
      </c>
      <c r="B1078" t="s">
        <v>2146</v>
      </c>
      <c r="C1078" t="s">
        <v>71</v>
      </c>
      <c r="D1078" s="20" t="s">
        <v>2147</v>
      </c>
      <c r="E1078">
        <v>22</v>
      </c>
      <c r="F1078" t="s">
        <v>103</v>
      </c>
      <c r="G1078">
        <v>97926936</v>
      </c>
      <c r="H1078" t="str">
        <f>RIGHT(Таблица2[[#This Row],[Дата рождения]],4)</f>
        <v>1995</v>
      </c>
      <c r="I1078" t="str">
        <f>LEFT(Таблица2[[#This Row],[Фамилия, имя]])</f>
        <v>К</v>
      </c>
    </row>
    <row r="1079" spans="1:9" x14ac:dyDescent="0.2">
      <c r="A1079">
        <v>282</v>
      </c>
      <c r="B1079" t="s">
        <v>2148</v>
      </c>
      <c r="C1079" t="s">
        <v>61</v>
      </c>
      <c r="D1079" s="20" t="s">
        <v>2149</v>
      </c>
      <c r="E1079">
        <v>25</v>
      </c>
      <c r="F1079" t="s">
        <v>63</v>
      </c>
      <c r="G1079">
        <v>32821583</v>
      </c>
      <c r="H1079" t="str">
        <f>RIGHT(Таблица2[[#This Row],[Дата рождения]],4)</f>
        <v>1992</v>
      </c>
      <c r="I1079" t="str">
        <f>LEFT(Таблица2[[#This Row],[Фамилия, имя]])</f>
        <v>Б</v>
      </c>
    </row>
    <row r="1080" spans="1:9" x14ac:dyDescent="0.2">
      <c r="A1080">
        <v>560</v>
      </c>
      <c r="B1080" t="s">
        <v>2150</v>
      </c>
      <c r="C1080" t="s">
        <v>71</v>
      </c>
      <c r="D1080" s="20" t="s">
        <v>2151</v>
      </c>
      <c r="E1080">
        <v>32</v>
      </c>
      <c r="F1080" t="s">
        <v>63</v>
      </c>
      <c r="G1080">
        <v>27272534</v>
      </c>
      <c r="H1080" t="str">
        <f>RIGHT(Таблица2[[#This Row],[Дата рождения]],4)</f>
        <v>1985</v>
      </c>
      <c r="I1080" t="str">
        <f>LEFT(Таблица2[[#This Row],[Фамилия, имя]])</f>
        <v>Т</v>
      </c>
    </row>
    <row r="1081" spans="1:9" x14ac:dyDescent="0.2">
      <c r="A1081">
        <v>420</v>
      </c>
      <c r="B1081" t="s">
        <v>2152</v>
      </c>
      <c r="C1081" t="s">
        <v>71</v>
      </c>
      <c r="D1081" s="20" t="s">
        <v>1876</v>
      </c>
      <c r="E1081">
        <v>31</v>
      </c>
      <c r="F1081" t="s">
        <v>63</v>
      </c>
      <c r="G1081">
        <v>6213454</v>
      </c>
      <c r="H1081" t="str">
        <f>RIGHT(Таблица2[[#This Row],[Дата рождения]],4)</f>
        <v>1986</v>
      </c>
      <c r="I1081" t="str">
        <f>LEFT(Таблица2[[#This Row],[Фамилия, имя]])</f>
        <v>В</v>
      </c>
    </row>
    <row r="1082" spans="1:9" x14ac:dyDescent="0.2">
      <c r="A1082">
        <v>1476</v>
      </c>
      <c r="B1082" t="s">
        <v>2153</v>
      </c>
      <c r="C1082" t="s">
        <v>65</v>
      </c>
      <c r="D1082" s="20" t="s">
        <v>2154</v>
      </c>
      <c r="E1082">
        <v>37</v>
      </c>
      <c r="F1082" t="s">
        <v>63</v>
      </c>
      <c r="G1082">
        <v>15702652</v>
      </c>
      <c r="H1082" t="str">
        <f>RIGHT(Таблица2[[#This Row],[Дата рождения]],4)</f>
        <v>1980</v>
      </c>
      <c r="I1082" t="str">
        <f>LEFT(Таблица2[[#This Row],[Фамилия, имя]])</f>
        <v>М</v>
      </c>
    </row>
    <row r="1083" spans="1:9" x14ac:dyDescent="0.2">
      <c r="A1083">
        <v>1638</v>
      </c>
      <c r="B1083" t="s">
        <v>2155</v>
      </c>
      <c r="C1083" t="s">
        <v>65</v>
      </c>
      <c r="D1083" s="20" t="s">
        <v>2156</v>
      </c>
      <c r="E1083">
        <v>21</v>
      </c>
      <c r="F1083" t="s">
        <v>63</v>
      </c>
      <c r="G1083">
        <v>68403561</v>
      </c>
      <c r="H1083" t="str">
        <f>RIGHT(Таблица2[[#This Row],[Дата рождения]],4)</f>
        <v>1996</v>
      </c>
      <c r="I1083" t="str">
        <f>LEFT(Таблица2[[#This Row],[Фамилия, имя]])</f>
        <v>Н</v>
      </c>
    </row>
    <row r="1084" spans="1:9" x14ac:dyDescent="0.2">
      <c r="A1084">
        <v>232</v>
      </c>
      <c r="B1084" t="s">
        <v>2157</v>
      </c>
      <c r="C1084" t="s">
        <v>71</v>
      </c>
      <c r="D1084" s="20" t="s">
        <v>2158</v>
      </c>
      <c r="E1084">
        <v>32</v>
      </c>
      <c r="F1084" t="s">
        <v>63</v>
      </c>
      <c r="G1084">
        <v>76539626</v>
      </c>
      <c r="H1084" t="str">
        <f>RIGHT(Таблица2[[#This Row],[Дата рождения]],4)</f>
        <v>1985</v>
      </c>
      <c r="I1084" t="str">
        <f>LEFT(Таблица2[[#This Row],[Фамилия, имя]])</f>
        <v>Р</v>
      </c>
    </row>
    <row r="1085" spans="1:9" x14ac:dyDescent="0.2">
      <c r="A1085">
        <v>381</v>
      </c>
      <c r="B1085" t="s">
        <v>2159</v>
      </c>
      <c r="C1085" t="s">
        <v>71</v>
      </c>
      <c r="D1085" s="20" t="s">
        <v>2160</v>
      </c>
      <c r="E1085">
        <v>29</v>
      </c>
      <c r="F1085" t="s">
        <v>67</v>
      </c>
      <c r="G1085">
        <v>41279165</v>
      </c>
      <c r="H1085" t="str">
        <f>RIGHT(Таблица2[[#This Row],[Дата рождения]],4)</f>
        <v>1988</v>
      </c>
      <c r="I1085" t="str">
        <f>LEFT(Таблица2[[#This Row],[Фамилия, имя]])</f>
        <v>С</v>
      </c>
    </row>
    <row r="1086" spans="1:9" x14ac:dyDescent="0.2">
      <c r="A1086">
        <v>861</v>
      </c>
      <c r="B1086" t="s">
        <v>2161</v>
      </c>
      <c r="C1086" t="s">
        <v>65</v>
      </c>
      <c r="D1086" s="20" t="s">
        <v>2162</v>
      </c>
      <c r="E1086">
        <v>30</v>
      </c>
      <c r="F1086" t="s">
        <v>63</v>
      </c>
      <c r="G1086">
        <v>89291763</v>
      </c>
      <c r="H1086" t="str">
        <f>RIGHT(Таблица2[[#This Row],[Дата рождения]],4)</f>
        <v>1987</v>
      </c>
      <c r="I1086" t="str">
        <f>LEFT(Таблица2[[#This Row],[Фамилия, имя]])</f>
        <v>З</v>
      </c>
    </row>
    <row r="1087" spans="1:9" x14ac:dyDescent="0.2">
      <c r="A1087">
        <v>1529</v>
      </c>
      <c r="B1087" t="s">
        <v>2163</v>
      </c>
      <c r="C1087" t="s">
        <v>71</v>
      </c>
      <c r="D1087" s="20" t="s">
        <v>2164</v>
      </c>
      <c r="E1087">
        <v>33</v>
      </c>
      <c r="F1087" t="s">
        <v>73</v>
      </c>
      <c r="G1087">
        <v>21526858</v>
      </c>
      <c r="H1087" t="str">
        <f>RIGHT(Таблица2[[#This Row],[Дата рождения]],4)</f>
        <v>1984</v>
      </c>
      <c r="I1087" t="str">
        <f>LEFT(Таблица2[[#This Row],[Фамилия, имя]])</f>
        <v>М</v>
      </c>
    </row>
    <row r="1088" spans="1:9" x14ac:dyDescent="0.2">
      <c r="A1088">
        <v>598</v>
      </c>
      <c r="B1088" t="s">
        <v>2165</v>
      </c>
      <c r="C1088" t="s">
        <v>61</v>
      </c>
      <c r="D1088" s="20" t="s">
        <v>2166</v>
      </c>
      <c r="E1088">
        <v>28</v>
      </c>
      <c r="F1088" t="s">
        <v>103</v>
      </c>
      <c r="G1088">
        <v>81638354</v>
      </c>
      <c r="H1088" t="str">
        <f>RIGHT(Таблица2[[#This Row],[Дата рождения]],4)</f>
        <v>1990</v>
      </c>
      <c r="I1088" t="str">
        <f>LEFT(Таблица2[[#This Row],[Фамилия, имя]])</f>
        <v>Г</v>
      </c>
    </row>
    <row r="1089" spans="1:9" x14ac:dyDescent="0.2">
      <c r="A1089">
        <v>824</v>
      </c>
      <c r="B1089" t="s">
        <v>2167</v>
      </c>
      <c r="C1089" t="s">
        <v>71</v>
      </c>
      <c r="D1089" s="20" t="s">
        <v>1513</v>
      </c>
      <c r="E1089">
        <v>27</v>
      </c>
      <c r="F1089" t="s">
        <v>63</v>
      </c>
      <c r="G1089">
        <v>45251111</v>
      </c>
      <c r="H1089" t="str">
        <f>RIGHT(Таблица2[[#This Row],[Дата рождения]],4)</f>
        <v>1990</v>
      </c>
      <c r="I1089" t="str">
        <f>LEFT(Таблица2[[#This Row],[Фамилия, имя]])</f>
        <v>Ч</v>
      </c>
    </row>
    <row r="1090" spans="1:9" x14ac:dyDescent="0.2">
      <c r="A1090">
        <v>799</v>
      </c>
      <c r="B1090" t="s">
        <v>2168</v>
      </c>
      <c r="C1090" t="s">
        <v>61</v>
      </c>
      <c r="D1090" s="20" t="s">
        <v>2169</v>
      </c>
      <c r="E1090">
        <v>23</v>
      </c>
      <c r="F1090" t="s">
        <v>63</v>
      </c>
      <c r="G1090">
        <v>75757550</v>
      </c>
      <c r="H1090" t="str">
        <f>RIGHT(Таблица2[[#This Row],[Дата рождения]],4)</f>
        <v>1994</v>
      </c>
      <c r="I1090" t="str">
        <f>LEFT(Таблица2[[#This Row],[Фамилия, имя]])</f>
        <v>Ж</v>
      </c>
    </row>
    <row r="1091" spans="1:9" x14ac:dyDescent="0.2">
      <c r="A1091">
        <v>861</v>
      </c>
      <c r="B1091" t="s">
        <v>1088</v>
      </c>
      <c r="C1091" t="s">
        <v>71</v>
      </c>
      <c r="D1091" s="20" t="s">
        <v>1089</v>
      </c>
      <c r="E1091">
        <v>45</v>
      </c>
      <c r="F1091" t="s">
        <v>63</v>
      </c>
      <c r="G1091">
        <v>76110969</v>
      </c>
      <c r="H1091" t="str">
        <f>RIGHT(Таблица2[[#This Row],[Дата рождения]],4)</f>
        <v>1972</v>
      </c>
      <c r="I1091" t="str">
        <f>LEFT(Таблица2[[#This Row],[Фамилия, имя]])</f>
        <v>Ш</v>
      </c>
    </row>
    <row r="1092" spans="1:9" x14ac:dyDescent="0.2">
      <c r="A1092">
        <v>204</v>
      </c>
      <c r="B1092" t="s">
        <v>2170</v>
      </c>
      <c r="C1092" t="s">
        <v>65</v>
      </c>
      <c r="D1092" s="20" t="s">
        <v>2171</v>
      </c>
      <c r="E1092">
        <v>22</v>
      </c>
      <c r="F1092" t="s">
        <v>63</v>
      </c>
      <c r="G1092">
        <v>11455909</v>
      </c>
      <c r="H1092" t="str">
        <f>RIGHT(Таблица2[[#This Row],[Дата рождения]],4)</f>
        <v>1995</v>
      </c>
      <c r="I1092" t="str">
        <f>LEFT(Таблица2[[#This Row],[Фамилия, имя]])</f>
        <v>Р</v>
      </c>
    </row>
    <row r="1093" spans="1:9" x14ac:dyDescent="0.2">
      <c r="A1093">
        <v>1214</v>
      </c>
      <c r="B1093" t="s">
        <v>2172</v>
      </c>
      <c r="C1093" t="s">
        <v>71</v>
      </c>
      <c r="D1093" s="20" t="s">
        <v>2173</v>
      </c>
      <c r="E1093">
        <v>35</v>
      </c>
      <c r="F1093" t="s">
        <v>63</v>
      </c>
      <c r="G1093">
        <v>86240898</v>
      </c>
      <c r="H1093" t="str">
        <f>RIGHT(Таблица2[[#This Row],[Дата рождения]],4)</f>
        <v>1982</v>
      </c>
      <c r="I1093" t="str">
        <f>LEFT(Таблица2[[#This Row],[Фамилия, имя]])</f>
        <v>К</v>
      </c>
    </row>
    <row r="1094" spans="1:9" x14ac:dyDescent="0.2">
      <c r="A1094">
        <v>1124</v>
      </c>
      <c r="B1094" t="s">
        <v>2174</v>
      </c>
      <c r="C1094" t="s">
        <v>65</v>
      </c>
      <c r="D1094" s="20" t="s">
        <v>2175</v>
      </c>
      <c r="E1094">
        <v>25</v>
      </c>
      <c r="F1094" t="s">
        <v>103</v>
      </c>
      <c r="G1094">
        <v>11929968</v>
      </c>
      <c r="H1094" t="str">
        <f>RIGHT(Таблица2[[#This Row],[Дата рождения]],4)</f>
        <v>1992</v>
      </c>
      <c r="I1094" t="str">
        <f>LEFT(Таблица2[[#This Row],[Фамилия, имя]])</f>
        <v>Я</v>
      </c>
    </row>
    <row r="1095" spans="1:9" x14ac:dyDescent="0.2">
      <c r="A1095">
        <v>1466</v>
      </c>
      <c r="B1095" t="s">
        <v>2176</v>
      </c>
      <c r="C1095" t="s">
        <v>61</v>
      </c>
      <c r="D1095" s="20" t="s">
        <v>2177</v>
      </c>
      <c r="E1095">
        <v>42</v>
      </c>
      <c r="F1095" t="s">
        <v>85</v>
      </c>
      <c r="G1095">
        <v>46303747</v>
      </c>
      <c r="H1095" t="str">
        <f>RIGHT(Таблица2[[#This Row],[Дата рождения]],4)</f>
        <v>1975</v>
      </c>
      <c r="I1095" t="str">
        <f>LEFT(Таблица2[[#This Row],[Фамилия, имя]])</f>
        <v>М</v>
      </c>
    </row>
    <row r="1096" spans="1:9" x14ac:dyDescent="0.2">
      <c r="A1096">
        <v>1360</v>
      </c>
      <c r="B1096" t="s">
        <v>2178</v>
      </c>
      <c r="C1096" t="s">
        <v>65</v>
      </c>
      <c r="D1096" s="20" t="s">
        <v>2179</v>
      </c>
      <c r="E1096">
        <v>21</v>
      </c>
      <c r="F1096" t="s">
        <v>207</v>
      </c>
      <c r="G1096">
        <v>61326233</v>
      </c>
      <c r="H1096" t="str">
        <f>RIGHT(Таблица2[[#This Row],[Дата рождения]],4)</f>
        <v>1996</v>
      </c>
      <c r="I1096" t="str">
        <f>LEFT(Таблица2[[#This Row],[Фамилия, имя]])</f>
        <v>Л</v>
      </c>
    </row>
    <row r="1097" spans="1:9" x14ac:dyDescent="0.2">
      <c r="A1097">
        <v>684</v>
      </c>
      <c r="B1097" t="s">
        <v>2180</v>
      </c>
      <c r="C1097" t="s">
        <v>71</v>
      </c>
      <c r="D1097" s="20" t="s">
        <v>2181</v>
      </c>
      <c r="E1097">
        <v>38</v>
      </c>
      <c r="F1097" t="s">
        <v>63</v>
      </c>
      <c r="G1097">
        <v>73194716</v>
      </c>
      <c r="H1097" t="str">
        <f>RIGHT(Таблица2[[#This Row],[Дата рождения]],4)</f>
        <v>1979</v>
      </c>
      <c r="I1097" t="str">
        <f>LEFT(Таблица2[[#This Row],[Фамилия, имя]])</f>
        <v>Д</v>
      </c>
    </row>
    <row r="1098" spans="1:9" x14ac:dyDescent="0.2">
      <c r="A1098">
        <v>915</v>
      </c>
      <c r="B1098" t="s">
        <v>120</v>
      </c>
      <c r="C1098" t="s">
        <v>65</v>
      </c>
      <c r="D1098" s="20" t="s">
        <v>121</v>
      </c>
      <c r="E1098">
        <v>36</v>
      </c>
      <c r="F1098" t="s">
        <v>103</v>
      </c>
      <c r="G1098">
        <v>74238468</v>
      </c>
      <c r="H1098" t="str">
        <f>RIGHT(Таблица2[[#This Row],[Дата рождения]],4)</f>
        <v>1981</v>
      </c>
      <c r="I1098" t="str">
        <f>LEFT(Таблица2[[#This Row],[Фамилия, имя]])</f>
        <v>Ш</v>
      </c>
    </row>
    <row r="1099" spans="1:9" x14ac:dyDescent="0.2">
      <c r="A1099">
        <v>1092</v>
      </c>
      <c r="B1099" t="s">
        <v>2182</v>
      </c>
      <c r="C1099" t="s">
        <v>65</v>
      </c>
      <c r="D1099" s="20" t="s">
        <v>2183</v>
      </c>
      <c r="E1099">
        <v>28</v>
      </c>
      <c r="F1099" t="s">
        <v>63</v>
      </c>
      <c r="G1099">
        <v>8926843</v>
      </c>
      <c r="H1099" t="str">
        <f>RIGHT(Таблица2[[#This Row],[Дата рождения]],4)</f>
        <v>1989</v>
      </c>
      <c r="I1099" t="str">
        <f>LEFT(Таблица2[[#This Row],[Фамилия, имя]])</f>
        <v>К</v>
      </c>
    </row>
    <row r="1100" spans="1:9" x14ac:dyDescent="0.2">
      <c r="A1100">
        <v>37</v>
      </c>
      <c r="B1100" t="s">
        <v>2184</v>
      </c>
      <c r="C1100" t="s">
        <v>65</v>
      </c>
      <c r="D1100" s="20" t="s">
        <v>2185</v>
      </c>
      <c r="E1100">
        <v>23</v>
      </c>
      <c r="F1100" t="s">
        <v>63</v>
      </c>
      <c r="G1100">
        <v>13755875</v>
      </c>
      <c r="H1100" t="str">
        <f>RIGHT(Таблица2[[#This Row],[Дата рождения]],4)</f>
        <v>1994</v>
      </c>
      <c r="I1100" t="str">
        <f>LEFT(Таблица2[[#This Row],[Фамилия, имя]])</f>
        <v>А</v>
      </c>
    </row>
    <row r="1101" spans="1:9" x14ac:dyDescent="0.2">
      <c r="A1101">
        <v>1351</v>
      </c>
      <c r="B1101" t="s">
        <v>2186</v>
      </c>
      <c r="C1101" t="s">
        <v>71</v>
      </c>
      <c r="D1101" s="20" t="s">
        <v>2187</v>
      </c>
      <c r="E1101">
        <v>31</v>
      </c>
      <c r="F1101" t="s">
        <v>63</v>
      </c>
      <c r="G1101">
        <v>85403256</v>
      </c>
      <c r="H1101" t="str">
        <f>RIGHT(Таблица2[[#This Row],[Дата рождения]],4)</f>
        <v>1986</v>
      </c>
      <c r="I1101" t="str">
        <f>LEFT(Таблица2[[#This Row],[Фамилия, имя]])</f>
        <v>Л</v>
      </c>
    </row>
    <row r="1102" spans="1:9" x14ac:dyDescent="0.2">
      <c r="A1102">
        <v>74</v>
      </c>
      <c r="B1102" t="s">
        <v>2188</v>
      </c>
      <c r="C1102" t="s">
        <v>71</v>
      </c>
      <c r="D1102" s="20" t="s">
        <v>2189</v>
      </c>
      <c r="E1102">
        <v>46</v>
      </c>
      <c r="F1102" t="s">
        <v>63</v>
      </c>
      <c r="G1102">
        <v>61125603</v>
      </c>
      <c r="H1102" t="str">
        <f>RIGHT(Таблица2[[#This Row],[Дата рождения]],4)</f>
        <v>1971</v>
      </c>
      <c r="I1102" t="str">
        <f>LEFT(Таблица2[[#This Row],[Фамилия, имя]])</f>
        <v>А</v>
      </c>
    </row>
    <row r="1103" spans="1:9" x14ac:dyDescent="0.2">
      <c r="A1103">
        <v>947</v>
      </c>
      <c r="B1103" t="s">
        <v>1244</v>
      </c>
      <c r="C1103" t="s">
        <v>71</v>
      </c>
      <c r="D1103" s="20" t="s">
        <v>1245</v>
      </c>
      <c r="E1103">
        <v>23</v>
      </c>
      <c r="F1103" t="s">
        <v>63</v>
      </c>
      <c r="G1103">
        <v>64494381</v>
      </c>
      <c r="H1103" t="str">
        <f>RIGHT(Таблица2[[#This Row],[Дата рождения]],4)</f>
        <v>1994</v>
      </c>
      <c r="I1103" t="str">
        <f>LEFT(Таблица2[[#This Row],[Фамилия, имя]])</f>
        <v>Ш</v>
      </c>
    </row>
    <row r="1104" spans="1:9" x14ac:dyDescent="0.2">
      <c r="A1104">
        <v>52</v>
      </c>
      <c r="B1104" t="s">
        <v>2190</v>
      </c>
      <c r="C1104" t="s">
        <v>65</v>
      </c>
      <c r="D1104" s="20" t="s">
        <v>2191</v>
      </c>
      <c r="E1104">
        <v>26</v>
      </c>
      <c r="F1104" t="s">
        <v>63</v>
      </c>
      <c r="G1104">
        <v>26678156</v>
      </c>
      <c r="H1104" t="str">
        <f>RIGHT(Таблица2[[#This Row],[Дата рождения]],4)</f>
        <v>1991</v>
      </c>
      <c r="I1104" t="str">
        <f>LEFT(Таблица2[[#This Row],[Фамилия, имя]])</f>
        <v>П</v>
      </c>
    </row>
    <row r="1105" spans="1:9" x14ac:dyDescent="0.2">
      <c r="A1105">
        <v>962</v>
      </c>
      <c r="B1105" t="s">
        <v>2192</v>
      </c>
      <c r="C1105" t="s">
        <v>71</v>
      </c>
      <c r="D1105" s="20" t="s">
        <v>2193</v>
      </c>
      <c r="E1105">
        <v>24</v>
      </c>
      <c r="F1105" t="s">
        <v>63</v>
      </c>
      <c r="G1105">
        <v>57832627</v>
      </c>
      <c r="H1105" t="str">
        <f>RIGHT(Таблица2[[#This Row],[Дата рождения]],4)</f>
        <v>1993</v>
      </c>
      <c r="I1105" t="str">
        <f>LEFT(Таблица2[[#This Row],[Фамилия, имя]])</f>
        <v>К</v>
      </c>
    </row>
    <row r="1106" spans="1:9" x14ac:dyDescent="0.2">
      <c r="A1106">
        <v>323</v>
      </c>
      <c r="B1106" t="s">
        <v>2194</v>
      </c>
      <c r="C1106" t="s">
        <v>61</v>
      </c>
      <c r="D1106" s="20" t="s">
        <v>2195</v>
      </c>
      <c r="E1106">
        <v>31</v>
      </c>
      <c r="F1106" t="s">
        <v>63</v>
      </c>
      <c r="G1106">
        <v>50466609</v>
      </c>
      <c r="H1106" t="str">
        <f>RIGHT(Таблица2[[#This Row],[Дата рождения]],4)</f>
        <v>1986</v>
      </c>
      <c r="I1106" t="str">
        <f>LEFT(Таблица2[[#This Row],[Фамилия, имя]])</f>
        <v>С</v>
      </c>
    </row>
    <row r="1107" spans="1:9" x14ac:dyDescent="0.2">
      <c r="A1107">
        <v>662</v>
      </c>
      <c r="B1107" t="s">
        <v>2196</v>
      </c>
      <c r="C1107" t="s">
        <v>65</v>
      </c>
      <c r="D1107" s="20" t="s">
        <v>896</v>
      </c>
      <c r="E1107">
        <v>33</v>
      </c>
      <c r="F1107" t="s">
        <v>96</v>
      </c>
      <c r="G1107">
        <v>35303211</v>
      </c>
      <c r="H1107" t="str">
        <f>RIGHT(Таблица2[[#This Row],[Дата рождения]],4)</f>
        <v>1984</v>
      </c>
      <c r="I1107" t="str">
        <f>LEFT(Таблица2[[#This Row],[Фамилия, имя]])</f>
        <v>Д</v>
      </c>
    </row>
    <row r="1108" spans="1:9" x14ac:dyDescent="0.2">
      <c r="A1108">
        <v>252</v>
      </c>
      <c r="B1108" t="s">
        <v>2197</v>
      </c>
      <c r="C1108" t="s">
        <v>65</v>
      </c>
      <c r="D1108" s="20" t="s">
        <v>448</v>
      </c>
      <c r="E1108">
        <v>23</v>
      </c>
      <c r="F1108" t="s">
        <v>85</v>
      </c>
      <c r="G1108">
        <v>13281231</v>
      </c>
      <c r="H1108" t="str">
        <f>RIGHT(Таблица2[[#This Row],[Дата рождения]],4)</f>
        <v>1994</v>
      </c>
      <c r="I1108" t="str">
        <f>LEFT(Таблица2[[#This Row],[Фамилия, имя]])</f>
        <v>С</v>
      </c>
    </row>
    <row r="1109" spans="1:9" x14ac:dyDescent="0.2">
      <c r="A1109">
        <v>283</v>
      </c>
      <c r="B1109" t="s">
        <v>2198</v>
      </c>
      <c r="C1109" t="s">
        <v>65</v>
      </c>
      <c r="D1109" s="20" t="s">
        <v>2199</v>
      </c>
      <c r="E1109">
        <v>28</v>
      </c>
      <c r="F1109" t="s">
        <v>67</v>
      </c>
      <c r="G1109">
        <v>35312085</v>
      </c>
      <c r="H1109" t="str">
        <f>RIGHT(Таблица2[[#This Row],[Дата рождения]],4)</f>
        <v>1989</v>
      </c>
      <c r="I1109" t="str">
        <f>LEFT(Таблица2[[#This Row],[Фамилия, имя]])</f>
        <v>Б</v>
      </c>
    </row>
    <row r="1110" spans="1:9" x14ac:dyDescent="0.2">
      <c r="A1110">
        <v>999</v>
      </c>
      <c r="B1110" t="s">
        <v>2200</v>
      </c>
      <c r="C1110" t="s">
        <v>65</v>
      </c>
      <c r="D1110" s="20" t="s">
        <v>2201</v>
      </c>
      <c r="E1110">
        <v>38</v>
      </c>
      <c r="F1110" t="s">
        <v>103</v>
      </c>
      <c r="G1110">
        <v>84528579</v>
      </c>
      <c r="H1110" t="str">
        <f>RIGHT(Таблица2[[#This Row],[Дата рождения]],4)</f>
        <v>1979</v>
      </c>
      <c r="I1110" t="str">
        <f>LEFT(Таблица2[[#This Row],[Фамилия, имя]])</f>
        <v>Ш</v>
      </c>
    </row>
    <row r="1111" spans="1:9" x14ac:dyDescent="0.2">
      <c r="A1111">
        <v>656</v>
      </c>
      <c r="B1111" t="s">
        <v>2202</v>
      </c>
      <c r="C1111" t="s">
        <v>61</v>
      </c>
      <c r="D1111" s="20" t="s">
        <v>1041</v>
      </c>
      <c r="E1111">
        <v>31</v>
      </c>
      <c r="F1111" t="s">
        <v>63</v>
      </c>
      <c r="G1111">
        <v>35406135</v>
      </c>
      <c r="H1111" t="str">
        <f>RIGHT(Таблица2[[#This Row],[Дата рождения]],4)</f>
        <v>1986</v>
      </c>
      <c r="I1111" t="str">
        <f>LEFT(Таблица2[[#This Row],[Фамилия, имя]])</f>
        <v>Д</v>
      </c>
    </row>
    <row r="1112" spans="1:9" x14ac:dyDescent="0.2">
      <c r="A1112">
        <v>147</v>
      </c>
      <c r="B1112" t="s">
        <v>2203</v>
      </c>
      <c r="C1112" t="s">
        <v>71</v>
      </c>
      <c r="D1112" s="20" t="s">
        <v>2204</v>
      </c>
      <c r="E1112">
        <v>32</v>
      </c>
      <c r="F1112" t="s">
        <v>207</v>
      </c>
      <c r="G1112">
        <v>185270</v>
      </c>
      <c r="H1112" t="str">
        <f>RIGHT(Таблица2[[#This Row],[Дата рождения]],4)</f>
        <v>1985</v>
      </c>
      <c r="I1112" t="str">
        <f>LEFT(Таблица2[[#This Row],[Фамилия, имя]])</f>
        <v>П</v>
      </c>
    </row>
    <row r="1113" spans="1:9" x14ac:dyDescent="0.2">
      <c r="A1113">
        <v>857</v>
      </c>
      <c r="B1113" t="s">
        <v>2205</v>
      </c>
      <c r="C1113" t="s">
        <v>71</v>
      </c>
      <c r="D1113" s="20" t="s">
        <v>2206</v>
      </c>
      <c r="E1113">
        <v>24</v>
      </c>
      <c r="F1113" t="s">
        <v>63</v>
      </c>
      <c r="G1113">
        <v>32683631</v>
      </c>
      <c r="H1113" t="str">
        <f>RIGHT(Таблица2[[#This Row],[Дата рождения]],4)</f>
        <v>1993</v>
      </c>
      <c r="I1113" t="str">
        <f>LEFT(Таблица2[[#This Row],[Фамилия, имя]])</f>
        <v>Ш</v>
      </c>
    </row>
    <row r="1114" spans="1:9" x14ac:dyDescent="0.2">
      <c r="A1114">
        <v>809</v>
      </c>
      <c r="B1114" t="s">
        <v>2207</v>
      </c>
      <c r="C1114" t="s">
        <v>71</v>
      </c>
      <c r="D1114" s="20" t="s">
        <v>2208</v>
      </c>
      <c r="E1114">
        <v>30</v>
      </c>
      <c r="F1114" t="s">
        <v>67</v>
      </c>
      <c r="G1114">
        <v>23555962</v>
      </c>
      <c r="H1114" t="str">
        <f>RIGHT(Таблица2[[#This Row],[Дата рождения]],4)</f>
        <v>1987</v>
      </c>
      <c r="I1114" t="str">
        <f>LEFT(Таблица2[[#This Row],[Фамилия, имя]])</f>
        <v>З</v>
      </c>
    </row>
    <row r="1115" spans="1:9" x14ac:dyDescent="0.2">
      <c r="A1115">
        <v>1230</v>
      </c>
      <c r="B1115" t="s">
        <v>2209</v>
      </c>
      <c r="C1115" t="s">
        <v>61</v>
      </c>
      <c r="D1115" s="20" t="s">
        <v>183</v>
      </c>
      <c r="E1115">
        <v>22</v>
      </c>
      <c r="F1115" t="s">
        <v>207</v>
      </c>
      <c r="G1115">
        <v>98116605</v>
      </c>
      <c r="H1115" t="str">
        <f>RIGHT(Таблица2[[#This Row],[Дата рождения]],4)</f>
        <v>1995</v>
      </c>
      <c r="I1115" t="str">
        <f>LEFT(Таблица2[[#This Row],[Фамилия, имя]])</f>
        <v>К</v>
      </c>
    </row>
    <row r="1116" spans="1:9" x14ac:dyDescent="0.2">
      <c r="A1116">
        <v>229</v>
      </c>
      <c r="B1116" t="s">
        <v>2210</v>
      </c>
      <c r="C1116" t="s">
        <v>71</v>
      </c>
      <c r="D1116" s="20" t="s">
        <v>2211</v>
      </c>
      <c r="E1116">
        <v>32</v>
      </c>
      <c r="F1116" t="s">
        <v>67</v>
      </c>
      <c r="G1116">
        <v>80008648</v>
      </c>
      <c r="H1116" t="str">
        <f>RIGHT(Таблица2[[#This Row],[Дата рождения]],4)</f>
        <v>1985</v>
      </c>
      <c r="I1116" t="str">
        <f>LEFT(Таблица2[[#This Row],[Фамилия, имя]])</f>
        <v>Р</v>
      </c>
    </row>
    <row r="1117" spans="1:9" x14ac:dyDescent="0.2">
      <c r="A1117">
        <v>586</v>
      </c>
      <c r="B1117" t="s">
        <v>2212</v>
      </c>
      <c r="C1117" t="s">
        <v>65</v>
      </c>
      <c r="D1117" s="20" t="s">
        <v>2213</v>
      </c>
      <c r="E1117">
        <v>26</v>
      </c>
      <c r="F1117" t="s">
        <v>63</v>
      </c>
      <c r="G1117">
        <v>79382230</v>
      </c>
      <c r="H1117" t="str">
        <f>RIGHT(Таблица2[[#This Row],[Дата рождения]],4)</f>
        <v>1991</v>
      </c>
      <c r="I1117" t="str">
        <f>LEFT(Таблица2[[#This Row],[Фамилия, имя]])</f>
        <v>Г</v>
      </c>
    </row>
    <row r="1118" spans="1:9" x14ac:dyDescent="0.2">
      <c r="A1118">
        <v>1046</v>
      </c>
      <c r="B1118" t="s">
        <v>413</v>
      </c>
      <c r="C1118" t="s">
        <v>65</v>
      </c>
      <c r="D1118" s="20" t="s">
        <v>414</v>
      </c>
      <c r="E1118">
        <v>37</v>
      </c>
      <c r="F1118" t="s">
        <v>63</v>
      </c>
      <c r="G1118">
        <v>90549448</v>
      </c>
      <c r="H1118" t="str">
        <f>RIGHT(Таблица2[[#This Row],[Дата рождения]],4)</f>
        <v>1980</v>
      </c>
      <c r="I1118" t="str">
        <f>LEFT(Таблица2[[#This Row],[Фамилия, имя]])</f>
        <v>Щ</v>
      </c>
    </row>
    <row r="1119" spans="1:9" x14ac:dyDescent="0.2">
      <c r="A1119">
        <v>1270</v>
      </c>
      <c r="B1119" t="s">
        <v>2214</v>
      </c>
      <c r="C1119" t="s">
        <v>71</v>
      </c>
      <c r="D1119" s="20" t="s">
        <v>381</v>
      </c>
      <c r="E1119">
        <v>29</v>
      </c>
      <c r="F1119" t="s">
        <v>63</v>
      </c>
      <c r="G1119">
        <v>12895938</v>
      </c>
      <c r="H1119" t="str">
        <f>RIGHT(Таблица2[[#This Row],[Дата рождения]],4)</f>
        <v>1988</v>
      </c>
      <c r="I1119" t="str">
        <f>LEFT(Таблица2[[#This Row],[Фамилия, имя]])</f>
        <v>К</v>
      </c>
    </row>
    <row r="1120" spans="1:9" x14ac:dyDescent="0.2">
      <c r="A1120">
        <v>1011</v>
      </c>
      <c r="B1120" t="s">
        <v>2215</v>
      </c>
      <c r="C1120" t="s">
        <v>65</v>
      </c>
      <c r="D1120" s="20" t="s">
        <v>2216</v>
      </c>
      <c r="E1120">
        <v>36</v>
      </c>
      <c r="F1120" t="s">
        <v>63</v>
      </c>
      <c r="G1120">
        <v>13833839</v>
      </c>
      <c r="H1120" t="str">
        <f>RIGHT(Таблица2[[#This Row],[Дата рождения]],4)</f>
        <v>1981</v>
      </c>
      <c r="I1120" t="str">
        <f>LEFT(Таблица2[[#This Row],[Фамилия, имя]])</f>
        <v>Ш</v>
      </c>
    </row>
    <row r="1121" spans="1:9" x14ac:dyDescent="0.2">
      <c r="A1121">
        <v>373</v>
      </c>
      <c r="B1121" t="s">
        <v>2217</v>
      </c>
      <c r="C1121" t="s">
        <v>71</v>
      </c>
      <c r="D1121" s="20" t="s">
        <v>2218</v>
      </c>
      <c r="E1121">
        <v>39</v>
      </c>
      <c r="F1121" t="s">
        <v>67</v>
      </c>
      <c r="G1121">
        <v>46720265</v>
      </c>
      <c r="H1121" t="str">
        <f>RIGHT(Таблица2[[#This Row],[Дата рождения]],4)</f>
        <v>1978</v>
      </c>
      <c r="I1121" t="str">
        <f>LEFT(Таблица2[[#This Row],[Фамилия, имя]])</f>
        <v>В</v>
      </c>
    </row>
    <row r="1122" spans="1:9" x14ac:dyDescent="0.2">
      <c r="A1122">
        <v>179</v>
      </c>
      <c r="B1122" t="s">
        <v>2219</v>
      </c>
      <c r="C1122" t="s">
        <v>71</v>
      </c>
      <c r="D1122" s="20" t="s">
        <v>2220</v>
      </c>
      <c r="E1122">
        <v>44</v>
      </c>
      <c r="F1122" t="s">
        <v>63</v>
      </c>
      <c r="G1122">
        <v>60223835</v>
      </c>
      <c r="H1122" t="str">
        <f>RIGHT(Таблица2[[#This Row],[Дата рождения]],4)</f>
        <v>1973</v>
      </c>
      <c r="I1122" t="str">
        <f>LEFT(Таблица2[[#This Row],[Фамилия, имя]])</f>
        <v>Б</v>
      </c>
    </row>
    <row r="1123" spans="1:9" x14ac:dyDescent="0.2">
      <c r="A1123">
        <v>945</v>
      </c>
      <c r="B1123" t="s">
        <v>2221</v>
      </c>
      <c r="C1123" t="s">
        <v>61</v>
      </c>
      <c r="D1123" s="20" t="s">
        <v>2222</v>
      </c>
      <c r="E1123">
        <v>26</v>
      </c>
      <c r="F1123" t="s">
        <v>124</v>
      </c>
      <c r="G1123">
        <v>88930972</v>
      </c>
      <c r="H1123" t="str">
        <f>RIGHT(Таблица2[[#This Row],[Дата рождения]],4)</f>
        <v>1991</v>
      </c>
      <c r="I1123" t="str">
        <f>LEFT(Таблица2[[#This Row],[Фамилия, имя]])</f>
        <v>К</v>
      </c>
    </row>
    <row r="1124" spans="1:9" x14ac:dyDescent="0.2">
      <c r="A1124">
        <v>265</v>
      </c>
      <c r="B1124" t="s">
        <v>2223</v>
      </c>
      <c r="C1124" t="s">
        <v>71</v>
      </c>
      <c r="D1124" s="20" t="s">
        <v>2224</v>
      </c>
      <c r="E1124">
        <v>24</v>
      </c>
      <c r="F1124" t="s">
        <v>207</v>
      </c>
      <c r="G1124">
        <v>56283731</v>
      </c>
      <c r="H1124" t="str">
        <f>RIGHT(Таблица2[[#This Row],[Дата рождения]],4)</f>
        <v>1993</v>
      </c>
      <c r="I1124" t="str">
        <f>LEFT(Таблица2[[#This Row],[Фамилия, имя]])</f>
        <v>С</v>
      </c>
    </row>
    <row r="1125" spans="1:9" x14ac:dyDescent="0.2">
      <c r="A1125">
        <v>1680</v>
      </c>
      <c r="B1125" t="s">
        <v>2225</v>
      </c>
      <c r="C1125" t="s">
        <v>65</v>
      </c>
      <c r="D1125" s="20" t="s">
        <v>2226</v>
      </c>
      <c r="E1125">
        <v>39</v>
      </c>
      <c r="F1125" t="s">
        <v>63</v>
      </c>
      <c r="G1125">
        <v>63455187</v>
      </c>
      <c r="H1125" t="str">
        <f>RIGHT(Таблица2[[#This Row],[Дата рождения]],4)</f>
        <v>1978</v>
      </c>
      <c r="I1125" t="str">
        <f>LEFT(Таблица2[[#This Row],[Фамилия, имя]])</f>
        <v>Н</v>
      </c>
    </row>
    <row r="1126" spans="1:9" x14ac:dyDescent="0.2">
      <c r="A1126">
        <v>264</v>
      </c>
      <c r="B1126" t="s">
        <v>2227</v>
      </c>
      <c r="C1126" t="s">
        <v>71</v>
      </c>
      <c r="D1126" s="20" t="s">
        <v>2228</v>
      </c>
      <c r="E1126">
        <v>26</v>
      </c>
      <c r="F1126" t="s">
        <v>63</v>
      </c>
      <c r="G1126">
        <v>68192073</v>
      </c>
      <c r="H1126" t="str">
        <f>RIGHT(Таблица2[[#This Row],[Дата рождения]],4)</f>
        <v>1991</v>
      </c>
      <c r="I1126" t="str">
        <f>LEFT(Таблица2[[#This Row],[Фамилия, имя]])</f>
        <v>С</v>
      </c>
    </row>
    <row r="1127" spans="1:9" x14ac:dyDescent="0.2">
      <c r="A1127">
        <v>1279</v>
      </c>
      <c r="B1127" t="s">
        <v>2229</v>
      </c>
      <c r="C1127" t="s">
        <v>71</v>
      </c>
      <c r="D1127" s="20" t="s">
        <v>1473</v>
      </c>
      <c r="E1127">
        <v>30</v>
      </c>
      <c r="F1127" t="s">
        <v>63</v>
      </c>
      <c r="G1127">
        <v>69073037</v>
      </c>
      <c r="H1127" t="str">
        <f>RIGHT(Таблица2[[#This Row],[Дата рождения]],4)</f>
        <v>1987</v>
      </c>
      <c r="I1127" t="str">
        <f>LEFT(Таблица2[[#This Row],[Фамилия, имя]])</f>
        <v>К</v>
      </c>
    </row>
    <row r="1128" spans="1:9" x14ac:dyDescent="0.2">
      <c r="A1128">
        <v>1038</v>
      </c>
      <c r="B1128" t="s">
        <v>216</v>
      </c>
      <c r="C1128" t="s">
        <v>61</v>
      </c>
      <c r="D1128" s="20" t="s">
        <v>217</v>
      </c>
      <c r="E1128">
        <v>22</v>
      </c>
      <c r="F1128" t="s">
        <v>63</v>
      </c>
      <c r="G1128">
        <v>88876976</v>
      </c>
      <c r="H1128" t="str">
        <f>RIGHT(Таблица2[[#This Row],[Дата рождения]],4)</f>
        <v>1996</v>
      </c>
      <c r="I1128" t="str">
        <f>LEFT(Таблица2[[#This Row],[Фамилия, имя]])</f>
        <v>Ш</v>
      </c>
    </row>
    <row r="1129" spans="1:9" x14ac:dyDescent="0.2">
      <c r="A1129">
        <v>160</v>
      </c>
      <c r="B1129" t="s">
        <v>2230</v>
      </c>
      <c r="C1129" t="s">
        <v>71</v>
      </c>
      <c r="D1129" s="20" t="s">
        <v>2231</v>
      </c>
      <c r="E1129">
        <v>21</v>
      </c>
      <c r="F1129" t="s">
        <v>63</v>
      </c>
      <c r="G1129">
        <v>23822415</v>
      </c>
      <c r="H1129" t="str">
        <f>RIGHT(Таблица2[[#This Row],[Дата рождения]],4)</f>
        <v>1996</v>
      </c>
      <c r="I1129" t="str">
        <f>LEFT(Таблица2[[#This Row],[Фамилия, имя]])</f>
        <v>Р</v>
      </c>
    </row>
    <row r="1130" spans="1:9" x14ac:dyDescent="0.2">
      <c r="A1130">
        <v>32</v>
      </c>
      <c r="B1130" t="s">
        <v>2232</v>
      </c>
      <c r="C1130" t="s">
        <v>71</v>
      </c>
      <c r="D1130" s="20" t="s">
        <v>2233</v>
      </c>
      <c r="E1130">
        <v>20</v>
      </c>
      <c r="F1130" t="s">
        <v>63</v>
      </c>
      <c r="G1130">
        <v>51357156</v>
      </c>
      <c r="H1130" t="str">
        <f>RIGHT(Таблица2[[#This Row],[Дата рождения]],4)</f>
        <v>1997</v>
      </c>
      <c r="I1130" t="str">
        <f>LEFT(Таблица2[[#This Row],[Фамилия, имя]])</f>
        <v>А</v>
      </c>
    </row>
    <row r="1131" spans="1:9" x14ac:dyDescent="0.2">
      <c r="A1131">
        <v>750</v>
      </c>
      <c r="B1131" t="s">
        <v>2234</v>
      </c>
      <c r="C1131" t="s">
        <v>71</v>
      </c>
      <c r="D1131" s="20" t="s">
        <v>2235</v>
      </c>
      <c r="E1131">
        <v>29</v>
      </c>
      <c r="F1131" t="s">
        <v>73</v>
      </c>
      <c r="G1131">
        <v>74412866</v>
      </c>
      <c r="H1131" t="str">
        <f>RIGHT(Таблица2[[#This Row],[Дата рождения]],4)</f>
        <v>1988</v>
      </c>
      <c r="I1131" t="str">
        <f>LEFT(Таблица2[[#This Row],[Фамилия, имя]])</f>
        <v>Х</v>
      </c>
    </row>
    <row r="1132" spans="1:9" x14ac:dyDescent="0.2">
      <c r="A1132">
        <v>1774</v>
      </c>
      <c r="B1132" t="s">
        <v>2236</v>
      </c>
      <c r="C1132" t="s">
        <v>71</v>
      </c>
      <c r="D1132" s="20" t="s">
        <v>2237</v>
      </c>
      <c r="E1132">
        <v>37</v>
      </c>
      <c r="F1132" t="s">
        <v>63</v>
      </c>
      <c r="G1132">
        <v>4922287</v>
      </c>
      <c r="H1132" t="str">
        <f>RIGHT(Таблица2[[#This Row],[Дата рождения]],4)</f>
        <v>1980</v>
      </c>
      <c r="I1132" t="str">
        <f>LEFT(Таблица2[[#This Row],[Фамилия, имя]])</f>
        <v>П</v>
      </c>
    </row>
    <row r="1133" spans="1:9" x14ac:dyDescent="0.2">
      <c r="A1133">
        <v>1635</v>
      </c>
      <c r="B1133" t="s">
        <v>2238</v>
      </c>
      <c r="C1133" t="s">
        <v>71</v>
      </c>
      <c r="D1133" s="20" t="s">
        <v>2239</v>
      </c>
      <c r="E1133">
        <v>31</v>
      </c>
      <c r="F1133" t="s">
        <v>63</v>
      </c>
      <c r="G1133">
        <v>58717103</v>
      </c>
      <c r="H1133" t="str">
        <f>RIGHT(Таблица2[[#This Row],[Дата рождения]],4)</f>
        <v>1986</v>
      </c>
      <c r="I1133" t="str">
        <f>LEFT(Таблица2[[#This Row],[Фамилия, имя]])</f>
        <v>Н</v>
      </c>
    </row>
    <row r="1134" spans="1:9" x14ac:dyDescent="0.2">
      <c r="A1134">
        <v>1404</v>
      </c>
      <c r="B1134" t="s">
        <v>2240</v>
      </c>
      <c r="C1134" t="s">
        <v>65</v>
      </c>
      <c r="D1134" s="20" t="s">
        <v>2160</v>
      </c>
      <c r="E1134">
        <v>29</v>
      </c>
      <c r="F1134" t="s">
        <v>63</v>
      </c>
      <c r="G1134">
        <v>66614358</v>
      </c>
      <c r="H1134" t="str">
        <f>RIGHT(Таблица2[[#This Row],[Дата рождения]],4)</f>
        <v>1988</v>
      </c>
      <c r="I1134" t="str">
        <f>LEFT(Таблица2[[#This Row],[Фамилия, имя]])</f>
        <v>Л</v>
      </c>
    </row>
    <row r="1135" spans="1:9" x14ac:dyDescent="0.2">
      <c r="A1135">
        <v>760</v>
      </c>
      <c r="B1135" t="s">
        <v>2241</v>
      </c>
      <c r="C1135" t="s">
        <v>71</v>
      </c>
      <c r="D1135" s="20" t="s">
        <v>2242</v>
      </c>
      <c r="E1135">
        <v>36</v>
      </c>
      <c r="F1135" t="s">
        <v>67</v>
      </c>
      <c r="G1135">
        <v>43640086</v>
      </c>
      <c r="H1135" t="str">
        <f>RIGHT(Таблица2[[#This Row],[Дата рождения]],4)</f>
        <v>1981</v>
      </c>
      <c r="I1135" t="str">
        <f>LEFT(Таблица2[[#This Row],[Фамилия, имя]])</f>
        <v>Х</v>
      </c>
    </row>
    <row r="1136" spans="1:9" x14ac:dyDescent="0.2">
      <c r="A1136">
        <v>1054</v>
      </c>
      <c r="B1136" t="s">
        <v>691</v>
      </c>
      <c r="C1136" t="s">
        <v>71</v>
      </c>
      <c r="D1136" s="20" t="s">
        <v>2243</v>
      </c>
      <c r="E1136">
        <v>23</v>
      </c>
      <c r="F1136" t="s">
        <v>63</v>
      </c>
      <c r="G1136">
        <v>92592323</v>
      </c>
      <c r="H1136" t="str">
        <f>RIGHT(Таблица2[[#This Row],[Дата рождения]],4)</f>
        <v>1994</v>
      </c>
      <c r="I1136" t="str">
        <f>LEFT(Таблица2[[#This Row],[Фамилия, имя]])</f>
        <v>К</v>
      </c>
    </row>
    <row r="1137" spans="1:9" x14ac:dyDescent="0.2">
      <c r="A1137">
        <v>904</v>
      </c>
      <c r="B1137" t="s">
        <v>1470</v>
      </c>
      <c r="C1137" t="s">
        <v>65</v>
      </c>
      <c r="D1137" s="20" t="s">
        <v>1471</v>
      </c>
      <c r="E1137">
        <v>30</v>
      </c>
      <c r="F1137" t="s">
        <v>96</v>
      </c>
      <c r="G1137">
        <v>79201860</v>
      </c>
      <c r="H1137" t="str">
        <f>RIGHT(Таблица2[[#This Row],[Дата рождения]],4)</f>
        <v>1987</v>
      </c>
      <c r="I1137" t="str">
        <f>LEFT(Таблица2[[#This Row],[Фамилия, имя]])</f>
        <v>Ш</v>
      </c>
    </row>
    <row r="1138" spans="1:9" x14ac:dyDescent="0.2">
      <c r="A1138">
        <v>692</v>
      </c>
      <c r="B1138" t="s">
        <v>2244</v>
      </c>
      <c r="C1138" t="s">
        <v>65</v>
      </c>
      <c r="D1138" s="20" t="s">
        <v>2245</v>
      </c>
      <c r="E1138">
        <v>29</v>
      </c>
      <c r="F1138" t="s">
        <v>63</v>
      </c>
      <c r="G1138">
        <v>64819156</v>
      </c>
      <c r="H1138" t="str">
        <f>RIGHT(Таблица2[[#This Row],[Дата рождения]],4)</f>
        <v>1988</v>
      </c>
      <c r="I1138" t="str">
        <f>LEFT(Таблица2[[#This Row],[Фамилия, имя]])</f>
        <v>Д</v>
      </c>
    </row>
    <row r="1139" spans="1:9" x14ac:dyDescent="0.2">
      <c r="A1139">
        <v>421</v>
      </c>
      <c r="B1139" t="s">
        <v>2246</v>
      </c>
      <c r="C1139" t="s">
        <v>61</v>
      </c>
      <c r="D1139" s="20" t="s">
        <v>2247</v>
      </c>
      <c r="E1139">
        <v>28</v>
      </c>
      <c r="F1139" t="s">
        <v>63</v>
      </c>
      <c r="G1139">
        <v>66272068</v>
      </c>
      <c r="H1139" t="str">
        <f>RIGHT(Таблица2[[#This Row],[Дата рождения]],4)</f>
        <v>1989</v>
      </c>
      <c r="I1139" t="str">
        <f>LEFT(Таблица2[[#This Row],[Фамилия, имя]])</f>
        <v>С</v>
      </c>
    </row>
    <row r="1140" spans="1:9" x14ac:dyDescent="0.2">
      <c r="A1140">
        <v>1418</v>
      </c>
      <c r="B1140" t="s">
        <v>2248</v>
      </c>
      <c r="C1140" t="s">
        <v>65</v>
      </c>
      <c r="D1140" s="20" t="s">
        <v>2249</v>
      </c>
      <c r="E1140">
        <v>34</v>
      </c>
      <c r="F1140" t="s">
        <v>63</v>
      </c>
      <c r="G1140">
        <v>80439561</v>
      </c>
      <c r="H1140" t="str">
        <f>RIGHT(Таблица2[[#This Row],[Дата рождения]],4)</f>
        <v>1983</v>
      </c>
      <c r="I1140" t="str">
        <f>LEFT(Таблица2[[#This Row],[Фамилия, имя]])</f>
        <v>М</v>
      </c>
    </row>
    <row r="1141" spans="1:9" x14ac:dyDescent="0.2">
      <c r="A1141">
        <v>41</v>
      </c>
      <c r="B1141" t="s">
        <v>2250</v>
      </c>
      <c r="C1141" t="s">
        <v>71</v>
      </c>
      <c r="D1141" s="20" t="s">
        <v>2251</v>
      </c>
      <c r="E1141">
        <v>28</v>
      </c>
      <c r="F1141" t="s">
        <v>73</v>
      </c>
      <c r="G1141">
        <v>38337817</v>
      </c>
      <c r="H1141" t="str">
        <f>RIGHT(Таблица2[[#This Row],[Дата рождения]],4)</f>
        <v>1989</v>
      </c>
      <c r="I1141" t="str">
        <f>LEFT(Таблица2[[#This Row],[Фамилия, имя]])</f>
        <v>А</v>
      </c>
    </row>
    <row r="1142" spans="1:9" x14ac:dyDescent="0.2">
      <c r="A1142">
        <v>357</v>
      </c>
      <c r="B1142" t="s">
        <v>2252</v>
      </c>
      <c r="C1142" t="s">
        <v>71</v>
      </c>
      <c r="D1142" s="20" t="s">
        <v>2253</v>
      </c>
      <c r="E1142">
        <v>22</v>
      </c>
      <c r="F1142" t="s">
        <v>63</v>
      </c>
      <c r="G1142">
        <v>27935334</v>
      </c>
      <c r="H1142" t="str">
        <f>RIGHT(Таблица2[[#This Row],[Дата рождения]],4)</f>
        <v>1995</v>
      </c>
      <c r="I1142" t="str">
        <f>LEFT(Таблица2[[#This Row],[Фамилия, имя]])</f>
        <v>В</v>
      </c>
    </row>
    <row r="1143" spans="1:9" x14ac:dyDescent="0.2">
      <c r="A1143">
        <v>711</v>
      </c>
      <c r="B1143" t="s">
        <v>2254</v>
      </c>
      <c r="C1143" t="s">
        <v>71</v>
      </c>
      <c r="D1143" s="20" t="s">
        <v>2255</v>
      </c>
      <c r="E1143">
        <v>28</v>
      </c>
      <c r="F1143" t="s">
        <v>76</v>
      </c>
      <c r="G1143">
        <v>82028604</v>
      </c>
      <c r="H1143" t="str">
        <f>RIGHT(Таблица2[[#This Row],[Дата рождения]],4)</f>
        <v>1989</v>
      </c>
      <c r="I1143" t="str">
        <f>LEFT(Таблица2[[#This Row],[Фамилия, имя]])</f>
        <v>Х</v>
      </c>
    </row>
    <row r="1144" spans="1:9" x14ac:dyDescent="0.2">
      <c r="A1144">
        <v>214</v>
      </c>
      <c r="B1144" t="s">
        <v>2256</v>
      </c>
      <c r="C1144" t="s">
        <v>71</v>
      </c>
      <c r="D1144" s="20" t="s">
        <v>84</v>
      </c>
      <c r="E1144">
        <v>37</v>
      </c>
      <c r="F1144" t="s">
        <v>63</v>
      </c>
      <c r="G1144">
        <v>37533509</v>
      </c>
      <c r="H1144" t="str">
        <f>RIGHT(Таблица2[[#This Row],[Дата рождения]],4)</f>
        <v>1980</v>
      </c>
      <c r="I1144" t="str">
        <f>LEFT(Таблица2[[#This Row],[Фамилия, имя]])</f>
        <v>Р</v>
      </c>
    </row>
    <row r="1145" spans="1:9" x14ac:dyDescent="0.2">
      <c r="A1145">
        <v>916</v>
      </c>
      <c r="B1145" t="s">
        <v>2257</v>
      </c>
      <c r="C1145" t="s">
        <v>71</v>
      </c>
      <c r="D1145" s="20" t="s">
        <v>2258</v>
      </c>
      <c r="E1145">
        <v>31</v>
      </c>
      <c r="F1145" t="s">
        <v>63</v>
      </c>
      <c r="G1145">
        <v>9141547</v>
      </c>
      <c r="H1145" t="str">
        <f>RIGHT(Таблица2[[#This Row],[Дата рождения]],4)</f>
        <v>1986</v>
      </c>
      <c r="I1145" t="str">
        <f>LEFT(Таблица2[[#This Row],[Фамилия, имя]])</f>
        <v>И</v>
      </c>
    </row>
    <row r="1146" spans="1:9" x14ac:dyDescent="0.2">
      <c r="A1146">
        <v>976</v>
      </c>
      <c r="B1146" t="s">
        <v>2259</v>
      </c>
      <c r="C1146" t="s">
        <v>61</v>
      </c>
      <c r="D1146" s="20" t="s">
        <v>2260</v>
      </c>
      <c r="E1146">
        <v>34</v>
      </c>
      <c r="F1146" t="s">
        <v>161</v>
      </c>
      <c r="G1146">
        <v>94768728</v>
      </c>
      <c r="H1146" t="str">
        <f>RIGHT(Таблица2[[#This Row],[Дата рождения]],4)</f>
        <v>1983</v>
      </c>
      <c r="I1146" t="str">
        <f>LEFT(Таблица2[[#This Row],[Фамилия, имя]])</f>
        <v>К</v>
      </c>
    </row>
    <row r="1147" spans="1:9" x14ac:dyDescent="0.2">
      <c r="A1147">
        <v>1550</v>
      </c>
      <c r="B1147" t="s">
        <v>2261</v>
      </c>
      <c r="C1147" t="s">
        <v>71</v>
      </c>
      <c r="D1147" s="20" t="s">
        <v>2262</v>
      </c>
      <c r="E1147">
        <v>29</v>
      </c>
      <c r="F1147" t="s">
        <v>96</v>
      </c>
      <c r="G1147">
        <v>79596869</v>
      </c>
      <c r="H1147" t="str">
        <f>RIGHT(Таблица2[[#This Row],[Дата рождения]],4)</f>
        <v>1989</v>
      </c>
      <c r="I1147" t="str">
        <f>LEFT(Таблица2[[#This Row],[Фамилия, имя]])</f>
        <v>М</v>
      </c>
    </row>
    <row r="1148" spans="1:9" x14ac:dyDescent="0.2">
      <c r="A1148">
        <v>274</v>
      </c>
      <c r="B1148" t="s">
        <v>2263</v>
      </c>
      <c r="C1148" t="s">
        <v>61</v>
      </c>
      <c r="D1148" s="20" t="s">
        <v>2264</v>
      </c>
      <c r="E1148">
        <v>22</v>
      </c>
      <c r="F1148" t="s">
        <v>63</v>
      </c>
      <c r="G1148">
        <v>32426326</v>
      </c>
      <c r="H1148" t="str">
        <f>RIGHT(Таблица2[[#This Row],[Дата рождения]],4)</f>
        <v>1995</v>
      </c>
      <c r="I1148" t="str">
        <f>LEFT(Таблица2[[#This Row],[Фамилия, имя]])</f>
        <v>Б</v>
      </c>
    </row>
    <row r="1149" spans="1:9" x14ac:dyDescent="0.2">
      <c r="A1149">
        <v>993</v>
      </c>
      <c r="B1149" t="s">
        <v>2265</v>
      </c>
      <c r="C1149" t="s">
        <v>61</v>
      </c>
      <c r="D1149" s="20" t="s">
        <v>2266</v>
      </c>
      <c r="E1149">
        <v>31</v>
      </c>
      <c r="F1149" t="s">
        <v>63</v>
      </c>
      <c r="G1149">
        <v>12792753</v>
      </c>
      <c r="H1149" t="str">
        <f>RIGHT(Таблица2[[#This Row],[Дата рождения]],4)</f>
        <v>1986</v>
      </c>
      <c r="I1149" t="str">
        <f>LEFT(Таблица2[[#This Row],[Фамилия, имя]])</f>
        <v>К</v>
      </c>
    </row>
    <row r="1150" spans="1:9" x14ac:dyDescent="0.2">
      <c r="A1150">
        <v>219</v>
      </c>
      <c r="B1150" t="s">
        <v>2267</v>
      </c>
      <c r="C1150" t="s">
        <v>65</v>
      </c>
      <c r="D1150" s="20" t="s">
        <v>2268</v>
      </c>
      <c r="E1150">
        <v>30</v>
      </c>
      <c r="F1150" t="s">
        <v>63</v>
      </c>
      <c r="G1150">
        <v>90394103</v>
      </c>
      <c r="H1150" t="str">
        <f>RIGHT(Таблица2[[#This Row],[Дата рождения]],4)</f>
        <v>1987</v>
      </c>
      <c r="I1150" t="str">
        <f>LEFT(Таблица2[[#This Row],[Фамилия, имя]])</f>
        <v>Р</v>
      </c>
    </row>
    <row r="1151" spans="1:9" x14ac:dyDescent="0.2">
      <c r="A1151">
        <v>688</v>
      </c>
      <c r="B1151" t="s">
        <v>2269</v>
      </c>
      <c r="C1151" t="s">
        <v>61</v>
      </c>
      <c r="D1151" s="20" t="s">
        <v>2270</v>
      </c>
      <c r="E1151">
        <v>20</v>
      </c>
      <c r="F1151" t="s">
        <v>63</v>
      </c>
      <c r="G1151">
        <v>36566983</v>
      </c>
      <c r="H1151" t="str">
        <f>RIGHT(Таблица2[[#This Row],[Дата рождения]],4)</f>
        <v>1997</v>
      </c>
      <c r="I1151" t="str">
        <f>LEFT(Таблица2[[#This Row],[Фамилия, имя]])</f>
        <v>Д</v>
      </c>
    </row>
    <row r="1152" spans="1:9" x14ac:dyDescent="0.2">
      <c r="A1152">
        <v>1471</v>
      </c>
      <c r="B1152" t="s">
        <v>2271</v>
      </c>
      <c r="C1152" t="s">
        <v>65</v>
      </c>
      <c r="D1152" s="20" t="s">
        <v>2272</v>
      </c>
      <c r="E1152">
        <v>27</v>
      </c>
      <c r="F1152" t="s">
        <v>63</v>
      </c>
      <c r="G1152">
        <v>39334271</v>
      </c>
      <c r="H1152" t="str">
        <f>RIGHT(Таблица2[[#This Row],[Дата рождения]],4)</f>
        <v>1990</v>
      </c>
      <c r="I1152" t="str">
        <f>LEFT(Таблица2[[#This Row],[Фамилия, имя]])</f>
        <v>М</v>
      </c>
    </row>
    <row r="1153" spans="1:9" x14ac:dyDescent="0.2">
      <c r="A1153">
        <v>278</v>
      </c>
      <c r="B1153" t="s">
        <v>2273</v>
      </c>
      <c r="C1153" t="s">
        <v>65</v>
      </c>
      <c r="D1153" s="20" t="s">
        <v>2274</v>
      </c>
      <c r="E1153">
        <v>33</v>
      </c>
      <c r="F1153" t="s">
        <v>63</v>
      </c>
      <c r="G1153">
        <v>89289812</v>
      </c>
      <c r="H1153" t="str">
        <f>RIGHT(Таблица2[[#This Row],[Дата рождения]],4)</f>
        <v>1984</v>
      </c>
      <c r="I1153" t="str">
        <f>LEFT(Таблица2[[#This Row],[Фамилия, имя]])</f>
        <v>С</v>
      </c>
    </row>
    <row r="1154" spans="1:9" x14ac:dyDescent="0.2">
      <c r="A1154">
        <v>1101</v>
      </c>
      <c r="B1154" t="s">
        <v>2275</v>
      </c>
      <c r="C1154" t="s">
        <v>71</v>
      </c>
      <c r="D1154" s="20" t="s">
        <v>2276</v>
      </c>
      <c r="E1154">
        <v>28</v>
      </c>
      <c r="F1154" t="s">
        <v>63</v>
      </c>
      <c r="G1154">
        <v>29364982</v>
      </c>
      <c r="H1154" t="str">
        <f>RIGHT(Таблица2[[#This Row],[Дата рождения]],4)</f>
        <v>1989</v>
      </c>
      <c r="I1154" t="str">
        <f>LEFT(Таблица2[[#This Row],[Фамилия, имя]])</f>
        <v>К</v>
      </c>
    </row>
    <row r="1155" spans="1:9" x14ac:dyDescent="0.2">
      <c r="A1155">
        <v>854</v>
      </c>
      <c r="B1155" t="s">
        <v>523</v>
      </c>
      <c r="C1155" t="s">
        <v>65</v>
      </c>
      <c r="D1155" s="20" t="s">
        <v>229</v>
      </c>
      <c r="E1155">
        <v>22</v>
      </c>
      <c r="F1155" t="s">
        <v>63</v>
      </c>
      <c r="G1155">
        <v>28694396</v>
      </c>
      <c r="H1155" t="str">
        <f>RIGHT(Таблица2[[#This Row],[Дата рождения]],4)</f>
        <v>1995</v>
      </c>
      <c r="I1155" t="str">
        <f>LEFT(Таблица2[[#This Row],[Фамилия, имя]])</f>
        <v>Ш</v>
      </c>
    </row>
    <row r="1156" spans="1:9" x14ac:dyDescent="0.2">
      <c r="A1156">
        <v>978</v>
      </c>
      <c r="B1156" t="s">
        <v>170</v>
      </c>
      <c r="C1156" t="s">
        <v>71</v>
      </c>
      <c r="D1156" s="20" t="s">
        <v>171</v>
      </c>
      <c r="E1156">
        <v>20</v>
      </c>
      <c r="F1156" t="s">
        <v>63</v>
      </c>
      <c r="G1156">
        <v>43785353</v>
      </c>
      <c r="H1156" t="str">
        <f>RIGHT(Таблица2[[#This Row],[Дата рождения]],4)</f>
        <v>1997</v>
      </c>
      <c r="I1156" t="str">
        <f>LEFT(Таблица2[[#This Row],[Фамилия, имя]])</f>
        <v>Ш</v>
      </c>
    </row>
    <row r="1157" spans="1:9" x14ac:dyDescent="0.2">
      <c r="A1157">
        <v>1732</v>
      </c>
      <c r="B1157" t="s">
        <v>2277</v>
      </c>
      <c r="C1157" t="s">
        <v>65</v>
      </c>
      <c r="D1157" s="20" t="s">
        <v>2191</v>
      </c>
      <c r="E1157">
        <v>26</v>
      </c>
      <c r="F1157" t="s">
        <v>63</v>
      </c>
      <c r="G1157">
        <v>63765102</v>
      </c>
      <c r="H1157" t="str">
        <f>RIGHT(Таблица2[[#This Row],[Дата рождения]],4)</f>
        <v>1991</v>
      </c>
      <c r="I1157" t="str">
        <f>LEFT(Таблица2[[#This Row],[Фамилия, имя]])</f>
        <v>О</v>
      </c>
    </row>
    <row r="1158" spans="1:9" x14ac:dyDescent="0.2">
      <c r="A1158">
        <v>816</v>
      </c>
      <c r="B1158" t="s">
        <v>2278</v>
      </c>
      <c r="C1158" t="s">
        <v>71</v>
      </c>
      <c r="D1158" s="20" t="s">
        <v>973</v>
      </c>
      <c r="E1158">
        <v>35</v>
      </c>
      <c r="F1158" t="s">
        <v>63</v>
      </c>
      <c r="G1158">
        <v>29322153</v>
      </c>
      <c r="H1158" t="str">
        <f>RIGHT(Таблица2[[#This Row],[Дата рождения]],4)</f>
        <v>1982</v>
      </c>
      <c r="I1158" t="str">
        <f>LEFT(Таблица2[[#This Row],[Фамилия, имя]])</f>
        <v>Ч</v>
      </c>
    </row>
    <row r="1159" spans="1:9" x14ac:dyDescent="0.2">
      <c r="A1159">
        <v>118</v>
      </c>
      <c r="B1159" t="s">
        <v>2279</v>
      </c>
      <c r="C1159" t="s">
        <v>65</v>
      </c>
      <c r="D1159" s="20" t="s">
        <v>2280</v>
      </c>
      <c r="E1159">
        <v>31</v>
      </c>
      <c r="F1159" t="s">
        <v>161</v>
      </c>
      <c r="G1159">
        <v>81409059</v>
      </c>
      <c r="H1159" t="str">
        <f>RIGHT(Таблица2[[#This Row],[Дата рождения]],4)</f>
        <v>1986</v>
      </c>
      <c r="I1159" t="str">
        <f>LEFT(Таблица2[[#This Row],[Фамилия, имя]])</f>
        <v>П</v>
      </c>
    </row>
    <row r="1160" spans="1:9" x14ac:dyDescent="0.2">
      <c r="A1160">
        <v>202</v>
      </c>
      <c r="B1160" t="s">
        <v>2281</v>
      </c>
      <c r="C1160" t="s">
        <v>65</v>
      </c>
      <c r="D1160" s="20" t="s">
        <v>2282</v>
      </c>
      <c r="E1160">
        <v>26</v>
      </c>
      <c r="F1160" t="s">
        <v>63</v>
      </c>
      <c r="G1160">
        <v>86350933</v>
      </c>
      <c r="H1160" t="str">
        <f>RIGHT(Таблица2[[#This Row],[Дата рождения]],4)</f>
        <v>1991</v>
      </c>
      <c r="I1160" t="str">
        <f>LEFT(Таблица2[[#This Row],[Фамилия, имя]])</f>
        <v>Б</v>
      </c>
    </row>
    <row r="1161" spans="1:9" x14ac:dyDescent="0.2">
      <c r="A1161">
        <v>1448</v>
      </c>
      <c r="B1161" t="s">
        <v>2283</v>
      </c>
      <c r="C1161" t="s">
        <v>61</v>
      </c>
      <c r="D1161" s="20" t="s">
        <v>2284</v>
      </c>
      <c r="E1161">
        <v>29</v>
      </c>
      <c r="F1161" t="s">
        <v>96</v>
      </c>
      <c r="G1161">
        <v>14075264</v>
      </c>
      <c r="H1161" t="str">
        <f>RIGHT(Таблица2[[#This Row],[Дата рождения]],4)</f>
        <v>1988</v>
      </c>
      <c r="I1161" t="str">
        <f>LEFT(Таблица2[[#This Row],[Фамилия, имя]])</f>
        <v>М</v>
      </c>
    </row>
    <row r="1162" spans="1:9" x14ac:dyDescent="0.2">
      <c r="A1162">
        <v>1117</v>
      </c>
      <c r="B1162" t="s">
        <v>2285</v>
      </c>
      <c r="C1162" t="s">
        <v>71</v>
      </c>
      <c r="D1162" s="20" t="s">
        <v>2274</v>
      </c>
      <c r="E1162">
        <v>33</v>
      </c>
      <c r="F1162" t="s">
        <v>85</v>
      </c>
      <c r="G1162">
        <v>2115277</v>
      </c>
      <c r="H1162" t="str">
        <f>RIGHT(Таблица2[[#This Row],[Дата рождения]],4)</f>
        <v>1984</v>
      </c>
      <c r="I1162" t="str">
        <f>LEFT(Таблица2[[#This Row],[Фамилия, имя]])</f>
        <v>К</v>
      </c>
    </row>
    <row r="1163" spans="1:9" x14ac:dyDescent="0.2">
      <c r="A1163">
        <v>1775</v>
      </c>
      <c r="B1163" t="s">
        <v>2286</v>
      </c>
      <c r="C1163" t="s">
        <v>71</v>
      </c>
      <c r="D1163" s="20" t="s">
        <v>2287</v>
      </c>
      <c r="E1163">
        <v>34</v>
      </c>
      <c r="F1163" t="s">
        <v>207</v>
      </c>
      <c r="G1163">
        <v>80053157</v>
      </c>
      <c r="H1163" t="str">
        <f>RIGHT(Таблица2[[#This Row],[Дата рождения]],4)</f>
        <v>1983</v>
      </c>
      <c r="I1163" t="str">
        <f>LEFT(Таблица2[[#This Row],[Фамилия, имя]])</f>
        <v>П</v>
      </c>
    </row>
    <row r="1164" spans="1:9" x14ac:dyDescent="0.2">
      <c r="A1164">
        <v>667</v>
      </c>
      <c r="B1164" t="s">
        <v>2288</v>
      </c>
      <c r="C1164" t="s">
        <v>71</v>
      </c>
      <c r="D1164" s="20" t="s">
        <v>2289</v>
      </c>
      <c r="E1164">
        <v>21</v>
      </c>
      <c r="F1164" t="s">
        <v>63</v>
      </c>
      <c r="G1164">
        <v>25602033</v>
      </c>
      <c r="H1164" t="str">
        <f>RIGHT(Таблица2[[#This Row],[Дата рождения]],4)</f>
        <v>1996</v>
      </c>
      <c r="I1164" t="str">
        <f>LEFT(Таблица2[[#This Row],[Фамилия, имя]])</f>
        <v>Д</v>
      </c>
    </row>
    <row r="1165" spans="1:9" x14ac:dyDescent="0.2">
      <c r="A1165">
        <v>1181</v>
      </c>
      <c r="B1165" t="s">
        <v>2290</v>
      </c>
      <c r="C1165" t="s">
        <v>65</v>
      </c>
      <c r="D1165" s="20" t="s">
        <v>2291</v>
      </c>
      <c r="E1165">
        <v>34</v>
      </c>
      <c r="F1165" t="s">
        <v>103</v>
      </c>
      <c r="G1165">
        <v>72633671</v>
      </c>
      <c r="H1165" t="str">
        <f>RIGHT(Таблица2[[#This Row],[Дата рождения]],4)</f>
        <v>1983</v>
      </c>
      <c r="I1165" t="str">
        <f>LEFT(Таблица2[[#This Row],[Фамилия, имя]])</f>
        <v>К</v>
      </c>
    </row>
    <row r="1166" spans="1:9" x14ac:dyDescent="0.2">
      <c r="A1166">
        <v>391</v>
      </c>
      <c r="B1166" t="s">
        <v>2292</v>
      </c>
      <c r="C1166" t="s">
        <v>65</v>
      </c>
      <c r="D1166" s="20" t="s">
        <v>2293</v>
      </c>
      <c r="E1166">
        <v>23</v>
      </c>
      <c r="F1166" t="s">
        <v>63</v>
      </c>
      <c r="G1166">
        <v>9911265</v>
      </c>
      <c r="H1166" t="str">
        <f>RIGHT(Таблица2[[#This Row],[Дата рождения]],4)</f>
        <v>1994</v>
      </c>
      <c r="I1166" t="str">
        <f>LEFT(Таблица2[[#This Row],[Фамилия, имя]])</f>
        <v>С</v>
      </c>
    </row>
    <row r="1167" spans="1:9" x14ac:dyDescent="0.2">
      <c r="A1167">
        <v>244</v>
      </c>
      <c r="B1167" t="s">
        <v>2294</v>
      </c>
      <c r="C1167" t="s">
        <v>65</v>
      </c>
      <c r="D1167" s="20" t="s">
        <v>2295</v>
      </c>
      <c r="E1167">
        <v>41</v>
      </c>
      <c r="F1167" t="s">
        <v>63</v>
      </c>
      <c r="G1167">
        <v>13910829</v>
      </c>
      <c r="H1167" t="str">
        <f>RIGHT(Таблица2[[#This Row],[Дата рождения]],4)</f>
        <v>1976</v>
      </c>
      <c r="I1167" t="str">
        <f>LEFT(Таблица2[[#This Row],[Фамилия, имя]])</f>
        <v>Р</v>
      </c>
    </row>
    <row r="1168" spans="1:9" x14ac:dyDescent="0.2">
      <c r="A1168">
        <v>873</v>
      </c>
      <c r="B1168" t="s">
        <v>950</v>
      </c>
      <c r="C1168" t="s">
        <v>71</v>
      </c>
      <c r="D1168" s="20" t="s">
        <v>951</v>
      </c>
      <c r="E1168">
        <v>22</v>
      </c>
      <c r="F1168" t="s">
        <v>63</v>
      </c>
      <c r="G1168">
        <v>88788721</v>
      </c>
      <c r="H1168" t="str">
        <f>RIGHT(Таблица2[[#This Row],[Дата рождения]],4)</f>
        <v>1995</v>
      </c>
      <c r="I1168" t="str">
        <f>LEFT(Таблица2[[#This Row],[Фамилия, имя]])</f>
        <v>Ш</v>
      </c>
    </row>
    <row r="1169" spans="1:9" x14ac:dyDescent="0.2">
      <c r="A1169">
        <v>89</v>
      </c>
      <c r="B1169" t="s">
        <v>2296</v>
      </c>
      <c r="C1169" t="s">
        <v>61</v>
      </c>
      <c r="D1169" s="20" t="s">
        <v>2297</v>
      </c>
      <c r="E1169">
        <v>25</v>
      </c>
      <c r="F1169" t="s">
        <v>2298</v>
      </c>
      <c r="G1169">
        <v>97209109</v>
      </c>
      <c r="H1169" t="str">
        <f>RIGHT(Таблица2[[#This Row],[Дата рождения]],4)</f>
        <v>1992</v>
      </c>
      <c r="I1169" t="str">
        <f>LEFT(Таблица2[[#This Row],[Фамилия, имя]])</f>
        <v>А</v>
      </c>
    </row>
    <row r="1170" spans="1:9" x14ac:dyDescent="0.2">
      <c r="A1170">
        <v>893</v>
      </c>
      <c r="B1170" t="s">
        <v>2299</v>
      </c>
      <c r="C1170" t="s">
        <v>71</v>
      </c>
      <c r="D1170" s="20" t="s">
        <v>360</v>
      </c>
      <c r="E1170">
        <v>34</v>
      </c>
      <c r="F1170" t="s">
        <v>73</v>
      </c>
      <c r="G1170">
        <v>80815340</v>
      </c>
      <c r="H1170" t="str">
        <f>RIGHT(Таблица2[[#This Row],[Дата рождения]],4)</f>
        <v>1984</v>
      </c>
      <c r="I1170" t="str">
        <f>LEFT(Таблица2[[#This Row],[Фамилия, имя]])</f>
        <v>И</v>
      </c>
    </row>
    <row r="1171" spans="1:9" x14ac:dyDescent="0.2">
      <c r="A1171">
        <v>642</v>
      </c>
      <c r="B1171" t="s">
        <v>2300</v>
      </c>
      <c r="C1171" t="s">
        <v>71</v>
      </c>
      <c r="D1171" s="20" t="s">
        <v>2301</v>
      </c>
      <c r="E1171">
        <v>33</v>
      </c>
      <c r="F1171" t="s">
        <v>161</v>
      </c>
      <c r="G1171">
        <v>31343656</v>
      </c>
      <c r="H1171" t="str">
        <f>RIGHT(Таблица2[[#This Row],[Дата рождения]],4)</f>
        <v>1984</v>
      </c>
      <c r="I1171" t="str">
        <f>LEFT(Таблица2[[#This Row],[Фамилия, имя]])</f>
        <v>Д</v>
      </c>
    </row>
    <row r="1172" spans="1:9" x14ac:dyDescent="0.2">
      <c r="A1172">
        <v>427</v>
      </c>
      <c r="B1172" t="s">
        <v>2302</v>
      </c>
      <c r="C1172" t="s">
        <v>71</v>
      </c>
      <c r="D1172" s="20" t="s">
        <v>2303</v>
      </c>
      <c r="E1172">
        <v>30</v>
      </c>
      <c r="F1172" t="s">
        <v>63</v>
      </c>
      <c r="G1172">
        <v>7876016</v>
      </c>
      <c r="H1172" t="str">
        <f>RIGHT(Таблица2[[#This Row],[Дата рождения]],4)</f>
        <v>1987</v>
      </c>
      <c r="I1172" t="str">
        <f>LEFT(Таблица2[[#This Row],[Фамилия, имя]])</f>
        <v>С</v>
      </c>
    </row>
    <row r="1173" spans="1:9" x14ac:dyDescent="0.2">
      <c r="A1173">
        <v>459</v>
      </c>
      <c r="B1173" t="s">
        <v>2304</v>
      </c>
      <c r="C1173" t="s">
        <v>65</v>
      </c>
      <c r="D1173" s="20" t="s">
        <v>2305</v>
      </c>
      <c r="E1173">
        <v>25</v>
      </c>
      <c r="F1173" t="s">
        <v>63</v>
      </c>
      <c r="G1173">
        <v>86063416</v>
      </c>
      <c r="H1173" t="str">
        <f>RIGHT(Таблица2[[#This Row],[Дата рождения]],4)</f>
        <v>1992</v>
      </c>
      <c r="I1173" t="str">
        <f>LEFT(Таблица2[[#This Row],[Фамилия, имя]])</f>
        <v>Г</v>
      </c>
    </row>
    <row r="1174" spans="1:9" x14ac:dyDescent="0.2">
      <c r="A1174">
        <v>954</v>
      </c>
      <c r="B1174" t="s">
        <v>2306</v>
      </c>
      <c r="C1174" t="s">
        <v>61</v>
      </c>
      <c r="D1174" s="20" t="s">
        <v>2307</v>
      </c>
      <c r="E1174">
        <v>26</v>
      </c>
      <c r="F1174" t="s">
        <v>63</v>
      </c>
      <c r="G1174">
        <v>40337922</v>
      </c>
      <c r="H1174" t="str">
        <f>RIGHT(Таблица2[[#This Row],[Дата рождения]],4)</f>
        <v>1991</v>
      </c>
      <c r="I1174" t="str">
        <f>LEFT(Таблица2[[#This Row],[Фамилия, имя]])</f>
        <v>Ш</v>
      </c>
    </row>
    <row r="1175" spans="1:9" x14ac:dyDescent="0.2">
      <c r="A1175">
        <v>432</v>
      </c>
      <c r="B1175" t="s">
        <v>2308</v>
      </c>
      <c r="C1175" t="s">
        <v>71</v>
      </c>
      <c r="D1175" s="20" t="s">
        <v>2309</v>
      </c>
      <c r="E1175">
        <v>45</v>
      </c>
      <c r="F1175" t="s">
        <v>63</v>
      </c>
      <c r="G1175">
        <v>12729124</v>
      </c>
      <c r="H1175" t="str">
        <f>RIGHT(Таблица2[[#This Row],[Дата рождения]],4)</f>
        <v>1972</v>
      </c>
      <c r="I1175" t="str">
        <f>LEFT(Таблица2[[#This Row],[Фамилия, имя]])</f>
        <v>В</v>
      </c>
    </row>
    <row r="1176" spans="1:9" x14ac:dyDescent="0.2">
      <c r="A1176">
        <v>1029</v>
      </c>
      <c r="B1176" t="s">
        <v>2310</v>
      </c>
      <c r="C1176" t="s">
        <v>71</v>
      </c>
      <c r="D1176" s="20" t="s">
        <v>2311</v>
      </c>
      <c r="E1176">
        <v>28</v>
      </c>
      <c r="F1176" t="s">
        <v>63</v>
      </c>
      <c r="G1176">
        <v>7120934</v>
      </c>
      <c r="H1176" t="str">
        <f>RIGHT(Таблица2[[#This Row],[Дата рождения]],4)</f>
        <v>1989</v>
      </c>
      <c r="I1176" t="str">
        <f>LEFT(Таблица2[[#This Row],[Фамилия, имя]])</f>
        <v>К</v>
      </c>
    </row>
    <row r="1177" spans="1:9" x14ac:dyDescent="0.2">
      <c r="A1177">
        <v>764</v>
      </c>
      <c r="B1177" t="s">
        <v>2312</v>
      </c>
      <c r="C1177" t="s">
        <v>65</v>
      </c>
      <c r="D1177" s="20" t="s">
        <v>2313</v>
      </c>
      <c r="E1177">
        <v>23</v>
      </c>
      <c r="F1177" t="s">
        <v>63</v>
      </c>
      <c r="G1177">
        <v>73982055</v>
      </c>
      <c r="H1177" t="str">
        <f>RIGHT(Таблица2[[#This Row],[Дата рождения]],4)</f>
        <v>1994</v>
      </c>
      <c r="I1177" t="str">
        <f>LEFT(Таблица2[[#This Row],[Фамилия, имя]])</f>
        <v>Е</v>
      </c>
    </row>
    <row r="1178" spans="1:9" x14ac:dyDescent="0.2">
      <c r="A1178">
        <v>987</v>
      </c>
      <c r="B1178" t="s">
        <v>2314</v>
      </c>
      <c r="C1178" t="s">
        <v>71</v>
      </c>
      <c r="D1178" s="20" t="s">
        <v>2315</v>
      </c>
      <c r="E1178">
        <v>31</v>
      </c>
      <c r="F1178" t="s">
        <v>124</v>
      </c>
      <c r="G1178">
        <v>30242712</v>
      </c>
      <c r="H1178" t="str">
        <f>RIGHT(Таблица2[[#This Row],[Дата рождения]],4)</f>
        <v>1986</v>
      </c>
      <c r="I1178" t="str">
        <f>LEFT(Таблица2[[#This Row],[Фамилия, имя]])</f>
        <v>К</v>
      </c>
    </row>
    <row r="1179" spans="1:9" x14ac:dyDescent="0.2">
      <c r="A1179">
        <v>97</v>
      </c>
      <c r="B1179" t="s">
        <v>2316</v>
      </c>
      <c r="C1179" t="s">
        <v>61</v>
      </c>
      <c r="D1179" s="20" t="s">
        <v>2317</v>
      </c>
      <c r="E1179">
        <v>25</v>
      </c>
      <c r="F1179" t="s">
        <v>63</v>
      </c>
      <c r="G1179">
        <v>47464492</v>
      </c>
      <c r="H1179" t="str">
        <f>RIGHT(Таблица2[[#This Row],[Дата рождения]],4)</f>
        <v>1993</v>
      </c>
      <c r="I1179" t="str">
        <f>LEFT(Таблица2[[#This Row],[Фамилия, имя]])</f>
        <v>А</v>
      </c>
    </row>
    <row r="1180" spans="1:9" x14ac:dyDescent="0.2">
      <c r="A1180">
        <v>120</v>
      </c>
      <c r="B1180" t="s">
        <v>2318</v>
      </c>
      <c r="C1180" t="s">
        <v>71</v>
      </c>
      <c r="D1180" s="20" t="s">
        <v>2319</v>
      </c>
      <c r="E1180">
        <v>36</v>
      </c>
      <c r="F1180" t="s">
        <v>63</v>
      </c>
      <c r="G1180">
        <v>42597635</v>
      </c>
      <c r="H1180" t="str">
        <f>RIGHT(Таблица2[[#This Row],[Дата рождения]],4)</f>
        <v>1981</v>
      </c>
      <c r="I1180" t="str">
        <f>LEFT(Таблица2[[#This Row],[Фамилия, имя]])</f>
        <v>П</v>
      </c>
    </row>
    <row r="1181" spans="1:9" x14ac:dyDescent="0.2">
      <c r="A1181">
        <v>157</v>
      </c>
      <c r="B1181" t="s">
        <v>2320</v>
      </c>
      <c r="C1181" t="s">
        <v>65</v>
      </c>
      <c r="D1181" s="20" t="s">
        <v>1405</v>
      </c>
      <c r="E1181">
        <v>26</v>
      </c>
      <c r="F1181" t="s">
        <v>63</v>
      </c>
      <c r="G1181">
        <v>66497391</v>
      </c>
      <c r="H1181" t="str">
        <f>RIGHT(Таблица2[[#This Row],[Дата рождения]],4)</f>
        <v>1991</v>
      </c>
      <c r="I1181" t="str">
        <f>LEFT(Таблица2[[#This Row],[Фамилия, имя]])</f>
        <v>Б</v>
      </c>
    </row>
    <row r="1182" spans="1:9" x14ac:dyDescent="0.2">
      <c r="A1182">
        <v>1435</v>
      </c>
      <c r="B1182" t="s">
        <v>2321</v>
      </c>
      <c r="C1182" t="s">
        <v>71</v>
      </c>
      <c r="D1182" s="20" t="s">
        <v>2322</v>
      </c>
      <c r="E1182">
        <v>22</v>
      </c>
      <c r="F1182" t="s">
        <v>63</v>
      </c>
      <c r="G1182">
        <v>47336090</v>
      </c>
      <c r="H1182" t="str">
        <f>RIGHT(Таблица2[[#This Row],[Дата рождения]],4)</f>
        <v>1995</v>
      </c>
      <c r="I1182" t="str">
        <f>LEFT(Таблица2[[#This Row],[Фамилия, имя]])</f>
        <v>М</v>
      </c>
    </row>
    <row r="1183" spans="1:9" x14ac:dyDescent="0.2">
      <c r="A1183">
        <v>622</v>
      </c>
      <c r="B1183" t="s">
        <v>2323</v>
      </c>
      <c r="C1183" t="s">
        <v>65</v>
      </c>
      <c r="D1183" s="20" t="s">
        <v>2324</v>
      </c>
      <c r="E1183">
        <v>42</v>
      </c>
      <c r="F1183" t="s">
        <v>63</v>
      </c>
      <c r="G1183">
        <v>26492888</v>
      </c>
      <c r="H1183" t="str">
        <f>RIGHT(Таблица2[[#This Row],[Дата рождения]],4)</f>
        <v>1975</v>
      </c>
      <c r="I1183" t="str">
        <f>LEFT(Таблица2[[#This Row],[Фамилия, имя]])</f>
        <v>Г</v>
      </c>
    </row>
    <row r="1184" spans="1:9" x14ac:dyDescent="0.2">
      <c r="A1184">
        <v>1174</v>
      </c>
      <c r="B1184" t="s">
        <v>2325</v>
      </c>
      <c r="C1184" t="s">
        <v>71</v>
      </c>
      <c r="D1184" s="20" t="s">
        <v>2326</v>
      </c>
      <c r="E1184">
        <v>37</v>
      </c>
      <c r="F1184" t="s">
        <v>63</v>
      </c>
      <c r="G1184">
        <v>72010924</v>
      </c>
      <c r="H1184" t="str">
        <f>RIGHT(Таблица2[[#This Row],[Дата рождения]],4)</f>
        <v>1980</v>
      </c>
      <c r="I1184" t="str">
        <f>LEFT(Таблица2[[#This Row],[Фамилия, имя]])</f>
        <v>К</v>
      </c>
    </row>
    <row r="1185" spans="1:9" x14ac:dyDescent="0.2">
      <c r="A1185">
        <v>1649</v>
      </c>
      <c r="B1185" t="s">
        <v>2327</v>
      </c>
      <c r="C1185" t="s">
        <v>65</v>
      </c>
      <c r="D1185" s="20" t="s">
        <v>2328</v>
      </c>
      <c r="E1185">
        <v>24</v>
      </c>
      <c r="F1185" t="s">
        <v>63</v>
      </c>
      <c r="G1185">
        <v>27003015</v>
      </c>
      <c r="H1185" t="str">
        <f>RIGHT(Таблица2[[#This Row],[Дата рождения]],4)</f>
        <v>1993</v>
      </c>
      <c r="I1185" t="str">
        <f>LEFT(Таблица2[[#This Row],[Фамилия, имя]])</f>
        <v>Н</v>
      </c>
    </row>
    <row r="1186" spans="1:9" x14ac:dyDescent="0.2">
      <c r="A1186">
        <v>79</v>
      </c>
      <c r="B1186" t="s">
        <v>2329</v>
      </c>
      <c r="C1186" t="s">
        <v>71</v>
      </c>
      <c r="D1186" s="20" t="s">
        <v>2330</v>
      </c>
      <c r="E1186">
        <v>37</v>
      </c>
      <c r="F1186" t="s">
        <v>207</v>
      </c>
      <c r="G1186">
        <v>59005964</v>
      </c>
      <c r="H1186" t="str">
        <f>RIGHT(Таблица2[[#This Row],[Дата рождения]],4)</f>
        <v>1980</v>
      </c>
      <c r="I1186" t="str">
        <f>LEFT(Таблица2[[#This Row],[Фамилия, имя]])</f>
        <v>А</v>
      </c>
    </row>
    <row r="1187" spans="1:9" x14ac:dyDescent="0.2">
      <c r="A1187">
        <v>1709</v>
      </c>
      <c r="B1187" t="s">
        <v>2331</v>
      </c>
      <c r="C1187" t="s">
        <v>71</v>
      </c>
      <c r="D1187" s="20" t="s">
        <v>1786</v>
      </c>
      <c r="E1187">
        <v>32</v>
      </c>
      <c r="F1187" t="s">
        <v>63</v>
      </c>
      <c r="G1187">
        <v>63295425</v>
      </c>
      <c r="H1187" t="str">
        <f>RIGHT(Таблица2[[#This Row],[Дата рождения]],4)</f>
        <v>1986</v>
      </c>
      <c r="I1187" t="str">
        <f>LEFT(Таблица2[[#This Row],[Фамилия, имя]])</f>
        <v>О</v>
      </c>
    </row>
    <row r="1188" spans="1:9" x14ac:dyDescent="0.2">
      <c r="A1188">
        <v>1169</v>
      </c>
      <c r="B1188" t="s">
        <v>2332</v>
      </c>
      <c r="C1188" t="s">
        <v>71</v>
      </c>
      <c r="D1188" s="20" t="s">
        <v>2333</v>
      </c>
      <c r="E1188">
        <v>20</v>
      </c>
      <c r="F1188" t="s">
        <v>63</v>
      </c>
      <c r="G1188">
        <v>76720479</v>
      </c>
      <c r="H1188" t="str">
        <f>RIGHT(Таблица2[[#This Row],[Дата рождения]],4)</f>
        <v>1997</v>
      </c>
      <c r="I1188" t="str">
        <f>LEFT(Таблица2[[#This Row],[Фамилия, имя]])</f>
        <v>К</v>
      </c>
    </row>
    <row r="1189" spans="1:9" x14ac:dyDescent="0.2">
      <c r="A1189">
        <v>1349</v>
      </c>
      <c r="B1189" t="s">
        <v>2334</v>
      </c>
      <c r="C1189" t="s">
        <v>71</v>
      </c>
      <c r="D1189" s="20" t="s">
        <v>1919</v>
      </c>
      <c r="E1189">
        <v>23</v>
      </c>
      <c r="F1189" t="s">
        <v>124</v>
      </c>
      <c r="G1189">
        <v>9631411</v>
      </c>
      <c r="H1189" t="str">
        <f>RIGHT(Таблица2[[#This Row],[Дата рождения]],4)</f>
        <v>1994</v>
      </c>
      <c r="I1189" t="str">
        <f>LEFT(Таблица2[[#This Row],[Фамилия, имя]])</f>
        <v>Л</v>
      </c>
    </row>
    <row r="1190" spans="1:9" x14ac:dyDescent="0.2">
      <c r="A1190">
        <v>993</v>
      </c>
      <c r="B1190" t="s">
        <v>759</v>
      </c>
      <c r="C1190" t="s">
        <v>65</v>
      </c>
      <c r="D1190" s="20" t="s">
        <v>760</v>
      </c>
      <c r="E1190">
        <v>20</v>
      </c>
      <c r="F1190" t="s">
        <v>63</v>
      </c>
      <c r="G1190">
        <v>31769327</v>
      </c>
      <c r="H1190" t="str">
        <f>RIGHT(Таблица2[[#This Row],[Дата рождения]],4)</f>
        <v>1997</v>
      </c>
      <c r="I1190" t="str">
        <f>LEFT(Таблица2[[#This Row],[Фамилия, имя]])</f>
        <v>Ш</v>
      </c>
    </row>
    <row r="1191" spans="1:9" x14ac:dyDescent="0.2">
      <c r="A1191">
        <v>968</v>
      </c>
      <c r="B1191" t="s">
        <v>1947</v>
      </c>
      <c r="C1191" t="s">
        <v>65</v>
      </c>
      <c r="D1191" s="20" t="s">
        <v>1378</v>
      </c>
      <c r="E1191">
        <v>34</v>
      </c>
      <c r="F1191" t="s">
        <v>63</v>
      </c>
      <c r="G1191">
        <v>17199586</v>
      </c>
      <c r="H1191" t="str">
        <f>RIGHT(Таблица2[[#This Row],[Дата рождения]],4)</f>
        <v>1984</v>
      </c>
      <c r="I1191" t="str">
        <f>LEFT(Таблица2[[#This Row],[Фамилия, имя]])</f>
        <v>Ш</v>
      </c>
    </row>
    <row r="1192" spans="1:9" x14ac:dyDescent="0.2">
      <c r="A1192">
        <v>114</v>
      </c>
      <c r="B1192" t="s">
        <v>2335</v>
      </c>
      <c r="C1192" t="s">
        <v>71</v>
      </c>
      <c r="D1192" s="20" t="s">
        <v>2336</v>
      </c>
      <c r="E1192">
        <v>23</v>
      </c>
      <c r="F1192" t="s">
        <v>63</v>
      </c>
      <c r="G1192">
        <v>92697148</v>
      </c>
      <c r="H1192" t="str">
        <f>RIGHT(Таблица2[[#This Row],[Дата рождения]],4)</f>
        <v>1994</v>
      </c>
      <c r="I1192" t="str">
        <f>LEFT(Таблица2[[#This Row],[Фамилия, имя]])</f>
        <v>Б</v>
      </c>
    </row>
    <row r="1193" spans="1:9" x14ac:dyDescent="0.2">
      <c r="A1193">
        <v>263</v>
      </c>
      <c r="B1193" t="s">
        <v>2337</v>
      </c>
      <c r="C1193" t="s">
        <v>65</v>
      </c>
      <c r="D1193" s="20" t="s">
        <v>2338</v>
      </c>
      <c r="E1193">
        <v>29</v>
      </c>
      <c r="F1193" t="s">
        <v>207</v>
      </c>
      <c r="G1193">
        <v>63964946</v>
      </c>
      <c r="H1193" t="str">
        <f>RIGHT(Таблица2[[#This Row],[Дата рождения]],4)</f>
        <v>1988</v>
      </c>
      <c r="I1193" t="str">
        <f>LEFT(Таблица2[[#This Row],[Фамилия, имя]])</f>
        <v>С</v>
      </c>
    </row>
    <row r="1194" spans="1:9" x14ac:dyDescent="0.2">
      <c r="A1194">
        <v>1065</v>
      </c>
      <c r="B1194" t="s">
        <v>2339</v>
      </c>
      <c r="C1194" t="s">
        <v>65</v>
      </c>
      <c r="D1194" s="20" t="s">
        <v>2340</v>
      </c>
      <c r="E1194">
        <v>26</v>
      </c>
      <c r="F1194" t="s">
        <v>73</v>
      </c>
      <c r="G1194">
        <v>98318572</v>
      </c>
      <c r="H1194" t="str">
        <f>RIGHT(Таблица2[[#This Row],[Дата рождения]],4)</f>
        <v>1991</v>
      </c>
      <c r="I1194" t="str">
        <f>LEFT(Таблица2[[#This Row],[Фамилия, имя]])</f>
        <v>Э</v>
      </c>
    </row>
    <row r="1195" spans="1:9" x14ac:dyDescent="0.2">
      <c r="A1195">
        <v>412</v>
      </c>
      <c r="B1195" t="s">
        <v>94</v>
      </c>
      <c r="C1195" t="s">
        <v>65</v>
      </c>
      <c r="D1195" s="20" t="s">
        <v>2341</v>
      </c>
      <c r="E1195">
        <v>20</v>
      </c>
      <c r="F1195" t="s">
        <v>63</v>
      </c>
      <c r="G1195">
        <v>39527019</v>
      </c>
      <c r="H1195" t="str">
        <f>RIGHT(Таблица2[[#This Row],[Дата рождения]],4)</f>
        <v>1997</v>
      </c>
      <c r="I1195" t="str">
        <f>LEFT(Таблица2[[#This Row],[Фамилия, имя]])</f>
        <v>В</v>
      </c>
    </row>
    <row r="1196" spans="1:9" x14ac:dyDescent="0.2">
      <c r="A1196">
        <v>675</v>
      </c>
      <c r="B1196" t="s">
        <v>2342</v>
      </c>
      <c r="C1196" t="s">
        <v>71</v>
      </c>
      <c r="D1196" s="20" t="s">
        <v>2343</v>
      </c>
      <c r="E1196">
        <v>22</v>
      </c>
      <c r="F1196" t="s">
        <v>63</v>
      </c>
      <c r="G1196">
        <v>13103110</v>
      </c>
      <c r="H1196" t="str">
        <f>RIGHT(Таблица2[[#This Row],[Дата рождения]],4)</f>
        <v>1995</v>
      </c>
      <c r="I1196" t="str">
        <f>LEFT(Таблица2[[#This Row],[Фамилия, имя]])</f>
        <v>Ф</v>
      </c>
    </row>
    <row r="1197" spans="1:9" x14ac:dyDescent="0.2">
      <c r="A1197">
        <v>746</v>
      </c>
      <c r="B1197" t="s">
        <v>2344</v>
      </c>
      <c r="C1197" t="s">
        <v>71</v>
      </c>
      <c r="D1197" s="20" t="s">
        <v>2345</v>
      </c>
      <c r="E1197">
        <v>36</v>
      </c>
      <c r="F1197" t="s">
        <v>63</v>
      </c>
      <c r="G1197">
        <v>69055480</v>
      </c>
      <c r="H1197" t="str">
        <f>RIGHT(Таблица2[[#This Row],[Дата рождения]],4)</f>
        <v>1981</v>
      </c>
      <c r="I1197" t="str">
        <f>LEFT(Таблица2[[#This Row],[Фамилия, имя]])</f>
        <v>Е</v>
      </c>
    </row>
    <row r="1198" spans="1:9" x14ac:dyDescent="0.2">
      <c r="A1198">
        <v>448</v>
      </c>
      <c r="B1198" t="s">
        <v>2346</v>
      </c>
      <c r="C1198" t="s">
        <v>65</v>
      </c>
      <c r="D1198" s="20" t="s">
        <v>2347</v>
      </c>
      <c r="E1198">
        <v>33</v>
      </c>
      <c r="F1198" t="s">
        <v>63</v>
      </c>
      <c r="G1198">
        <v>79646737</v>
      </c>
      <c r="H1198" t="str">
        <f>RIGHT(Таблица2[[#This Row],[Дата рождения]],4)</f>
        <v>1984</v>
      </c>
      <c r="I1198" t="str">
        <f>LEFT(Таблица2[[#This Row],[Фамилия, имя]])</f>
        <v>В</v>
      </c>
    </row>
    <row r="1199" spans="1:9" x14ac:dyDescent="0.2">
      <c r="A1199">
        <v>591</v>
      </c>
      <c r="B1199" t="s">
        <v>2348</v>
      </c>
      <c r="C1199" t="s">
        <v>65</v>
      </c>
      <c r="D1199" s="20" t="s">
        <v>2349</v>
      </c>
      <c r="E1199">
        <v>32</v>
      </c>
      <c r="F1199" t="s">
        <v>207</v>
      </c>
      <c r="G1199">
        <v>22913391</v>
      </c>
      <c r="H1199" t="str">
        <f>RIGHT(Таблица2[[#This Row],[Дата рождения]],4)</f>
        <v>1985</v>
      </c>
      <c r="I1199" t="str">
        <f>LEFT(Таблица2[[#This Row],[Фамилия, имя]])</f>
        <v>Т</v>
      </c>
    </row>
    <row r="1200" spans="1:9" x14ac:dyDescent="0.2">
      <c r="A1200">
        <v>1068</v>
      </c>
      <c r="B1200" t="s">
        <v>2350</v>
      </c>
      <c r="C1200" t="s">
        <v>71</v>
      </c>
      <c r="D1200" s="20" t="s">
        <v>2351</v>
      </c>
      <c r="E1200">
        <v>20</v>
      </c>
      <c r="F1200" t="s">
        <v>85</v>
      </c>
      <c r="G1200">
        <v>46332894</v>
      </c>
      <c r="H1200" t="str">
        <f>RIGHT(Таблица2[[#This Row],[Дата рождения]],4)</f>
        <v>1997</v>
      </c>
      <c r="I1200" t="str">
        <f>LEFT(Таблица2[[#This Row],[Фамилия, имя]])</f>
        <v>Э</v>
      </c>
    </row>
    <row r="1201" spans="1:9" x14ac:dyDescent="0.2">
      <c r="A1201">
        <v>971</v>
      </c>
      <c r="B1201" t="s">
        <v>2352</v>
      </c>
      <c r="C1201" t="s">
        <v>61</v>
      </c>
      <c r="D1201" s="20" t="s">
        <v>2353</v>
      </c>
      <c r="E1201">
        <v>23</v>
      </c>
      <c r="F1201" t="s">
        <v>63</v>
      </c>
      <c r="G1201">
        <v>5623475</v>
      </c>
      <c r="H1201" t="str">
        <f>RIGHT(Таблица2[[#This Row],[Дата рождения]],4)</f>
        <v>1994</v>
      </c>
      <c r="I1201" t="str">
        <f>LEFT(Таблица2[[#This Row],[Фамилия, имя]])</f>
        <v>К</v>
      </c>
    </row>
    <row r="1202" spans="1:9" x14ac:dyDescent="0.2">
      <c r="A1202">
        <v>1070</v>
      </c>
      <c r="B1202" t="s">
        <v>2354</v>
      </c>
      <c r="C1202" t="s">
        <v>71</v>
      </c>
      <c r="D1202" s="20" t="s">
        <v>1089</v>
      </c>
      <c r="E1202">
        <v>45</v>
      </c>
      <c r="F1202" t="s">
        <v>63</v>
      </c>
      <c r="G1202">
        <v>57906455</v>
      </c>
      <c r="H1202" t="str">
        <f>RIGHT(Таблица2[[#This Row],[Дата рождения]],4)</f>
        <v>1972</v>
      </c>
      <c r="I1202" t="str">
        <f>LEFT(Таблица2[[#This Row],[Фамилия, имя]])</f>
        <v>К</v>
      </c>
    </row>
    <row r="1203" spans="1:9" x14ac:dyDescent="0.2">
      <c r="A1203">
        <v>181</v>
      </c>
      <c r="B1203" t="s">
        <v>689</v>
      </c>
      <c r="C1203" t="s">
        <v>61</v>
      </c>
      <c r="D1203" s="20" t="s">
        <v>2355</v>
      </c>
      <c r="E1203">
        <v>35</v>
      </c>
      <c r="F1203" t="s">
        <v>63</v>
      </c>
      <c r="G1203">
        <v>40427051</v>
      </c>
      <c r="H1203" t="str">
        <f>RIGHT(Таблица2[[#This Row],[Дата рождения]],4)</f>
        <v>1982</v>
      </c>
      <c r="I1203" t="str">
        <f>LEFT(Таблица2[[#This Row],[Фамилия, имя]])</f>
        <v>Б</v>
      </c>
    </row>
    <row r="1204" spans="1:9" x14ac:dyDescent="0.2">
      <c r="A1204">
        <v>249</v>
      </c>
      <c r="B1204" t="s">
        <v>2356</v>
      </c>
      <c r="C1204" t="s">
        <v>71</v>
      </c>
      <c r="D1204" s="20" t="s">
        <v>2357</v>
      </c>
      <c r="E1204">
        <v>30</v>
      </c>
      <c r="F1204" t="s">
        <v>63</v>
      </c>
      <c r="G1204">
        <v>26127250</v>
      </c>
      <c r="H1204" t="str">
        <f>RIGHT(Таблица2[[#This Row],[Дата рождения]],4)</f>
        <v>1988</v>
      </c>
      <c r="I1204" t="str">
        <f>LEFT(Таблица2[[#This Row],[Фамилия, имя]])</f>
        <v>Б</v>
      </c>
    </row>
    <row r="1205" spans="1:9" x14ac:dyDescent="0.2">
      <c r="A1205">
        <v>1103</v>
      </c>
      <c r="B1205" t="s">
        <v>2358</v>
      </c>
      <c r="C1205" t="s">
        <v>71</v>
      </c>
      <c r="D1205" s="20" t="s">
        <v>339</v>
      </c>
      <c r="E1205">
        <v>32</v>
      </c>
      <c r="F1205" t="s">
        <v>63</v>
      </c>
      <c r="G1205">
        <v>63234464</v>
      </c>
      <c r="H1205" t="str">
        <f>RIGHT(Таблица2[[#This Row],[Дата рождения]],4)</f>
        <v>1985</v>
      </c>
      <c r="I1205" t="str">
        <f>LEFT(Таблица2[[#This Row],[Фамилия, имя]])</f>
        <v>Ю</v>
      </c>
    </row>
    <row r="1206" spans="1:9" x14ac:dyDescent="0.2">
      <c r="A1206">
        <v>1760</v>
      </c>
      <c r="B1206" t="s">
        <v>302</v>
      </c>
      <c r="C1206" t="s">
        <v>61</v>
      </c>
      <c r="D1206" s="20" t="s">
        <v>2359</v>
      </c>
      <c r="E1206">
        <v>24</v>
      </c>
      <c r="F1206" t="s">
        <v>63</v>
      </c>
      <c r="G1206">
        <v>53263205</v>
      </c>
      <c r="H1206" t="str">
        <f>RIGHT(Таблица2[[#This Row],[Дата рождения]],4)</f>
        <v>1993</v>
      </c>
      <c r="I1206" t="str">
        <f>LEFT(Таблица2[[#This Row],[Фамилия, имя]])</f>
        <v>П</v>
      </c>
    </row>
    <row r="1207" spans="1:9" x14ac:dyDescent="0.2">
      <c r="A1207">
        <v>654</v>
      </c>
      <c r="B1207" t="s">
        <v>2360</v>
      </c>
      <c r="C1207" t="s">
        <v>71</v>
      </c>
      <c r="D1207" s="20" t="s">
        <v>1021</v>
      </c>
      <c r="E1207">
        <v>26</v>
      </c>
      <c r="F1207" t="s">
        <v>63</v>
      </c>
      <c r="G1207">
        <v>41680274</v>
      </c>
      <c r="H1207" t="str">
        <f>RIGHT(Таблица2[[#This Row],[Дата рождения]],4)</f>
        <v>1991</v>
      </c>
      <c r="I1207" t="str">
        <f>LEFT(Таблица2[[#This Row],[Фамилия, имя]])</f>
        <v>Ф</v>
      </c>
    </row>
    <row r="1208" spans="1:9" x14ac:dyDescent="0.2">
      <c r="A1208">
        <v>484</v>
      </c>
      <c r="B1208" t="s">
        <v>2361</v>
      </c>
      <c r="C1208" t="s">
        <v>71</v>
      </c>
      <c r="D1208" s="20" t="s">
        <v>2362</v>
      </c>
      <c r="E1208">
        <v>32</v>
      </c>
      <c r="F1208" t="s">
        <v>73</v>
      </c>
      <c r="G1208">
        <v>93421145</v>
      </c>
      <c r="H1208" t="str">
        <f>RIGHT(Таблица2[[#This Row],[Дата рождения]],4)</f>
        <v>1985</v>
      </c>
      <c r="I1208" t="str">
        <f>LEFT(Таблица2[[#This Row],[Фамилия, имя]])</f>
        <v>Г</v>
      </c>
    </row>
    <row r="1209" spans="1:9" x14ac:dyDescent="0.2">
      <c r="A1209">
        <v>1178</v>
      </c>
      <c r="B1209" t="s">
        <v>2363</v>
      </c>
      <c r="C1209" t="s">
        <v>61</v>
      </c>
      <c r="D1209" s="20" t="s">
        <v>2364</v>
      </c>
      <c r="E1209">
        <v>34</v>
      </c>
      <c r="F1209" t="s">
        <v>63</v>
      </c>
      <c r="G1209">
        <v>2124074</v>
      </c>
      <c r="H1209" t="str">
        <f>RIGHT(Таблица2[[#This Row],[Дата рождения]],4)</f>
        <v>1983</v>
      </c>
      <c r="I1209" t="str">
        <f>LEFT(Таблица2[[#This Row],[Фамилия, имя]])</f>
        <v>К</v>
      </c>
    </row>
    <row r="1210" spans="1:9" x14ac:dyDescent="0.2">
      <c r="A1210">
        <v>583</v>
      </c>
      <c r="B1210" t="s">
        <v>2365</v>
      </c>
      <c r="C1210" t="s">
        <v>71</v>
      </c>
      <c r="D1210" s="20" t="s">
        <v>2366</v>
      </c>
      <c r="E1210">
        <v>34</v>
      </c>
      <c r="F1210" t="s">
        <v>63</v>
      </c>
      <c r="G1210">
        <v>43515523</v>
      </c>
      <c r="H1210" t="str">
        <f>RIGHT(Таблица2[[#This Row],[Дата рождения]],4)</f>
        <v>1983</v>
      </c>
      <c r="I1210" t="str">
        <f>LEFT(Таблица2[[#This Row],[Фамилия, имя]])</f>
        <v>Г</v>
      </c>
    </row>
    <row r="1211" spans="1:9" x14ac:dyDescent="0.2">
      <c r="A1211">
        <v>448</v>
      </c>
      <c r="B1211" t="s">
        <v>2367</v>
      </c>
      <c r="C1211" t="s">
        <v>65</v>
      </c>
      <c r="D1211" s="20" t="s">
        <v>2368</v>
      </c>
      <c r="E1211">
        <v>36</v>
      </c>
      <c r="F1211" t="s">
        <v>67</v>
      </c>
      <c r="G1211">
        <v>77902378</v>
      </c>
      <c r="H1211" t="str">
        <f>RIGHT(Таблица2[[#This Row],[Дата рождения]],4)</f>
        <v>1981</v>
      </c>
      <c r="I1211" t="str">
        <f>LEFT(Таблица2[[#This Row],[Фамилия, имя]])</f>
        <v>С</v>
      </c>
    </row>
    <row r="1212" spans="1:9" x14ac:dyDescent="0.2">
      <c r="A1212">
        <v>817</v>
      </c>
      <c r="B1212" t="s">
        <v>2369</v>
      </c>
      <c r="C1212" t="s">
        <v>65</v>
      </c>
      <c r="D1212" s="20" t="s">
        <v>2370</v>
      </c>
      <c r="E1212">
        <v>19</v>
      </c>
      <c r="F1212" t="s">
        <v>63</v>
      </c>
      <c r="G1212">
        <v>91728760</v>
      </c>
      <c r="H1212" t="str">
        <f>RIGHT(Таблица2[[#This Row],[Дата рождения]],4)</f>
        <v>1998</v>
      </c>
      <c r="I1212" t="str">
        <f>LEFT(Таблица2[[#This Row],[Фамилия, имя]])</f>
        <v>З</v>
      </c>
    </row>
    <row r="1213" spans="1:9" x14ac:dyDescent="0.2">
      <c r="A1213">
        <v>944</v>
      </c>
      <c r="B1213" t="s">
        <v>1948</v>
      </c>
      <c r="C1213" t="s">
        <v>65</v>
      </c>
      <c r="D1213" s="20" t="s">
        <v>1949</v>
      </c>
      <c r="E1213">
        <v>36</v>
      </c>
      <c r="F1213" t="s">
        <v>63</v>
      </c>
      <c r="G1213">
        <v>49455923</v>
      </c>
      <c r="H1213" t="str">
        <f>RIGHT(Таблица2[[#This Row],[Дата рождения]],4)</f>
        <v>1981</v>
      </c>
      <c r="I1213" t="str">
        <f>LEFT(Таблица2[[#This Row],[Фамилия, имя]])</f>
        <v>Ш</v>
      </c>
    </row>
    <row r="1214" spans="1:9" x14ac:dyDescent="0.2">
      <c r="A1214">
        <v>773</v>
      </c>
      <c r="B1214" t="s">
        <v>2371</v>
      </c>
      <c r="C1214" t="s">
        <v>71</v>
      </c>
      <c r="D1214" s="20" t="s">
        <v>2372</v>
      </c>
      <c r="E1214">
        <v>32</v>
      </c>
      <c r="F1214" t="s">
        <v>207</v>
      </c>
      <c r="G1214">
        <v>48701747</v>
      </c>
      <c r="H1214" t="str">
        <f>RIGHT(Таблица2[[#This Row],[Дата рождения]],4)</f>
        <v>1985</v>
      </c>
      <c r="I1214" t="str">
        <f>LEFT(Таблица2[[#This Row],[Фамилия, имя]])</f>
        <v>Ж</v>
      </c>
    </row>
    <row r="1215" spans="1:9" x14ac:dyDescent="0.2">
      <c r="A1215">
        <v>27</v>
      </c>
      <c r="B1215" t="s">
        <v>2373</v>
      </c>
      <c r="C1215" t="s">
        <v>65</v>
      </c>
      <c r="D1215" s="20" t="s">
        <v>2374</v>
      </c>
      <c r="E1215">
        <v>41</v>
      </c>
      <c r="F1215" t="s">
        <v>161</v>
      </c>
      <c r="G1215">
        <v>74836285</v>
      </c>
      <c r="H1215" t="str">
        <f>RIGHT(Таблица2[[#This Row],[Дата рождения]],4)</f>
        <v>1976</v>
      </c>
      <c r="I1215" t="str">
        <f>LEFT(Таблица2[[#This Row],[Фамилия, имя]])</f>
        <v>П</v>
      </c>
    </row>
    <row r="1216" spans="1:9" x14ac:dyDescent="0.2">
      <c r="A1216">
        <v>42</v>
      </c>
      <c r="B1216" t="s">
        <v>2375</v>
      </c>
      <c r="C1216" t="s">
        <v>65</v>
      </c>
      <c r="D1216" s="20" t="s">
        <v>2376</v>
      </c>
      <c r="E1216">
        <v>40</v>
      </c>
      <c r="F1216" t="s">
        <v>161</v>
      </c>
      <c r="G1216">
        <v>68398501</v>
      </c>
      <c r="H1216" t="str">
        <f>RIGHT(Таблица2[[#This Row],[Дата рождения]],4)</f>
        <v>1977</v>
      </c>
      <c r="I1216" t="str">
        <f>LEFT(Таблица2[[#This Row],[Фамилия, имя]])</f>
        <v>П</v>
      </c>
    </row>
    <row r="1217" spans="1:9" x14ac:dyDescent="0.2">
      <c r="A1217">
        <v>1262</v>
      </c>
      <c r="B1217" t="s">
        <v>2377</v>
      </c>
      <c r="C1217" t="s">
        <v>65</v>
      </c>
      <c r="D1217" s="20" t="s">
        <v>2378</v>
      </c>
      <c r="E1217">
        <v>34</v>
      </c>
      <c r="F1217" t="s">
        <v>63</v>
      </c>
      <c r="G1217">
        <v>79167074</v>
      </c>
      <c r="H1217" t="str">
        <f>RIGHT(Таблица2[[#This Row],[Дата рождения]],4)</f>
        <v>1983</v>
      </c>
      <c r="I1217" t="str">
        <f>LEFT(Таблица2[[#This Row],[Фамилия, имя]])</f>
        <v>К</v>
      </c>
    </row>
    <row r="1218" spans="1:9" x14ac:dyDescent="0.2">
      <c r="A1218">
        <v>593</v>
      </c>
      <c r="B1218" t="s">
        <v>2379</v>
      </c>
      <c r="C1218" t="s">
        <v>65</v>
      </c>
      <c r="D1218" s="20" t="s">
        <v>2380</v>
      </c>
      <c r="E1218">
        <v>27</v>
      </c>
      <c r="F1218" t="s">
        <v>63</v>
      </c>
      <c r="G1218">
        <v>84300389</v>
      </c>
      <c r="H1218" t="str">
        <f>RIGHT(Таблица2[[#This Row],[Дата рождения]],4)</f>
        <v>1990</v>
      </c>
      <c r="I1218" t="str">
        <f>LEFT(Таблица2[[#This Row],[Фамилия, имя]])</f>
        <v>Г</v>
      </c>
    </row>
    <row r="1219" spans="1:9" x14ac:dyDescent="0.2">
      <c r="A1219">
        <v>1201</v>
      </c>
      <c r="B1219" t="s">
        <v>2381</v>
      </c>
      <c r="C1219" t="s">
        <v>71</v>
      </c>
      <c r="D1219" s="20" t="s">
        <v>2382</v>
      </c>
      <c r="E1219">
        <v>27</v>
      </c>
      <c r="F1219" t="s">
        <v>76</v>
      </c>
      <c r="G1219">
        <v>92151211</v>
      </c>
      <c r="H1219" t="str">
        <f>RIGHT(Таблица2[[#This Row],[Дата рождения]],4)</f>
        <v>1990</v>
      </c>
      <c r="I1219" t="str">
        <f>LEFT(Таблица2[[#This Row],[Фамилия, имя]])</f>
        <v>К</v>
      </c>
    </row>
    <row r="1220" spans="1:9" x14ac:dyDescent="0.2">
      <c r="A1220">
        <v>370</v>
      </c>
      <c r="B1220" t="s">
        <v>2383</v>
      </c>
      <c r="C1220" t="s">
        <v>65</v>
      </c>
      <c r="D1220" s="20" t="s">
        <v>2384</v>
      </c>
      <c r="E1220">
        <v>22</v>
      </c>
      <c r="F1220" t="s">
        <v>63</v>
      </c>
      <c r="G1220">
        <v>63862846</v>
      </c>
      <c r="H1220" t="str">
        <f>RIGHT(Таблица2[[#This Row],[Дата рождения]],4)</f>
        <v>1995</v>
      </c>
      <c r="I1220" t="str">
        <f>LEFT(Таблица2[[#This Row],[Фамилия, имя]])</f>
        <v>В</v>
      </c>
    </row>
    <row r="1221" spans="1:9" x14ac:dyDescent="0.2">
      <c r="A1221">
        <v>178</v>
      </c>
      <c r="B1221" t="s">
        <v>2385</v>
      </c>
      <c r="C1221" t="s">
        <v>71</v>
      </c>
      <c r="D1221" s="20" t="s">
        <v>2386</v>
      </c>
      <c r="E1221">
        <v>37</v>
      </c>
      <c r="F1221" t="s">
        <v>63</v>
      </c>
      <c r="G1221">
        <v>37790732</v>
      </c>
      <c r="H1221" t="str">
        <f>RIGHT(Таблица2[[#This Row],[Дата рождения]],4)</f>
        <v>1980</v>
      </c>
      <c r="I1221" t="str">
        <f>LEFT(Таблица2[[#This Row],[Фамилия, имя]])</f>
        <v>Р</v>
      </c>
    </row>
    <row r="1222" spans="1:9" x14ac:dyDescent="0.2">
      <c r="A1222">
        <v>1312</v>
      </c>
      <c r="B1222" t="s">
        <v>2387</v>
      </c>
      <c r="C1222" t="s">
        <v>61</v>
      </c>
      <c r="D1222" s="20" t="s">
        <v>2388</v>
      </c>
      <c r="E1222">
        <v>38</v>
      </c>
      <c r="F1222" t="s">
        <v>67</v>
      </c>
      <c r="G1222">
        <v>27624199</v>
      </c>
      <c r="H1222" t="str">
        <f>RIGHT(Таблица2[[#This Row],[Дата рождения]],4)</f>
        <v>1979</v>
      </c>
      <c r="I1222" t="str">
        <f>LEFT(Таблица2[[#This Row],[Фамилия, имя]])</f>
        <v>Л</v>
      </c>
    </row>
    <row r="1223" spans="1:9" x14ac:dyDescent="0.2">
      <c r="A1223">
        <v>1059</v>
      </c>
      <c r="B1223" t="s">
        <v>2389</v>
      </c>
      <c r="C1223" t="s">
        <v>65</v>
      </c>
      <c r="D1223" s="20" t="s">
        <v>2390</v>
      </c>
      <c r="E1223">
        <v>21</v>
      </c>
      <c r="F1223" t="s">
        <v>63</v>
      </c>
      <c r="G1223">
        <v>94029801</v>
      </c>
      <c r="H1223" t="str">
        <f>RIGHT(Таблица2[[#This Row],[Дата рождения]],4)</f>
        <v>1996</v>
      </c>
      <c r="I1223" t="str">
        <f>LEFT(Таблица2[[#This Row],[Фамилия, имя]])</f>
        <v>Щ</v>
      </c>
    </row>
    <row r="1224" spans="1:9" x14ac:dyDescent="0.2">
      <c r="A1224">
        <v>524</v>
      </c>
      <c r="B1224" t="s">
        <v>2391</v>
      </c>
      <c r="C1224" t="s">
        <v>71</v>
      </c>
      <c r="D1224" s="20" t="s">
        <v>2392</v>
      </c>
      <c r="E1224">
        <v>24</v>
      </c>
      <c r="F1224" t="s">
        <v>67</v>
      </c>
      <c r="G1224">
        <v>94913412</v>
      </c>
      <c r="H1224" t="str">
        <f>RIGHT(Таблица2[[#This Row],[Дата рождения]],4)</f>
        <v>1993</v>
      </c>
      <c r="I1224" t="str">
        <f>LEFT(Таблица2[[#This Row],[Фамилия, имя]])</f>
        <v>Г</v>
      </c>
    </row>
    <row r="1225" spans="1:9" x14ac:dyDescent="0.2">
      <c r="A1225">
        <v>315</v>
      </c>
      <c r="B1225" t="s">
        <v>2393</v>
      </c>
      <c r="C1225" t="s">
        <v>65</v>
      </c>
      <c r="D1225" s="20" t="s">
        <v>2394</v>
      </c>
      <c r="E1225">
        <v>27</v>
      </c>
      <c r="F1225" t="s">
        <v>73</v>
      </c>
      <c r="G1225">
        <v>16462919</v>
      </c>
      <c r="H1225" t="str">
        <f>RIGHT(Таблица2[[#This Row],[Дата рождения]],4)</f>
        <v>1990</v>
      </c>
      <c r="I1225" t="str">
        <f>LEFT(Таблица2[[#This Row],[Фамилия, имя]])</f>
        <v>С</v>
      </c>
    </row>
    <row r="1226" spans="1:9" x14ac:dyDescent="0.2">
      <c r="A1226">
        <v>345</v>
      </c>
      <c r="B1226" t="s">
        <v>2395</v>
      </c>
      <c r="C1226" t="s">
        <v>71</v>
      </c>
      <c r="D1226" s="20" t="s">
        <v>2396</v>
      </c>
      <c r="E1226">
        <v>26</v>
      </c>
      <c r="F1226" t="s">
        <v>63</v>
      </c>
      <c r="G1226">
        <v>70393408</v>
      </c>
      <c r="H1226" t="str">
        <f>RIGHT(Таблица2[[#This Row],[Дата рождения]],4)</f>
        <v>1991</v>
      </c>
      <c r="I1226" t="str">
        <f>LEFT(Таблица2[[#This Row],[Фамилия, имя]])</f>
        <v>В</v>
      </c>
    </row>
    <row r="1227" spans="1:9" x14ac:dyDescent="0.2">
      <c r="A1227">
        <v>1196</v>
      </c>
      <c r="B1227" t="s">
        <v>2397</v>
      </c>
      <c r="C1227" t="s">
        <v>65</v>
      </c>
      <c r="D1227" s="20" t="s">
        <v>2398</v>
      </c>
      <c r="E1227">
        <v>43</v>
      </c>
      <c r="F1227" t="s">
        <v>63</v>
      </c>
      <c r="G1227">
        <v>79924091</v>
      </c>
      <c r="H1227" t="str">
        <f>RIGHT(Таблица2[[#This Row],[Дата рождения]],4)</f>
        <v>1974</v>
      </c>
      <c r="I1227" t="str">
        <f>LEFT(Таблица2[[#This Row],[Фамилия, имя]])</f>
        <v>К</v>
      </c>
    </row>
    <row r="1228" spans="1:9" x14ac:dyDescent="0.2">
      <c r="A1228">
        <v>1293</v>
      </c>
      <c r="B1228" t="s">
        <v>2399</v>
      </c>
      <c r="C1228" t="s">
        <v>61</v>
      </c>
      <c r="D1228" s="20" t="s">
        <v>2400</v>
      </c>
      <c r="E1228">
        <v>30</v>
      </c>
      <c r="F1228" t="s">
        <v>96</v>
      </c>
      <c r="G1228">
        <v>1542594</v>
      </c>
      <c r="H1228" t="str">
        <f>RIGHT(Таблица2[[#This Row],[Дата рождения]],4)</f>
        <v>1987</v>
      </c>
      <c r="I1228" t="str">
        <f>LEFT(Таблица2[[#This Row],[Фамилия, имя]])</f>
        <v>Л</v>
      </c>
    </row>
    <row r="1229" spans="1:9" x14ac:dyDescent="0.2">
      <c r="A1229">
        <v>981</v>
      </c>
      <c r="B1229" t="s">
        <v>757</v>
      </c>
      <c r="C1229" t="s">
        <v>71</v>
      </c>
      <c r="D1229" s="20" t="s">
        <v>758</v>
      </c>
      <c r="E1229">
        <v>36</v>
      </c>
      <c r="F1229" t="s">
        <v>124</v>
      </c>
      <c r="G1229">
        <v>22333287</v>
      </c>
      <c r="H1229" t="str">
        <f>RIGHT(Таблица2[[#This Row],[Дата рождения]],4)</f>
        <v>1981</v>
      </c>
      <c r="I1229" t="str">
        <f>LEFT(Таблица2[[#This Row],[Фамилия, имя]])</f>
        <v>Ш</v>
      </c>
    </row>
    <row r="1230" spans="1:9" x14ac:dyDescent="0.2">
      <c r="A1230">
        <v>469</v>
      </c>
      <c r="B1230" t="s">
        <v>2401</v>
      </c>
      <c r="C1230" t="s">
        <v>65</v>
      </c>
      <c r="D1230" s="20" t="s">
        <v>2402</v>
      </c>
      <c r="E1230">
        <v>43</v>
      </c>
      <c r="F1230" t="s">
        <v>63</v>
      </c>
      <c r="G1230">
        <v>46591823</v>
      </c>
      <c r="H1230" t="str">
        <f>RIGHT(Таблица2[[#This Row],[Дата рождения]],4)</f>
        <v>1974</v>
      </c>
      <c r="I1230" t="str">
        <f>LEFT(Таблица2[[#This Row],[Фамилия, имя]])</f>
        <v>Г</v>
      </c>
    </row>
    <row r="1231" spans="1:9" x14ac:dyDescent="0.2">
      <c r="A1231">
        <v>1348</v>
      </c>
      <c r="B1231" t="s">
        <v>2403</v>
      </c>
      <c r="C1231" t="s">
        <v>71</v>
      </c>
      <c r="D1231" s="20" t="s">
        <v>1043</v>
      </c>
      <c r="E1231">
        <v>26</v>
      </c>
      <c r="F1231" t="s">
        <v>124</v>
      </c>
      <c r="G1231">
        <v>57255315</v>
      </c>
      <c r="H1231" t="str">
        <f>RIGHT(Таблица2[[#This Row],[Дата рождения]],4)</f>
        <v>1991</v>
      </c>
      <c r="I1231" t="str">
        <f>LEFT(Таблица2[[#This Row],[Фамилия, имя]])</f>
        <v>Л</v>
      </c>
    </row>
    <row r="1232" spans="1:9" x14ac:dyDescent="0.2">
      <c r="A1232">
        <v>406</v>
      </c>
      <c r="B1232" t="s">
        <v>2404</v>
      </c>
      <c r="C1232" t="s">
        <v>65</v>
      </c>
      <c r="D1232" s="20" t="s">
        <v>2405</v>
      </c>
      <c r="E1232">
        <v>20</v>
      </c>
      <c r="F1232" t="s">
        <v>299</v>
      </c>
      <c r="G1232">
        <v>17607427</v>
      </c>
      <c r="H1232" t="str">
        <f>RIGHT(Таблица2[[#This Row],[Дата рождения]],4)</f>
        <v>1997</v>
      </c>
      <c r="I1232" t="str">
        <f>LEFT(Таблица2[[#This Row],[Фамилия, имя]])</f>
        <v>С</v>
      </c>
    </row>
    <row r="1233" spans="1:9" x14ac:dyDescent="0.2">
      <c r="A1233">
        <v>524</v>
      </c>
      <c r="B1233" t="s">
        <v>2406</v>
      </c>
      <c r="C1233" t="s">
        <v>71</v>
      </c>
      <c r="D1233" s="20" t="s">
        <v>2407</v>
      </c>
      <c r="E1233">
        <v>36</v>
      </c>
      <c r="F1233" t="s">
        <v>76</v>
      </c>
      <c r="G1233">
        <v>93440604</v>
      </c>
      <c r="H1233" t="str">
        <f>RIGHT(Таблица2[[#This Row],[Дата рождения]],4)</f>
        <v>1981</v>
      </c>
      <c r="I1233" t="str">
        <f>LEFT(Таблица2[[#This Row],[Фамилия, имя]])</f>
        <v>Т</v>
      </c>
    </row>
    <row r="1234" spans="1:9" x14ac:dyDescent="0.2">
      <c r="A1234">
        <v>1012</v>
      </c>
      <c r="B1234" t="s">
        <v>2215</v>
      </c>
      <c r="C1234" t="s">
        <v>65</v>
      </c>
      <c r="D1234" s="20" t="s">
        <v>2216</v>
      </c>
      <c r="E1234">
        <v>36</v>
      </c>
      <c r="F1234" t="s">
        <v>63</v>
      </c>
      <c r="G1234">
        <v>85444074</v>
      </c>
      <c r="H1234" t="str">
        <f>RIGHT(Таблица2[[#This Row],[Дата рождения]],4)</f>
        <v>1981</v>
      </c>
      <c r="I1234" t="str">
        <f>LEFT(Таблица2[[#This Row],[Фамилия, имя]])</f>
        <v>Ш</v>
      </c>
    </row>
    <row r="1235" spans="1:9" x14ac:dyDescent="0.2">
      <c r="A1235">
        <v>1110</v>
      </c>
      <c r="B1235" t="s">
        <v>2408</v>
      </c>
      <c r="C1235" t="s">
        <v>61</v>
      </c>
      <c r="D1235" s="20" t="s">
        <v>2409</v>
      </c>
      <c r="E1235">
        <v>32</v>
      </c>
      <c r="F1235" t="s">
        <v>63</v>
      </c>
      <c r="G1235">
        <v>58109534</v>
      </c>
      <c r="H1235" t="str">
        <f>RIGHT(Таблица2[[#This Row],[Дата рождения]],4)</f>
        <v>1985</v>
      </c>
      <c r="I1235" t="str">
        <f>LEFT(Таблица2[[#This Row],[Фамилия, имя]])</f>
        <v>К</v>
      </c>
    </row>
    <row r="1236" spans="1:9" x14ac:dyDescent="0.2">
      <c r="A1236">
        <v>237</v>
      </c>
      <c r="B1236" t="s">
        <v>2410</v>
      </c>
      <c r="C1236" t="s">
        <v>65</v>
      </c>
      <c r="D1236" s="20" t="s">
        <v>2411</v>
      </c>
      <c r="E1236">
        <v>20</v>
      </c>
      <c r="F1236" t="s">
        <v>63</v>
      </c>
      <c r="G1236">
        <v>21108174</v>
      </c>
      <c r="H1236" t="str">
        <f>RIGHT(Таблица2[[#This Row],[Дата рождения]],4)</f>
        <v>1997</v>
      </c>
      <c r="I1236" t="str">
        <f>LEFT(Таблица2[[#This Row],[Фамилия, имя]])</f>
        <v>Р</v>
      </c>
    </row>
    <row r="1237" spans="1:9" x14ac:dyDescent="0.2">
      <c r="A1237">
        <v>504</v>
      </c>
      <c r="B1237" t="s">
        <v>2412</v>
      </c>
      <c r="C1237" t="s">
        <v>61</v>
      </c>
      <c r="D1237" s="20" t="s">
        <v>2068</v>
      </c>
      <c r="E1237">
        <v>43</v>
      </c>
      <c r="F1237" t="s">
        <v>2413</v>
      </c>
      <c r="G1237">
        <v>69881393</v>
      </c>
      <c r="H1237" t="str">
        <f>RIGHT(Таблица2[[#This Row],[Дата рождения]],4)</f>
        <v>1974</v>
      </c>
      <c r="I1237" t="str">
        <f>LEFT(Таблица2[[#This Row],[Фамилия, имя]])</f>
        <v>Г</v>
      </c>
    </row>
    <row r="1238" spans="1:9" x14ac:dyDescent="0.2">
      <c r="A1238">
        <v>192</v>
      </c>
      <c r="B1238" t="s">
        <v>2414</v>
      </c>
      <c r="C1238" t="s">
        <v>71</v>
      </c>
      <c r="D1238" s="20" t="s">
        <v>2415</v>
      </c>
      <c r="E1238">
        <v>30</v>
      </c>
      <c r="F1238" t="s">
        <v>63</v>
      </c>
      <c r="G1238">
        <v>653345</v>
      </c>
      <c r="H1238" t="str">
        <f>RIGHT(Таблица2[[#This Row],[Дата рождения]],4)</f>
        <v>1987</v>
      </c>
      <c r="I1238" t="str">
        <f>LEFT(Таблица2[[#This Row],[Фамилия, имя]])</f>
        <v>Б</v>
      </c>
    </row>
    <row r="1239" spans="1:9" x14ac:dyDescent="0.2">
      <c r="A1239">
        <v>204</v>
      </c>
      <c r="B1239" t="s">
        <v>2416</v>
      </c>
      <c r="C1239" t="s">
        <v>61</v>
      </c>
      <c r="D1239" s="20" t="s">
        <v>2417</v>
      </c>
      <c r="E1239">
        <v>25</v>
      </c>
      <c r="F1239" t="s">
        <v>528</v>
      </c>
      <c r="G1239">
        <v>2961562</v>
      </c>
      <c r="H1239" t="str">
        <f>RIGHT(Таблица2[[#This Row],[Дата рождения]],4)</f>
        <v>1992</v>
      </c>
      <c r="I1239" t="str">
        <f>LEFT(Таблица2[[#This Row],[Фамилия, имя]])</f>
        <v>Б</v>
      </c>
    </row>
    <row r="1240" spans="1:9" x14ac:dyDescent="0.2">
      <c r="A1240">
        <v>1786</v>
      </c>
      <c r="B1240" t="s">
        <v>2418</v>
      </c>
      <c r="C1240" t="s">
        <v>65</v>
      </c>
      <c r="D1240" s="20" t="s">
        <v>2419</v>
      </c>
      <c r="E1240">
        <v>23</v>
      </c>
      <c r="F1240" t="s">
        <v>63</v>
      </c>
      <c r="G1240">
        <v>38670506</v>
      </c>
      <c r="H1240" t="str">
        <f>RIGHT(Таблица2[[#This Row],[Дата рождения]],4)</f>
        <v>1994</v>
      </c>
      <c r="I1240" t="str">
        <f>LEFT(Таблица2[[#This Row],[Фамилия, имя]])</f>
        <v>П</v>
      </c>
    </row>
    <row r="1241" spans="1:9" x14ac:dyDescent="0.2">
      <c r="A1241">
        <v>1334</v>
      </c>
      <c r="B1241" t="s">
        <v>2420</v>
      </c>
      <c r="C1241" t="s">
        <v>71</v>
      </c>
      <c r="D1241" s="20" t="s">
        <v>2421</v>
      </c>
      <c r="E1241">
        <v>46</v>
      </c>
      <c r="F1241" t="s">
        <v>63</v>
      </c>
      <c r="G1241">
        <v>14534649</v>
      </c>
      <c r="H1241" t="str">
        <f>RIGHT(Таблица2[[#This Row],[Дата рождения]],4)</f>
        <v>1971</v>
      </c>
      <c r="I1241" t="str">
        <f>LEFT(Таблица2[[#This Row],[Фамилия, имя]])</f>
        <v>Л</v>
      </c>
    </row>
    <row r="1242" spans="1:9" x14ac:dyDescent="0.2">
      <c r="A1242">
        <v>959</v>
      </c>
      <c r="B1242" t="s">
        <v>2422</v>
      </c>
      <c r="C1242" t="s">
        <v>71</v>
      </c>
      <c r="D1242" s="20" t="s">
        <v>2423</v>
      </c>
      <c r="E1242">
        <v>39</v>
      </c>
      <c r="F1242" t="s">
        <v>85</v>
      </c>
      <c r="G1242">
        <v>66519401</v>
      </c>
      <c r="H1242" t="str">
        <f>RIGHT(Таблица2[[#This Row],[Дата рождения]],4)</f>
        <v>1978</v>
      </c>
      <c r="I1242" t="str">
        <f>LEFT(Таблица2[[#This Row],[Фамилия, имя]])</f>
        <v>К</v>
      </c>
    </row>
    <row r="1243" spans="1:9" x14ac:dyDescent="0.2">
      <c r="A1243">
        <v>992</v>
      </c>
      <c r="B1243" t="s">
        <v>2424</v>
      </c>
      <c r="C1243" t="s">
        <v>65</v>
      </c>
      <c r="D1243" s="20" t="s">
        <v>2425</v>
      </c>
      <c r="E1243">
        <v>45</v>
      </c>
      <c r="F1243" t="s">
        <v>63</v>
      </c>
      <c r="G1243">
        <v>77940070</v>
      </c>
      <c r="H1243" t="str">
        <f>RIGHT(Таблица2[[#This Row],[Дата рождения]],4)</f>
        <v>1972</v>
      </c>
      <c r="I1243" t="str">
        <f>LEFT(Таблица2[[#This Row],[Фамилия, имя]])</f>
        <v>К</v>
      </c>
    </row>
    <row r="1244" spans="1:9" x14ac:dyDescent="0.2">
      <c r="A1244">
        <v>866</v>
      </c>
      <c r="B1244" t="s">
        <v>2426</v>
      </c>
      <c r="C1244" t="s">
        <v>65</v>
      </c>
      <c r="D1244" s="20" t="s">
        <v>2427</v>
      </c>
      <c r="E1244">
        <v>47</v>
      </c>
      <c r="F1244" t="s">
        <v>63</v>
      </c>
      <c r="G1244">
        <v>3725806</v>
      </c>
      <c r="H1244" t="str">
        <f>RIGHT(Таблица2[[#This Row],[Дата рождения]],4)</f>
        <v>1970</v>
      </c>
      <c r="I1244" t="str">
        <f>LEFT(Таблица2[[#This Row],[Фамилия, имя]])</f>
        <v>З</v>
      </c>
    </row>
    <row r="1245" spans="1:9" x14ac:dyDescent="0.2">
      <c r="A1245">
        <v>62</v>
      </c>
      <c r="B1245" t="s">
        <v>2428</v>
      </c>
      <c r="C1245" t="s">
        <v>71</v>
      </c>
      <c r="D1245" s="20" t="s">
        <v>2429</v>
      </c>
      <c r="E1245">
        <v>28</v>
      </c>
      <c r="F1245" t="s">
        <v>63</v>
      </c>
      <c r="G1245">
        <v>87475308</v>
      </c>
      <c r="H1245" t="str">
        <f>RIGHT(Таблица2[[#This Row],[Дата рождения]],4)</f>
        <v>1989</v>
      </c>
      <c r="I1245" t="str">
        <f>LEFT(Таблица2[[#This Row],[Фамилия, имя]])</f>
        <v>А</v>
      </c>
    </row>
    <row r="1246" spans="1:9" x14ac:dyDescent="0.2">
      <c r="A1246">
        <v>848</v>
      </c>
      <c r="B1246" t="s">
        <v>2430</v>
      </c>
      <c r="C1246" t="s">
        <v>65</v>
      </c>
      <c r="D1246" s="20" t="s">
        <v>148</v>
      </c>
      <c r="E1246">
        <v>20</v>
      </c>
      <c r="F1246" t="s">
        <v>124</v>
      </c>
      <c r="G1246">
        <v>77669805</v>
      </c>
      <c r="H1246" t="str">
        <f>RIGHT(Таблица2[[#This Row],[Дата рождения]],4)</f>
        <v>1997</v>
      </c>
      <c r="I1246" t="str">
        <f>LEFT(Таблица2[[#This Row],[Фамилия, имя]])</f>
        <v>З</v>
      </c>
    </row>
    <row r="1247" spans="1:9" x14ac:dyDescent="0.2">
      <c r="A1247">
        <v>1716</v>
      </c>
      <c r="B1247" t="s">
        <v>2431</v>
      </c>
      <c r="C1247" t="s">
        <v>65</v>
      </c>
      <c r="D1247" s="20" t="s">
        <v>2432</v>
      </c>
      <c r="E1247">
        <v>35</v>
      </c>
      <c r="F1247" t="s">
        <v>73</v>
      </c>
      <c r="G1247">
        <v>22300654</v>
      </c>
      <c r="H1247" t="str">
        <f>RIGHT(Таблица2[[#This Row],[Дата рождения]],4)</f>
        <v>1982</v>
      </c>
      <c r="I1247" t="str">
        <f>LEFT(Таблица2[[#This Row],[Фамилия, имя]])</f>
        <v>О</v>
      </c>
    </row>
    <row r="1248" spans="1:9" x14ac:dyDescent="0.2">
      <c r="A1248">
        <v>438</v>
      </c>
      <c r="B1248" t="s">
        <v>2433</v>
      </c>
      <c r="C1248" t="s">
        <v>71</v>
      </c>
      <c r="D1248" s="20" t="s">
        <v>2434</v>
      </c>
      <c r="E1248">
        <v>21</v>
      </c>
      <c r="F1248" t="s">
        <v>63</v>
      </c>
      <c r="G1248">
        <v>16111391</v>
      </c>
      <c r="H1248" t="str">
        <f>RIGHT(Таблица2[[#This Row],[Дата рождения]],4)</f>
        <v>1997</v>
      </c>
      <c r="I1248" t="str">
        <f>LEFT(Таблица2[[#This Row],[Фамилия, имя]])</f>
        <v>В</v>
      </c>
    </row>
    <row r="1249" spans="1:9" x14ac:dyDescent="0.2">
      <c r="A1249">
        <v>767</v>
      </c>
      <c r="B1249" t="s">
        <v>2435</v>
      </c>
      <c r="C1249" t="s">
        <v>71</v>
      </c>
      <c r="D1249" s="20" t="s">
        <v>2384</v>
      </c>
      <c r="E1249">
        <v>22</v>
      </c>
      <c r="F1249" t="s">
        <v>63</v>
      </c>
      <c r="G1249">
        <v>83553997</v>
      </c>
      <c r="H1249" t="str">
        <f>RIGHT(Таблица2[[#This Row],[Дата рождения]],4)</f>
        <v>1995</v>
      </c>
      <c r="I1249" t="str">
        <f>LEFT(Таблица2[[#This Row],[Фамилия, имя]])</f>
        <v>Е</v>
      </c>
    </row>
    <row r="1250" spans="1:9" x14ac:dyDescent="0.2">
      <c r="A1250">
        <v>395</v>
      </c>
      <c r="B1250" t="s">
        <v>2436</v>
      </c>
      <c r="C1250" t="s">
        <v>65</v>
      </c>
      <c r="D1250" s="20" t="s">
        <v>2437</v>
      </c>
      <c r="E1250">
        <v>41</v>
      </c>
      <c r="F1250" t="s">
        <v>67</v>
      </c>
      <c r="G1250">
        <v>81852115</v>
      </c>
      <c r="H1250" t="str">
        <f>RIGHT(Таблица2[[#This Row],[Дата рождения]],4)</f>
        <v>1976</v>
      </c>
      <c r="I1250" t="str">
        <f>LEFT(Таблица2[[#This Row],[Фамилия, имя]])</f>
        <v>В</v>
      </c>
    </row>
    <row r="1251" spans="1:9" x14ac:dyDescent="0.2">
      <c r="A1251">
        <v>1197</v>
      </c>
      <c r="B1251" t="s">
        <v>2438</v>
      </c>
      <c r="C1251" t="s">
        <v>71</v>
      </c>
      <c r="D1251" s="20" t="s">
        <v>2439</v>
      </c>
      <c r="E1251">
        <v>20</v>
      </c>
      <c r="F1251" t="s">
        <v>63</v>
      </c>
      <c r="G1251">
        <v>92532424</v>
      </c>
      <c r="H1251" t="str">
        <f>RIGHT(Таблица2[[#This Row],[Дата рождения]],4)</f>
        <v>1997</v>
      </c>
      <c r="I1251" t="str">
        <f>LEFT(Таблица2[[#This Row],[Фамилия, имя]])</f>
        <v>К</v>
      </c>
    </row>
    <row r="1252" spans="1:9" x14ac:dyDescent="0.2">
      <c r="A1252">
        <v>200</v>
      </c>
      <c r="B1252" t="s">
        <v>2440</v>
      </c>
      <c r="C1252" t="s">
        <v>71</v>
      </c>
      <c r="D1252" s="20" t="s">
        <v>2441</v>
      </c>
      <c r="E1252">
        <v>25</v>
      </c>
      <c r="F1252" t="s">
        <v>63</v>
      </c>
      <c r="G1252">
        <v>90382556</v>
      </c>
      <c r="H1252" t="str">
        <f>RIGHT(Таблица2[[#This Row],[Дата рождения]],4)</f>
        <v>1992</v>
      </c>
      <c r="I1252" t="str">
        <f>LEFT(Таблица2[[#This Row],[Фамилия, имя]])</f>
        <v>Б</v>
      </c>
    </row>
    <row r="1253" spans="1:9" x14ac:dyDescent="0.2">
      <c r="A1253">
        <v>891</v>
      </c>
      <c r="B1253" t="s">
        <v>2442</v>
      </c>
      <c r="C1253" t="s">
        <v>71</v>
      </c>
      <c r="D1253" s="20" t="s">
        <v>2443</v>
      </c>
      <c r="E1253">
        <v>20</v>
      </c>
      <c r="F1253" t="s">
        <v>63</v>
      </c>
      <c r="G1253">
        <v>79172558</v>
      </c>
      <c r="H1253" t="str">
        <f>RIGHT(Таблица2[[#This Row],[Дата рождения]],4)</f>
        <v>1997</v>
      </c>
      <c r="I1253" t="str">
        <f>LEFT(Таблица2[[#This Row],[Фамилия, имя]])</f>
        <v>И</v>
      </c>
    </row>
    <row r="1254" spans="1:9" x14ac:dyDescent="0.2">
      <c r="A1254">
        <v>13</v>
      </c>
      <c r="B1254" t="s">
        <v>2444</v>
      </c>
      <c r="C1254" t="s">
        <v>71</v>
      </c>
      <c r="D1254" s="20" t="s">
        <v>2445</v>
      </c>
      <c r="E1254">
        <v>42</v>
      </c>
      <c r="F1254" t="s">
        <v>73</v>
      </c>
      <c r="G1254">
        <v>53187246</v>
      </c>
      <c r="H1254" t="str">
        <f>RIGHT(Таблица2[[#This Row],[Дата рождения]],4)</f>
        <v>1975</v>
      </c>
      <c r="I1254" t="str">
        <f>LEFT(Таблица2[[#This Row],[Фамилия, имя]])</f>
        <v>П</v>
      </c>
    </row>
    <row r="1255" spans="1:9" x14ac:dyDescent="0.2">
      <c r="A1255">
        <v>86</v>
      </c>
      <c r="B1255" t="s">
        <v>2446</v>
      </c>
      <c r="C1255" t="s">
        <v>71</v>
      </c>
      <c r="D1255" s="20" t="s">
        <v>2447</v>
      </c>
      <c r="E1255">
        <v>45</v>
      </c>
      <c r="F1255" t="s">
        <v>63</v>
      </c>
      <c r="G1255">
        <v>24414588</v>
      </c>
      <c r="H1255" t="str">
        <f>RIGHT(Таблица2[[#This Row],[Дата рождения]],4)</f>
        <v>1972</v>
      </c>
      <c r="I1255" t="str">
        <f>LEFT(Таблица2[[#This Row],[Фамилия, имя]])</f>
        <v>П</v>
      </c>
    </row>
    <row r="1256" spans="1:9" x14ac:dyDescent="0.2">
      <c r="A1256">
        <v>914</v>
      </c>
      <c r="B1256" t="s">
        <v>2448</v>
      </c>
      <c r="C1256" t="s">
        <v>65</v>
      </c>
      <c r="D1256" s="20" t="s">
        <v>2449</v>
      </c>
      <c r="E1256">
        <v>28</v>
      </c>
      <c r="F1256" t="s">
        <v>63</v>
      </c>
      <c r="G1256">
        <v>56445420</v>
      </c>
      <c r="H1256" t="str">
        <f>RIGHT(Таблица2[[#This Row],[Дата рождения]],4)</f>
        <v>1989</v>
      </c>
      <c r="I1256" t="str">
        <f>LEFT(Таблица2[[#This Row],[Фамилия, имя]])</f>
        <v>И</v>
      </c>
    </row>
    <row r="1257" spans="1:9" x14ac:dyDescent="0.2">
      <c r="A1257">
        <v>483</v>
      </c>
      <c r="B1257" t="s">
        <v>2450</v>
      </c>
      <c r="C1257" t="s">
        <v>71</v>
      </c>
      <c r="D1257" s="20" t="s">
        <v>1967</v>
      </c>
      <c r="E1257">
        <v>29</v>
      </c>
      <c r="F1257" t="s">
        <v>103</v>
      </c>
      <c r="G1257">
        <v>75441873</v>
      </c>
      <c r="H1257" t="str">
        <f>RIGHT(Таблица2[[#This Row],[Дата рождения]],4)</f>
        <v>1989</v>
      </c>
      <c r="I1257" t="str">
        <f>LEFT(Таблица2[[#This Row],[Фамилия, имя]])</f>
        <v>Г</v>
      </c>
    </row>
    <row r="1258" spans="1:9" x14ac:dyDescent="0.2">
      <c r="A1258">
        <v>620</v>
      </c>
      <c r="B1258" t="s">
        <v>2451</v>
      </c>
      <c r="C1258" t="s">
        <v>65</v>
      </c>
      <c r="D1258" s="20" t="s">
        <v>2452</v>
      </c>
      <c r="E1258">
        <v>28</v>
      </c>
      <c r="F1258" t="s">
        <v>63</v>
      </c>
      <c r="G1258">
        <v>42818558</v>
      </c>
      <c r="H1258" t="str">
        <f>RIGHT(Таблица2[[#This Row],[Дата рождения]],4)</f>
        <v>1989</v>
      </c>
      <c r="I1258" t="str">
        <f>LEFT(Таблица2[[#This Row],[Фамилия, имя]])</f>
        <v>Г</v>
      </c>
    </row>
    <row r="1259" spans="1:9" x14ac:dyDescent="0.2">
      <c r="A1259">
        <v>780</v>
      </c>
      <c r="B1259" t="s">
        <v>2453</v>
      </c>
      <c r="C1259" t="s">
        <v>71</v>
      </c>
      <c r="D1259" s="20" t="s">
        <v>2454</v>
      </c>
      <c r="E1259">
        <v>28</v>
      </c>
      <c r="F1259" t="s">
        <v>63</v>
      </c>
      <c r="G1259">
        <v>38155974</v>
      </c>
      <c r="H1259" t="str">
        <f>RIGHT(Таблица2[[#This Row],[Дата рождения]],4)</f>
        <v>1989</v>
      </c>
      <c r="I1259" t="str">
        <f>LEFT(Таблица2[[#This Row],[Фамилия, имя]])</f>
        <v>Ц</v>
      </c>
    </row>
    <row r="1260" spans="1:9" x14ac:dyDescent="0.2">
      <c r="A1260">
        <v>1032</v>
      </c>
      <c r="B1260" t="s">
        <v>2455</v>
      </c>
      <c r="C1260" t="s">
        <v>65</v>
      </c>
      <c r="D1260" s="20" t="s">
        <v>2456</v>
      </c>
      <c r="E1260">
        <v>34</v>
      </c>
      <c r="F1260" t="s">
        <v>63</v>
      </c>
      <c r="G1260">
        <v>83375769</v>
      </c>
      <c r="H1260" t="str">
        <f>RIGHT(Таблица2[[#This Row],[Дата рождения]],4)</f>
        <v>1983</v>
      </c>
      <c r="I1260" t="str">
        <f>LEFT(Таблица2[[#This Row],[Фамилия, имя]])</f>
        <v>Ш</v>
      </c>
    </row>
    <row r="1261" spans="1:9" x14ac:dyDescent="0.2">
      <c r="A1261">
        <v>1250</v>
      </c>
      <c r="B1261" t="s">
        <v>2457</v>
      </c>
      <c r="C1261" t="s">
        <v>71</v>
      </c>
      <c r="D1261" s="20" t="s">
        <v>2458</v>
      </c>
      <c r="E1261">
        <v>37</v>
      </c>
      <c r="F1261" t="s">
        <v>67</v>
      </c>
      <c r="G1261">
        <v>45188149</v>
      </c>
      <c r="H1261" t="str">
        <f>RIGHT(Таблица2[[#This Row],[Дата рождения]],4)</f>
        <v>1980</v>
      </c>
      <c r="I1261" t="str">
        <f>LEFT(Таблица2[[#This Row],[Фамилия, имя]])</f>
        <v>К</v>
      </c>
    </row>
    <row r="1262" spans="1:9" x14ac:dyDescent="0.2">
      <c r="A1262">
        <v>927</v>
      </c>
      <c r="B1262" t="s">
        <v>2459</v>
      </c>
      <c r="C1262" t="s">
        <v>71</v>
      </c>
      <c r="D1262" s="20" t="s">
        <v>2460</v>
      </c>
      <c r="E1262">
        <v>24</v>
      </c>
      <c r="F1262" t="s">
        <v>63</v>
      </c>
      <c r="G1262">
        <v>85650351</v>
      </c>
      <c r="H1262" t="str">
        <f>RIGHT(Таблица2[[#This Row],[Дата рождения]],4)</f>
        <v>1993</v>
      </c>
      <c r="I1262" t="str">
        <f>LEFT(Таблица2[[#This Row],[Фамилия, имя]])</f>
        <v>К</v>
      </c>
    </row>
    <row r="1263" spans="1:9" x14ac:dyDescent="0.2">
      <c r="A1263">
        <v>607</v>
      </c>
      <c r="B1263" t="s">
        <v>2461</v>
      </c>
      <c r="C1263" t="s">
        <v>65</v>
      </c>
      <c r="D1263" s="20" t="s">
        <v>2462</v>
      </c>
      <c r="E1263">
        <v>29</v>
      </c>
      <c r="F1263" t="s">
        <v>63</v>
      </c>
      <c r="G1263">
        <v>89859062</v>
      </c>
      <c r="H1263" t="str">
        <f>RIGHT(Таблица2[[#This Row],[Дата рождения]],4)</f>
        <v>1989</v>
      </c>
      <c r="I1263" t="str">
        <f>LEFT(Таблица2[[#This Row],[Фамилия, имя]])</f>
        <v>У</v>
      </c>
    </row>
    <row r="1264" spans="1:9" x14ac:dyDescent="0.2">
      <c r="A1264">
        <v>1085</v>
      </c>
      <c r="B1264" t="s">
        <v>2463</v>
      </c>
      <c r="C1264" t="s">
        <v>71</v>
      </c>
      <c r="D1264" s="20" t="s">
        <v>2464</v>
      </c>
      <c r="E1264">
        <v>31</v>
      </c>
      <c r="F1264" t="s">
        <v>76</v>
      </c>
      <c r="G1264">
        <v>64673785</v>
      </c>
      <c r="H1264" t="str">
        <f>RIGHT(Таблица2[[#This Row],[Дата рождения]],4)</f>
        <v>1986</v>
      </c>
      <c r="I1264" t="str">
        <f>LEFT(Таблица2[[#This Row],[Фамилия, имя]])</f>
        <v>К</v>
      </c>
    </row>
    <row r="1265" spans="1:9" x14ac:dyDescent="0.2">
      <c r="A1265">
        <v>1492</v>
      </c>
      <c r="B1265" t="s">
        <v>2465</v>
      </c>
      <c r="C1265" t="s">
        <v>71</v>
      </c>
      <c r="D1265" s="20" t="s">
        <v>2466</v>
      </c>
      <c r="E1265">
        <v>36</v>
      </c>
      <c r="F1265" t="s">
        <v>63</v>
      </c>
      <c r="G1265">
        <v>67054307</v>
      </c>
      <c r="H1265" t="str">
        <f>RIGHT(Таблица2[[#This Row],[Дата рождения]],4)</f>
        <v>1982</v>
      </c>
      <c r="I1265" t="str">
        <f>LEFT(Таблица2[[#This Row],[Фамилия, имя]])</f>
        <v>М</v>
      </c>
    </row>
    <row r="1266" spans="1:9" x14ac:dyDescent="0.2">
      <c r="A1266">
        <v>1150</v>
      </c>
      <c r="B1266" t="s">
        <v>2467</v>
      </c>
      <c r="C1266" t="s">
        <v>65</v>
      </c>
      <c r="D1266" s="20" t="s">
        <v>2468</v>
      </c>
      <c r="E1266">
        <v>21</v>
      </c>
      <c r="F1266" t="s">
        <v>63</v>
      </c>
      <c r="G1266">
        <v>10937540</v>
      </c>
      <c r="H1266" t="str">
        <f>RIGHT(Таблица2[[#This Row],[Дата рождения]],4)</f>
        <v>1996</v>
      </c>
      <c r="I1266" t="str">
        <f>LEFT(Таблица2[[#This Row],[Фамилия, имя]])</f>
        <v>К</v>
      </c>
    </row>
    <row r="1267" spans="1:9" x14ac:dyDescent="0.2">
      <c r="A1267">
        <v>1122</v>
      </c>
      <c r="B1267" t="s">
        <v>2469</v>
      </c>
      <c r="C1267" t="s">
        <v>71</v>
      </c>
      <c r="D1267" s="20" t="s">
        <v>1073</v>
      </c>
      <c r="E1267">
        <v>23</v>
      </c>
      <c r="F1267" t="s">
        <v>63</v>
      </c>
      <c r="G1267">
        <v>18762059</v>
      </c>
      <c r="H1267" t="str">
        <f>RIGHT(Таблица2[[#This Row],[Дата рождения]],4)</f>
        <v>1994</v>
      </c>
      <c r="I1267" t="str">
        <f>LEFT(Таблица2[[#This Row],[Фамилия, имя]])</f>
        <v>Я</v>
      </c>
    </row>
    <row r="1268" spans="1:9" x14ac:dyDescent="0.2">
      <c r="A1268">
        <v>1691</v>
      </c>
      <c r="B1268" t="s">
        <v>2470</v>
      </c>
      <c r="C1268" t="s">
        <v>65</v>
      </c>
      <c r="D1268" s="20" t="s">
        <v>2407</v>
      </c>
      <c r="E1268">
        <v>36</v>
      </c>
      <c r="F1268" t="s">
        <v>103</v>
      </c>
      <c r="G1268">
        <v>35773023</v>
      </c>
      <c r="H1268" t="str">
        <f>RIGHT(Таблица2[[#This Row],[Дата рождения]],4)</f>
        <v>1981</v>
      </c>
      <c r="I1268" t="str">
        <f>LEFT(Таблица2[[#This Row],[Фамилия, имя]])</f>
        <v>Н</v>
      </c>
    </row>
    <row r="1269" spans="1:9" x14ac:dyDescent="0.2">
      <c r="A1269">
        <v>788</v>
      </c>
      <c r="B1269" t="s">
        <v>2471</v>
      </c>
      <c r="C1269" t="s">
        <v>65</v>
      </c>
      <c r="D1269" s="20" t="s">
        <v>2472</v>
      </c>
      <c r="E1269">
        <v>41</v>
      </c>
      <c r="F1269" t="s">
        <v>73</v>
      </c>
      <c r="G1269">
        <v>69758866</v>
      </c>
      <c r="H1269" t="str">
        <f>RIGHT(Таблица2[[#This Row],[Дата рождения]],4)</f>
        <v>1976</v>
      </c>
      <c r="I1269" t="str">
        <f>LEFT(Таблица2[[#This Row],[Фамилия, имя]])</f>
        <v>Ж</v>
      </c>
    </row>
    <row r="1270" spans="1:9" x14ac:dyDescent="0.2">
      <c r="A1270">
        <v>663</v>
      </c>
      <c r="B1270" t="s">
        <v>2473</v>
      </c>
      <c r="C1270" t="s">
        <v>65</v>
      </c>
      <c r="D1270" s="20" t="s">
        <v>2474</v>
      </c>
      <c r="E1270">
        <v>36</v>
      </c>
      <c r="F1270" t="s">
        <v>63</v>
      </c>
      <c r="G1270">
        <v>90477795</v>
      </c>
      <c r="H1270" t="str">
        <f>RIGHT(Таблица2[[#This Row],[Дата рождения]],4)</f>
        <v>1981</v>
      </c>
      <c r="I1270" t="str">
        <f>LEFT(Таблица2[[#This Row],[Фамилия, имя]])</f>
        <v>Д</v>
      </c>
    </row>
    <row r="1271" spans="1:9" x14ac:dyDescent="0.2">
      <c r="A1271">
        <v>627</v>
      </c>
      <c r="B1271" t="s">
        <v>2475</v>
      </c>
      <c r="C1271" t="s">
        <v>71</v>
      </c>
      <c r="D1271" s="20" t="s">
        <v>2476</v>
      </c>
      <c r="E1271">
        <v>21</v>
      </c>
      <c r="F1271" t="s">
        <v>85</v>
      </c>
      <c r="G1271">
        <v>4530665</v>
      </c>
      <c r="H1271" t="str">
        <f>RIGHT(Таблица2[[#This Row],[Дата рождения]],4)</f>
        <v>1996</v>
      </c>
      <c r="I1271" t="str">
        <f>LEFT(Таблица2[[#This Row],[Фамилия, имя]])</f>
        <v>Г</v>
      </c>
    </row>
    <row r="1272" spans="1:9" x14ac:dyDescent="0.2">
      <c r="A1272">
        <v>268</v>
      </c>
      <c r="B1272" t="s">
        <v>2477</v>
      </c>
      <c r="C1272" t="s">
        <v>65</v>
      </c>
      <c r="D1272" s="20" t="s">
        <v>2478</v>
      </c>
      <c r="E1272">
        <v>37</v>
      </c>
      <c r="F1272" t="s">
        <v>63</v>
      </c>
      <c r="G1272">
        <v>99899006</v>
      </c>
      <c r="H1272" t="str">
        <f>RIGHT(Таблица2[[#This Row],[Дата рождения]],4)</f>
        <v>1980</v>
      </c>
      <c r="I1272" t="str">
        <f>LEFT(Таблица2[[#This Row],[Фамилия, имя]])</f>
        <v>С</v>
      </c>
    </row>
    <row r="1273" spans="1:9" x14ac:dyDescent="0.2">
      <c r="A1273">
        <v>551</v>
      </c>
      <c r="B1273" t="s">
        <v>2479</v>
      </c>
      <c r="C1273" t="s">
        <v>71</v>
      </c>
      <c r="D1273" s="20" t="s">
        <v>2480</v>
      </c>
      <c r="E1273">
        <v>21</v>
      </c>
      <c r="F1273" t="s">
        <v>63</v>
      </c>
      <c r="G1273">
        <v>43661343</v>
      </c>
      <c r="H1273" t="str">
        <f>RIGHT(Таблица2[[#This Row],[Дата рождения]],4)</f>
        <v>1996</v>
      </c>
      <c r="I1273" t="str">
        <f>LEFT(Таблица2[[#This Row],[Фамилия, имя]])</f>
        <v>Г</v>
      </c>
    </row>
    <row r="1274" spans="1:9" x14ac:dyDescent="0.2">
      <c r="A1274">
        <v>6</v>
      </c>
      <c r="B1274" t="s">
        <v>2481</v>
      </c>
      <c r="C1274" t="s">
        <v>71</v>
      </c>
      <c r="D1274" s="20" t="s">
        <v>480</v>
      </c>
      <c r="E1274">
        <v>37</v>
      </c>
      <c r="F1274" t="s">
        <v>73</v>
      </c>
      <c r="G1274">
        <v>65426142</v>
      </c>
      <c r="H1274" t="str">
        <f>RIGHT(Таблица2[[#This Row],[Дата рождения]],4)</f>
        <v>1980</v>
      </c>
      <c r="I1274" t="str">
        <f>LEFT(Таблица2[[#This Row],[Фамилия, имя]])</f>
        <v>А</v>
      </c>
    </row>
    <row r="1275" spans="1:9" x14ac:dyDescent="0.2">
      <c r="A1275">
        <v>318</v>
      </c>
      <c r="B1275" t="s">
        <v>2482</v>
      </c>
      <c r="C1275" t="s">
        <v>65</v>
      </c>
      <c r="D1275" s="20" t="s">
        <v>2483</v>
      </c>
      <c r="E1275">
        <v>30</v>
      </c>
      <c r="F1275" t="s">
        <v>63</v>
      </c>
      <c r="G1275">
        <v>11711452</v>
      </c>
      <c r="H1275" t="str">
        <f>RIGHT(Таблица2[[#This Row],[Дата рождения]],4)</f>
        <v>1987</v>
      </c>
      <c r="I1275" t="str">
        <f>LEFT(Таблица2[[#This Row],[Фамилия, имя]])</f>
        <v>Б</v>
      </c>
    </row>
    <row r="1276" spans="1:9" x14ac:dyDescent="0.2">
      <c r="A1276">
        <v>1034</v>
      </c>
      <c r="B1276" t="s">
        <v>2484</v>
      </c>
      <c r="C1276" t="s">
        <v>65</v>
      </c>
      <c r="D1276" s="20" t="s">
        <v>2485</v>
      </c>
      <c r="E1276">
        <v>39</v>
      </c>
      <c r="F1276" t="s">
        <v>76</v>
      </c>
      <c r="G1276">
        <v>88585360</v>
      </c>
      <c r="H1276" t="str">
        <f>RIGHT(Таблица2[[#This Row],[Дата рождения]],4)</f>
        <v>1978</v>
      </c>
      <c r="I1276" t="str">
        <f>LEFT(Таблица2[[#This Row],[Фамилия, имя]])</f>
        <v>К</v>
      </c>
    </row>
    <row r="1277" spans="1:9" x14ac:dyDescent="0.2">
      <c r="A1277">
        <v>1004</v>
      </c>
      <c r="B1277" t="s">
        <v>2486</v>
      </c>
      <c r="C1277" t="s">
        <v>71</v>
      </c>
      <c r="D1277" s="20" t="s">
        <v>2487</v>
      </c>
      <c r="E1277">
        <v>20</v>
      </c>
      <c r="F1277" t="s">
        <v>63</v>
      </c>
      <c r="G1277">
        <v>883369</v>
      </c>
      <c r="H1277" t="str">
        <f>RIGHT(Таблица2[[#This Row],[Дата рождения]],4)</f>
        <v>1998</v>
      </c>
      <c r="I1277" t="str">
        <f>LEFT(Таблица2[[#This Row],[Фамилия, имя]])</f>
        <v>Ш</v>
      </c>
    </row>
    <row r="1278" spans="1:9" x14ac:dyDescent="0.2">
      <c r="A1278">
        <v>1633</v>
      </c>
      <c r="B1278" t="s">
        <v>2488</v>
      </c>
      <c r="C1278" t="s">
        <v>65</v>
      </c>
      <c r="D1278" s="20" t="s">
        <v>2489</v>
      </c>
      <c r="E1278">
        <v>25</v>
      </c>
      <c r="F1278" t="s">
        <v>63</v>
      </c>
      <c r="G1278">
        <v>30506560</v>
      </c>
      <c r="H1278" t="str">
        <f>RIGHT(Таблица2[[#This Row],[Дата рождения]],4)</f>
        <v>1992</v>
      </c>
      <c r="I1278" t="str">
        <f>LEFT(Таблица2[[#This Row],[Фамилия, имя]])</f>
        <v>Н</v>
      </c>
    </row>
    <row r="1279" spans="1:9" x14ac:dyDescent="0.2">
      <c r="A1279">
        <v>888</v>
      </c>
      <c r="B1279" t="s">
        <v>2490</v>
      </c>
      <c r="C1279" t="s">
        <v>61</v>
      </c>
      <c r="D1279" s="20" t="s">
        <v>2491</v>
      </c>
      <c r="E1279">
        <v>23</v>
      </c>
      <c r="F1279" t="s">
        <v>63</v>
      </c>
      <c r="G1279">
        <v>64375048</v>
      </c>
      <c r="H1279" t="str">
        <f>RIGHT(Таблица2[[#This Row],[Дата рождения]],4)</f>
        <v>1994</v>
      </c>
      <c r="I1279" t="str">
        <f>LEFT(Таблица2[[#This Row],[Фамилия, имя]])</f>
        <v>И</v>
      </c>
    </row>
    <row r="1280" spans="1:9" x14ac:dyDescent="0.2">
      <c r="A1280">
        <v>1600</v>
      </c>
      <c r="B1280" t="s">
        <v>2492</v>
      </c>
      <c r="C1280" t="s">
        <v>71</v>
      </c>
      <c r="D1280" s="20" t="s">
        <v>2493</v>
      </c>
      <c r="E1280">
        <v>30</v>
      </c>
      <c r="F1280" t="s">
        <v>63</v>
      </c>
      <c r="G1280">
        <v>72723002</v>
      </c>
      <c r="H1280" t="str">
        <f>RIGHT(Таблица2[[#This Row],[Дата рождения]],4)</f>
        <v>1987</v>
      </c>
      <c r="I1280" t="str">
        <f>LEFT(Таблица2[[#This Row],[Фамилия, имя]])</f>
        <v>М</v>
      </c>
    </row>
    <row r="1281" spans="1:9" x14ac:dyDescent="0.2">
      <c r="A1281">
        <v>913</v>
      </c>
      <c r="B1281" t="s">
        <v>2494</v>
      </c>
      <c r="C1281" t="s">
        <v>71</v>
      </c>
      <c r="D1281" s="20" t="s">
        <v>2495</v>
      </c>
      <c r="E1281">
        <v>19</v>
      </c>
      <c r="F1281" t="s">
        <v>63</v>
      </c>
      <c r="G1281">
        <v>97216996</v>
      </c>
      <c r="H1281" t="str">
        <f>RIGHT(Таблица2[[#This Row],[Дата рождения]],4)</f>
        <v>1998</v>
      </c>
      <c r="I1281" t="str">
        <f>LEFT(Таблица2[[#This Row],[Фамилия, имя]])</f>
        <v>Ш</v>
      </c>
    </row>
    <row r="1282" spans="1:9" x14ac:dyDescent="0.2">
      <c r="A1282">
        <v>1784</v>
      </c>
      <c r="B1282" t="s">
        <v>2496</v>
      </c>
      <c r="C1282" t="s">
        <v>71</v>
      </c>
      <c r="D1282" s="20" t="s">
        <v>2497</v>
      </c>
      <c r="E1282">
        <v>27</v>
      </c>
      <c r="F1282" t="s">
        <v>103</v>
      </c>
      <c r="G1282">
        <v>21544977</v>
      </c>
      <c r="H1282" t="str">
        <f>RIGHT(Таблица2[[#This Row],[Дата рождения]],4)</f>
        <v>1990</v>
      </c>
      <c r="I1282" t="str">
        <f>LEFT(Таблица2[[#This Row],[Фамилия, имя]])</f>
        <v>П</v>
      </c>
    </row>
    <row r="1283" spans="1:9" x14ac:dyDescent="0.2">
      <c r="A1283">
        <v>534</v>
      </c>
      <c r="B1283" t="s">
        <v>2498</v>
      </c>
      <c r="C1283" t="s">
        <v>65</v>
      </c>
      <c r="D1283" s="20" t="s">
        <v>2499</v>
      </c>
      <c r="E1283">
        <v>26</v>
      </c>
      <c r="F1283" t="s">
        <v>63</v>
      </c>
      <c r="G1283">
        <v>14840939</v>
      </c>
      <c r="H1283" t="str">
        <f>RIGHT(Таблица2[[#This Row],[Дата рождения]],4)</f>
        <v>1991</v>
      </c>
      <c r="I1283" t="str">
        <f>LEFT(Таблица2[[#This Row],[Фамилия, имя]])</f>
        <v>Т</v>
      </c>
    </row>
    <row r="1284" spans="1:9" x14ac:dyDescent="0.2">
      <c r="A1284">
        <v>300</v>
      </c>
      <c r="B1284" t="s">
        <v>2500</v>
      </c>
      <c r="C1284" t="s">
        <v>71</v>
      </c>
      <c r="D1284" s="20" t="s">
        <v>2501</v>
      </c>
      <c r="E1284">
        <v>22</v>
      </c>
      <c r="F1284" t="s">
        <v>124</v>
      </c>
      <c r="G1284">
        <v>95055693</v>
      </c>
      <c r="H1284" t="str">
        <f>RIGHT(Таблица2[[#This Row],[Дата рождения]],4)</f>
        <v>1995</v>
      </c>
      <c r="I1284" t="str">
        <f>LEFT(Таблица2[[#This Row],[Фамилия, имя]])</f>
        <v>Б</v>
      </c>
    </row>
    <row r="1285" spans="1:9" x14ac:dyDescent="0.2">
      <c r="A1285">
        <v>255</v>
      </c>
      <c r="B1285" t="s">
        <v>2502</v>
      </c>
      <c r="C1285" t="s">
        <v>71</v>
      </c>
      <c r="D1285" s="20" t="s">
        <v>2503</v>
      </c>
      <c r="E1285">
        <v>28</v>
      </c>
      <c r="F1285" t="s">
        <v>73</v>
      </c>
      <c r="G1285">
        <v>7311880</v>
      </c>
      <c r="H1285" t="str">
        <f>RIGHT(Таблица2[[#This Row],[Дата рождения]],4)</f>
        <v>1989</v>
      </c>
      <c r="I1285" t="str">
        <f>LEFT(Таблица2[[#This Row],[Фамилия, имя]])</f>
        <v>Б</v>
      </c>
    </row>
    <row r="1286" spans="1:9" x14ac:dyDescent="0.2">
      <c r="A1286">
        <v>1730</v>
      </c>
      <c r="B1286" t="s">
        <v>2504</v>
      </c>
      <c r="C1286" t="s">
        <v>65</v>
      </c>
      <c r="D1286" s="20" t="s">
        <v>2505</v>
      </c>
      <c r="E1286">
        <v>18</v>
      </c>
      <c r="F1286" t="s">
        <v>207</v>
      </c>
      <c r="G1286">
        <v>85212175</v>
      </c>
      <c r="H1286" t="str">
        <f>RIGHT(Таблица2[[#This Row],[Дата рождения]],4)</f>
        <v>1999</v>
      </c>
      <c r="I1286" t="str">
        <f>LEFT(Таблица2[[#This Row],[Фамилия, имя]])</f>
        <v>О</v>
      </c>
    </row>
    <row r="1287" spans="1:9" x14ac:dyDescent="0.2">
      <c r="A1287">
        <v>319</v>
      </c>
      <c r="B1287" t="s">
        <v>2506</v>
      </c>
      <c r="C1287" t="s">
        <v>71</v>
      </c>
      <c r="D1287" s="20" t="s">
        <v>815</v>
      </c>
      <c r="E1287">
        <v>37</v>
      </c>
      <c r="F1287" t="s">
        <v>63</v>
      </c>
      <c r="G1287">
        <v>70717621</v>
      </c>
      <c r="H1287" t="str">
        <f>RIGHT(Таблица2[[#This Row],[Дата рождения]],4)</f>
        <v>1980</v>
      </c>
      <c r="I1287" t="str">
        <f>LEFT(Таблица2[[#This Row],[Фамилия, имя]])</f>
        <v>Б</v>
      </c>
    </row>
    <row r="1288" spans="1:9" x14ac:dyDescent="0.2">
      <c r="A1288">
        <v>104</v>
      </c>
      <c r="B1288" t="s">
        <v>2507</v>
      </c>
      <c r="C1288" t="s">
        <v>71</v>
      </c>
      <c r="D1288" s="20" t="s">
        <v>2508</v>
      </c>
      <c r="E1288">
        <v>38</v>
      </c>
      <c r="F1288" t="s">
        <v>63</v>
      </c>
      <c r="G1288">
        <v>17776076</v>
      </c>
      <c r="H1288" t="str">
        <f>RIGHT(Таблица2[[#This Row],[Дата рождения]],4)</f>
        <v>1979</v>
      </c>
      <c r="I1288" t="str">
        <f>LEFT(Таблица2[[#This Row],[Фамилия, имя]])</f>
        <v>П</v>
      </c>
    </row>
    <row r="1289" spans="1:9" x14ac:dyDescent="0.2">
      <c r="A1289">
        <v>842</v>
      </c>
      <c r="B1289" t="s">
        <v>2509</v>
      </c>
      <c r="C1289" t="s">
        <v>65</v>
      </c>
      <c r="D1289" s="20" t="s">
        <v>2510</v>
      </c>
      <c r="E1289">
        <v>22</v>
      </c>
      <c r="F1289" t="s">
        <v>63</v>
      </c>
      <c r="G1289">
        <v>65597501</v>
      </c>
      <c r="H1289" t="str">
        <f>RIGHT(Таблица2[[#This Row],[Дата рождения]],4)</f>
        <v>1995</v>
      </c>
      <c r="I1289" t="str">
        <f>LEFT(Таблица2[[#This Row],[Фамилия, имя]])</f>
        <v>З</v>
      </c>
    </row>
    <row r="1290" spans="1:9" x14ac:dyDescent="0.2">
      <c r="A1290">
        <v>730</v>
      </c>
      <c r="B1290" t="s">
        <v>2511</v>
      </c>
      <c r="C1290" t="s">
        <v>71</v>
      </c>
      <c r="D1290" s="20" t="s">
        <v>2512</v>
      </c>
      <c r="E1290">
        <v>40</v>
      </c>
      <c r="F1290" t="s">
        <v>161</v>
      </c>
      <c r="G1290">
        <v>39453945</v>
      </c>
      <c r="H1290" t="str">
        <f>RIGHT(Таблица2[[#This Row],[Дата рождения]],4)</f>
        <v>1977</v>
      </c>
      <c r="I1290" t="str">
        <f>LEFT(Таблица2[[#This Row],[Фамилия, имя]])</f>
        <v>Х</v>
      </c>
    </row>
    <row r="1291" spans="1:9" x14ac:dyDescent="0.2">
      <c r="A1291">
        <v>44</v>
      </c>
      <c r="B1291" t="s">
        <v>2513</v>
      </c>
      <c r="C1291" t="s">
        <v>71</v>
      </c>
      <c r="D1291" s="20" t="s">
        <v>2514</v>
      </c>
      <c r="E1291">
        <v>19</v>
      </c>
      <c r="F1291" t="s">
        <v>63</v>
      </c>
      <c r="G1291">
        <v>11728196</v>
      </c>
      <c r="H1291" t="str">
        <f>RIGHT(Таблица2[[#This Row],[Дата рождения]],4)</f>
        <v>1998</v>
      </c>
      <c r="I1291" t="str">
        <f>LEFT(Таблица2[[#This Row],[Фамилия, имя]])</f>
        <v>А</v>
      </c>
    </row>
    <row r="1292" spans="1:9" x14ac:dyDescent="0.2">
      <c r="A1292">
        <v>718</v>
      </c>
      <c r="B1292" t="s">
        <v>2515</v>
      </c>
      <c r="C1292" t="s">
        <v>65</v>
      </c>
      <c r="D1292" s="20" t="s">
        <v>2516</v>
      </c>
      <c r="E1292">
        <v>31</v>
      </c>
      <c r="F1292" t="s">
        <v>63</v>
      </c>
      <c r="G1292">
        <v>47151898</v>
      </c>
      <c r="H1292" t="str">
        <f>RIGHT(Таблица2[[#This Row],[Дата рождения]],4)</f>
        <v>1986</v>
      </c>
      <c r="I1292" t="str">
        <f>LEFT(Таблица2[[#This Row],[Фамилия, имя]])</f>
        <v>Д</v>
      </c>
    </row>
    <row r="1293" spans="1:9" x14ac:dyDescent="0.2">
      <c r="A1293">
        <v>965</v>
      </c>
      <c r="B1293" t="s">
        <v>2517</v>
      </c>
      <c r="C1293" t="s">
        <v>71</v>
      </c>
      <c r="D1293" s="20" t="s">
        <v>2518</v>
      </c>
      <c r="E1293">
        <v>21</v>
      </c>
      <c r="F1293" t="s">
        <v>96</v>
      </c>
      <c r="G1293">
        <v>30268462</v>
      </c>
      <c r="H1293" t="str">
        <f>RIGHT(Таблица2[[#This Row],[Дата рождения]],4)</f>
        <v>1996</v>
      </c>
      <c r="I1293" t="str">
        <f>LEFT(Таблица2[[#This Row],[Фамилия, имя]])</f>
        <v>К</v>
      </c>
    </row>
    <row r="1294" spans="1:9" x14ac:dyDescent="0.2">
      <c r="A1294">
        <v>1724</v>
      </c>
      <c r="B1294" t="s">
        <v>2519</v>
      </c>
      <c r="C1294" t="s">
        <v>71</v>
      </c>
      <c r="D1294" s="20" t="s">
        <v>2520</v>
      </c>
      <c r="E1294">
        <v>24</v>
      </c>
      <c r="F1294" t="s">
        <v>63</v>
      </c>
      <c r="G1294">
        <v>66729449</v>
      </c>
      <c r="H1294" t="str">
        <f>RIGHT(Таблица2[[#This Row],[Дата рождения]],4)</f>
        <v>1993</v>
      </c>
      <c r="I1294" t="str">
        <f>LEFT(Таблица2[[#This Row],[Фамилия, имя]])</f>
        <v>О</v>
      </c>
    </row>
    <row r="1295" spans="1:9" x14ac:dyDescent="0.2">
      <c r="A1295">
        <v>248</v>
      </c>
      <c r="B1295" t="s">
        <v>2521</v>
      </c>
      <c r="C1295" t="s">
        <v>65</v>
      </c>
      <c r="D1295" s="20" t="s">
        <v>2522</v>
      </c>
      <c r="E1295">
        <v>31</v>
      </c>
      <c r="F1295" t="s">
        <v>63</v>
      </c>
      <c r="G1295">
        <v>28094809</v>
      </c>
      <c r="H1295" t="str">
        <f>RIGHT(Таблица2[[#This Row],[Дата рождения]],4)</f>
        <v>1986</v>
      </c>
      <c r="I1295" t="str">
        <f>LEFT(Таблица2[[#This Row],[Фамилия, имя]])</f>
        <v>Б</v>
      </c>
    </row>
    <row r="1296" spans="1:9" x14ac:dyDescent="0.2">
      <c r="A1296">
        <v>942</v>
      </c>
      <c r="B1296" t="s">
        <v>2523</v>
      </c>
      <c r="C1296" t="s">
        <v>65</v>
      </c>
      <c r="D1296" s="20" t="s">
        <v>2524</v>
      </c>
      <c r="E1296">
        <v>37</v>
      </c>
      <c r="F1296" t="s">
        <v>63</v>
      </c>
      <c r="G1296">
        <v>55269792</v>
      </c>
      <c r="H1296" t="str">
        <f>RIGHT(Таблица2[[#This Row],[Дата рождения]],4)</f>
        <v>1980</v>
      </c>
      <c r="I1296" t="str">
        <f>LEFT(Таблица2[[#This Row],[Фамилия, имя]])</f>
        <v>К</v>
      </c>
    </row>
    <row r="1297" spans="1:9" x14ac:dyDescent="0.2">
      <c r="A1297">
        <v>1081</v>
      </c>
      <c r="B1297" t="s">
        <v>2525</v>
      </c>
      <c r="C1297" t="s">
        <v>71</v>
      </c>
      <c r="D1297" s="20" t="s">
        <v>2526</v>
      </c>
      <c r="E1297">
        <v>32</v>
      </c>
      <c r="F1297" t="s">
        <v>63</v>
      </c>
      <c r="G1297">
        <v>7502456</v>
      </c>
      <c r="H1297" t="str">
        <f>RIGHT(Таблица2[[#This Row],[Дата рождения]],4)</f>
        <v>1985</v>
      </c>
      <c r="I1297" t="str">
        <f>LEFT(Таблица2[[#This Row],[Фамилия, имя]])</f>
        <v>К</v>
      </c>
    </row>
    <row r="1298" spans="1:9" x14ac:dyDescent="0.2">
      <c r="A1298">
        <v>1043</v>
      </c>
      <c r="B1298" t="s">
        <v>626</v>
      </c>
      <c r="C1298" t="s">
        <v>71</v>
      </c>
      <c r="D1298" s="20" t="s">
        <v>627</v>
      </c>
      <c r="E1298">
        <v>30</v>
      </c>
      <c r="F1298" t="s">
        <v>628</v>
      </c>
      <c r="G1298">
        <v>44132430</v>
      </c>
      <c r="H1298" t="str">
        <f>RIGHT(Таблица2[[#This Row],[Дата рождения]],4)</f>
        <v>1987</v>
      </c>
      <c r="I1298" t="str">
        <f>LEFT(Таблица2[[#This Row],[Фамилия, имя]])</f>
        <v>Ш</v>
      </c>
    </row>
    <row r="1299" spans="1:9" x14ac:dyDescent="0.2">
      <c r="A1299">
        <v>1561</v>
      </c>
      <c r="B1299" t="s">
        <v>2527</v>
      </c>
      <c r="C1299" t="s">
        <v>65</v>
      </c>
      <c r="D1299" s="20" t="s">
        <v>2528</v>
      </c>
      <c r="E1299">
        <v>33</v>
      </c>
      <c r="F1299" t="s">
        <v>73</v>
      </c>
      <c r="G1299">
        <v>90195955</v>
      </c>
      <c r="H1299" t="str">
        <f>RIGHT(Таблица2[[#This Row],[Дата рождения]],4)</f>
        <v>1984</v>
      </c>
      <c r="I1299" t="str">
        <f>LEFT(Таблица2[[#This Row],[Фамилия, имя]])</f>
        <v>М</v>
      </c>
    </row>
    <row r="1300" spans="1:9" x14ac:dyDescent="0.2">
      <c r="A1300">
        <v>899</v>
      </c>
      <c r="B1300" t="s">
        <v>2529</v>
      </c>
      <c r="C1300" t="s">
        <v>71</v>
      </c>
      <c r="D1300" s="20" t="s">
        <v>999</v>
      </c>
      <c r="E1300">
        <v>21</v>
      </c>
      <c r="F1300" t="s">
        <v>63</v>
      </c>
      <c r="G1300">
        <v>23322740</v>
      </c>
      <c r="H1300" t="str">
        <f>RIGHT(Таблица2[[#This Row],[Дата рождения]],4)</f>
        <v>1996</v>
      </c>
      <c r="I1300" t="str">
        <f>LEFT(Таблица2[[#This Row],[Фамилия, имя]])</f>
        <v>И</v>
      </c>
    </row>
    <row r="1301" spans="1:9" x14ac:dyDescent="0.2">
      <c r="A1301">
        <v>1511</v>
      </c>
      <c r="B1301" t="s">
        <v>2530</v>
      </c>
      <c r="C1301" t="s">
        <v>71</v>
      </c>
      <c r="D1301" s="20" t="s">
        <v>2531</v>
      </c>
      <c r="E1301">
        <v>30</v>
      </c>
      <c r="F1301" t="s">
        <v>63</v>
      </c>
      <c r="G1301">
        <v>77698118</v>
      </c>
      <c r="H1301" t="str">
        <f>RIGHT(Таблица2[[#This Row],[Дата рождения]],4)</f>
        <v>1987</v>
      </c>
      <c r="I1301" t="str">
        <f>LEFT(Таблица2[[#This Row],[Фамилия, имя]])</f>
        <v>М</v>
      </c>
    </row>
    <row r="1302" spans="1:9" x14ac:dyDescent="0.2">
      <c r="A1302">
        <v>61</v>
      </c>
      <c r="B1302" t="s">
        <v>2532</v>
      </c>
      <c r="C1302" t="s">
        <v>61</v>
      </c>
      <c r="D1302" s="20" t="s">
        <v>270</v>
      </c>
      <c r="E1302">
        <v>27</v>
      </c>
      <c r="F1302" t="s">
        <v>63</v>
      </c>
      <c r="G1302">
        <v>777608</v>
      </c>
      <c r="H1302" t="str">
        <f>RIGHT(Таблица2[[#This Row],[Дата рождения]],4)</f>
        <v>1990</v>
      </c>
      <c r="I1302" t="str">
        <f>LEFT(Таблица2[[#This Row],[Фамилия, имя]])</f>
        <v>А</v>
      </c>
    </row>
    <row r="1303" spans="1:9" x14ac:dyDescent="0.2">
      <c r="A1303">
        <v>300</v>
      </c>
      <c r="B1303" t="s">
        <v>2533</v>
      </c>
      <c r="C1303" t="s">
        <v>61</v>
      </c>
      <c r="D1303" s="20" t="s">
        <v>2534</v>
      </c>
      <c r="E1303">
        <v>33</v>
      </c>
      <c r="F1303" t="s">
        <v>161</v>
      </c>
      <c r="G1303">
        <v>48954967</v>
      </c>
      <c r="H1303" t="str">
        <f>RIGHT(Таблица2[[#This Row],[Дата рождения]],4)</f>
        <v>1984</v>
      </c>
      <c r="I1303" t="str">
        <f>LEFT(Таблица2[[#This Row],[Фамилия, имя]])</f>
        <v>С</v>
      </c>
    </row>
    <row r="1304" spans="1:9" x14ac:dyDescent="0.2">
      <c r="A1304">
        <v>1055</v>
      </c>
      <c r="B1304" t="s">
        <v>2535</v>
      </c>
      <c r="C1304" t="s">
        <v>61</v>
      </c>
      <c r="D1304" s="20" t="s">
        <v>2536</v>
      </c>
      <c r="E1304">
        <v>37</v>
      </c>
      <c r="F1304" t="s">
        <v>63</v>
      </c>
      <c r="G1304">
        <v>28846301</v>
      </c>
      <c r="H1304" t="str">
        <f>RIGHT(Таблица2[[#This Row],[Дата рождения]],4)</f>
        <v>1980</v>
      </c>
      <c r="I1304" t="str">
        <f>LEFT(Таблица2[[#This Row],[Фамилия, имя]])</f>
        <v>К</v>
      </c>
    </row>
    <row r="1305" spans="1:9" x14ac:dyDescent="0.2">
      <c r="A1305">
        <v>845</v>
      </c>
      <c r="B1305" t="s">
        <v>2537</v>
      </c>
      <c r="C1305" t="s">
        <v>71</v>
      </c>
      <c r="D1305" s="20" t="s">
        <v>2538</v>
      </c>
      <c r="E1305">
        <v>22</v>
      </c>
      <c r="F1305" t="s">
        <v>63</v>
      </c>
      <c r="G1305">
        <v>82463441</v>
      </c>
      <c r="H1305" t="str">
        <f>RIGHT(Таблица2[[#This Row],[Дата рождения]],4)</f>
        <v>1996</v>
      </c>
      <c r="I1305" t="str">
        <f>LEFT(Таблица2[[#This Row],[Фамилия, имя]])</f>
        <v>З</v>
      </c>
    </row>
    <row r="1306" spans="1:9" x14ac:dyDescent="0.2">
      <c r="A1306">
        <v>312</v>
      </c>
      <c r="B1306" t="s">
        <v>2539</v>
      </c>
      <c r="C1306" t="s">
        <v>71</v>
      </c>
      <c r="D1306" s="20" t="s">
        <v>2540</v>
      </c>
      <c r="E1306">
        <v>26</v>
      </c>
      <c r="F1306" t="s">
        <v>63</v>
      </c>
      <c r="G1306">
        <v>78567472</v>
      </c>
      <c r="H1306" t="str">
        <f>RIGHT(Таблица2[[#This Row],[Дата рождения]],4)</f>
        <v>1991</v>
      </c>
      <c r="I1306" t="str">
        <f>LEFT(Таблица2[[#This Row],[Фамилия, имя]])</f>
        <v>Б</v>
      </c>
    </row>
    <row r="1307" spans="1:9" x14ac:dyDescent="0.2">
      <c r="A1307">
        <v>51</v>
      </c>
      <c r="B1307" t="s">
        <v>2541</v>
      </c>
      <c r="C1307" t="s">
        <v>71</v>
      </c>
      <c r="D1307" s="20" t="s">
        <v>2542</v>
      </c>
      <c r="E1307">
        <v>37</v>
      </c>
      <c r="F1307" t="s">
        <v>103</v>
      </c>
      <c r="G1307">
        <v>46140009</v>
      </c>
      <c r="H1307" t="str">
        <f>RIGHT(Таблица2[[#This Row],[Дата рождения]],4)</f>
        <v>1980</v>
      </c>
      <c r="I1307" t="str">
        <f>LEFT(Таблица2[[#This Row],[Фамилия, имя]])</f>
        <v>П</v>
      </c>
    </row>
    <row r="1308" spans="1:9" x14ac:dyDescent="0.2">
      <c r="A1308">
        <v>1458</v>
      </c>
      <c r="B1308" t="s">
        <v>2543</v>
      </c>
      <c r="C1308" t="s">
        <v>71</v>
      </c>
      <c r="D1308" s="20" t="s">
        <v>1784</v>
      </c>
      <c r="E1308">
        <v>19</v>
      </c>
      <c r="F1308" t="s">
        <v>63</v>
      </c>
      <c r="G1308">
        <v>58976095</v>
      </c>
      <c r="H1308" t="str">
        <f>RIGHT(Таблица2[[#This Row],[Дата рождения]],4)</f>
        <v>1998</v>
      </c>
      <c r="I1308" t="str">
        <f>LEFT(Таблица2[[#This Row],[Фамилия, имя]])</f>
        <v>М</v>
      </c>
    </row>
    <row r="1309" spans="1:9" x14ac:dyDescent="0.2">
      <c r="A1309">
        <v>991</v>
      </c>
      <c r="B1309" t="s">
        <v>2544</v>
      </c>
      <c r="C1309" t="s">
        <v>71</v>
      </c>
      <c r="D1309" s="20" t="s">
        <v>2545</v>
      </c>
      <c r="E1309">
        <v>34</v>
      </c>
      <c r="F1309" t="s">
        <v>63</v>
      </c>
      <c r="G1309">
        <v>27660460</v>
      </c>
      <c r="H1309" t="str">
        <f>RIGHT(Таблица2[[#This Row],[Дата рождения]],4)</f>
        <v>1983</v>
      </c>
      <c r="I1309" t="str">
        <f>LEFT(Таблица2[[#This Row],[Фамилия, имя]])</f>
        <v>Ш</v>
      </c>
    </row>
    <row r="1310" spans="1:9" x14ac:dyDescent="0.2">
      <c r="A1310">
        <v>1519</v>
      </c>
      <c r="B1310" t="s">
        <v>2546</v>
      </c>
      <c r="C1310" t="s">
        <v>61</v>
      </c>
      <c r="D1310" s="20" t="s">
        <v>173</v>
      </c>
      <c r="E1310">
        <v>28</v>
      </c>
      <c r="F1310" t="s">
        <v>85</v>
      </c>
      <c r="G1310">
        <v>99514117</v>
      </c>
      <c r="H1310" t="str">
        <f>RIGHT(Таблица2[[#This Row],[Дата рождения]],4)</f>
        <v>1989</v>
      </c>
      <c r="I1310" t="str">
        <f>LEFT(Таблица2[[#This Row],[Фамилия, имя]])</f>
        <v>М</v>
      </c>
    </row>
    <row r="1311" spans="1:9" x14ac:dyDescent="0.2">
      <c r="A1311">
        <v>1137</v>
      </c>
      <c r="B1311" t="s">
        <v>2547</v>
      </c>
      <c r="C1311" t="s">
        <v>71</v>
      </c>
      <c r="D1311" s="20" t="s">
        <v>2548</v>
      </c>
      <c r="E1311">
        <v>25</v>
      </c>
      <c r="F1311" t="s">
        <v>63</v>
      </c>
      <c r="G1311">
        <v>88106300</v>
      </c>
      <c r="H1311" t="str">
        <f>RIGHT(Таблица2[[#This Row],[Дата рождения]],4)</f>
        <v>1992</v>
      </c>
      <c r="I1311" t="str">
        <f>LEFT(Таблица2[[#This Row],[Фамилия, имя]])</f>
        <v>Я</v>
      </c>
    </row>
    <row r="1312" spans="1:9" x14ac:dyDescent="0.2">
      <c r="A1312">
        <v>1004</v>
      </c>
      <c r="B1312" t="s">
        <v>2549</v>
      </c>
      <c r="C1312" t="s">
        <v>71</v>
      </c>
      <c r="D1312" s="20" t="s">
        <v>1192</v>
      </c>
      <c r="E1312">
        <v>33</v>
      </c>
      <c r="F1312" t="s">
        <v>103</v>
      </c>
      <c r="G1312">
        <v>35580079</v>
      </c>
      <c r="H1312" t="str">
        <f>RIGHT(Таблица2[[#This Row],[Дата рождения]],4)</f>
        <v>1985</v>
      </c>
      <c r="I1312" t="str">
        <f>LEFT(Таблица2[[#This Row],[Фамилия, имя]])</f>
        <v>К</v>
      </c>
    </row>
    <row r="1313" spans="1:9" x14ac:dyDescent="0.2">
      <c r="A1313">
        <v>1634</v>
      </c>
      <c r="B1313" t="s">
        <v>2550</v>
      </c>
      <c r="C1313" t="s">
        <v>61</v>
      </c>
      <c r="D1313" s="20" t="s">
        <v>2551</v>
      </c>
      <c r="E1313">
        <v>20</v>
      </c>
      <c r="F1313" t="s">
        <v>63</v>
      </c>
      <c r="G1313">
        <v>94713714</v>
      </c>
      <c r="H1313" t="str">
        <f>RIGHT(Таблица2[[#This Row],[Дата рождения]],4)</f>
        <v>1997</v>
      </c>
      <c r="I1313" t="str">
        <f>LEFT(Таблица2[[#This Row],[Фамилия, имя]])</f>
        <v>Н</v>
      </c>
    </row>
    <row r="1314" spans="1:9" x14ac:dyDescent="0.2">
      <c r="A1314">
        <v>297</v>
      </c>
      <c r="B1314" t="s">
        <v>2552</v>
      </c>
      <c r="C1314" t="s">
        <v>65</v>
      </c>
      <c r="D1314" s="20" t="s">
        <v>2553</v>
      </c>
      <c r="E1314">
        <v>19</v>
      </c>
      <c r="F1314" t="s">
        <v>124</v>
      </c>
      <c r="G1314">
        <v>10852117</v>
      </c>
      <c r="H1314" t="str">
        <f>RIGHT(Таблица2[[#This Row],[Дата рождения]],4)</f>
        <v>1998</v>
      </c>
      <c r="I1314" t="str">
        <f>LEFT(Таблица2[[#This Row],[Фамилия, имя]])</f>
        <v>С</v>
      </c>
    </row>
    <row r="1315" spans="1:9" x14ac:dyDescent="0.2">
      <c r="A1315">
        <v>397</v>
      </c>
      <c r="B1315" t="s">
        <v>2554</v>
      </c>
      <c r="C1315" t="s">
        <v>65</v>
      </c>
      <c r="D1315" s="20" t="s">
        <v>2166</v>
      </c>
      <c r="E1315">
        <v>28</v>
      </c>
      <c r="F1315" t="s">
        <v>63</v>
      </c>
      <c r="G1315">
        <v>61172174</v>
      </c>
      <c r="H1315" t="str">
        <f>RIGHT(Таблица2[[#This Row],[Дата рождения]],4)</f>
        <v>1990</v>
      </c>
      <c r="I1315" t="str">
        <f>LEFT(Таблица2[[#This Row],[Фамилия, имя]])</f>
        <v>В</v>
      </c>
    </row>
    <row r="1316" spans="1:9" x14ac:dyDescent="0.2">
      <c r="A1316">
        <v>695</v>
      </c>
      <c r="B1316" t="s">
        <v>2555</v>
      </c>
      <c r="C1316" t="s">
        <v>65</v>
      </c>
      <c r="D1316" s="20" t="s">
        <v>163</v>
      </c>
      <c r="E1316">
        <v>31</v>
      </c>
      <c r="F1316" t="s">
        <v>63</v>
      </c>
      <c r="G1316">
        <v>24419414</v>
      </c>
      <c r="H1316" t="str">
        <f>RIGHT(Таблица2[[#This Row],[Дата рождения]],4)</f>
        <v>1986</v>
      </c>
      <c r="I1316" t="str">
        <f>LEFT(Таблица2[[#This Row],[Фамилия, имя]])</f>
        <v>Д</v>
      </c>
    </row>
    <row r="1317" spans="1:9" x14ac:dyDescent="0.2">
      <c r="A1317">
        <v>610</v>
      </c>
      <c r="B1317" t="s">
        <v>2556</v>
      </c>
      <c r="C1317" t="s">
        <v>71</v>
      </c>
      <c r="D1317" s="20" t="s">
        <v>2557</v>
      </c>
      <c r="E1317">
        <v>44</v>
      </c>
      <c r="F1317" t="s">
        <v>63</v>
      </c>
      <c r="G1317">
        <v>55295761</v>
      </c>
      <c r="H1317" t="str">
        <f>RIGHT(Таблица2[[#This Row],[Дата рождения]],4)</f>
        <v>1973</v>
      </c>
      <c r="I1317" t="str">
        <f>LEFT(Таблица2[[#This Row],[Фамилия, имя]])</f>
        <v>Г</v>
      </c>
    </row>
    <row r="1318" spans="1:9" x14ac:dyDescent="0.2">
      <c r="A1318">
        <v>103</v>
      </c>
      <c r="B1318" t="s">
        <v>2558</v>
      </c>
      <c r="C1318" t="s">
        <v>65</v>
      </c>
      <c r="D1318" s="20" t="s">
        <v>426</v>
      </c>
      <c r="E1318">
        <v>38</v>
      </c>
      <c r="F1318" t="s">
        <v>63</v>
      </c>
      <c r="G1318">
        <v>19084955</v>
      </c>
      <c r="H1318" t="str">
        <f>RIGHT(Таблица2[[#This Row],[Дата рождения]],4)</f>
        <v>1979</v>
      </c>
      <c r="I1318" t="str">
        <f>LEFT(Таблица2[[#This Row],[Фамилия, имя]])</f>
        <v>А</v>
      </c>
    </row>
    <row r="1319" spans="1:9" x14ac:dyDescent="0.2">
      <c r="A1319">
        <v>1406</v>
      </c>
      <c r="B1319" t="s">
        <v>2559</v>
      </c>
      <c r="C1319" t="s">
        <v>65</v>
      </c>
      <c r="D1319" s="20" t="s">
        <v>2560</v>
      </c>
      <c r="E1319">
        <v>21</v>
      </c>
      <c r="F1319" t="s">
        <v>63</v>
      </c>
      <c r="G1319">
        <v>63547595</v>
      </c>
      <c r="H1319" t="str">
        <f>RIGHT(Таблица2[[#This Row],[Дата рождения]],4)</f>
        <v>1996</v>
      </c>
      <c r="I1319" t="str">
        <f>LEFT(Таблица2[[#This Row],[Фамилия, имя]])</f>
        <v>Л</v>
      </c>
    </row>
    <row r="1320" spans="1:9" x14ac:dyDescent="0.2">
      <c r="A1320">
        <v>793</v>
      </c>
      <c r="B1320" t="s">
        <v>2561</v>
      </c>
      <c r="C1320" t="s">
        <v>71</v>
      </c>
      <c r="D1320" s="20" t="s">
        <v>2562</v>
      </c>
      <c r="E1320">
        <v>35</v>
      </c>
      <c r="F1320" t="s">
        <v>63</v>
      </c>
      <c r="G1320">
        <v>95773974</v>
      </c>
      <c r="H1320" t="str">
        <f>RIGHT(Таблица2[[#This Row],[Дата рождения]],4)</f>
        <v>1982</v>
      </c>
      <c r="I1320" t="str">
        <f>LEFT(Таблица2[[#This Row],[Фамилия, имя]])</f>
        <v>Ж</v>
      </c>
    </row>
    <row r="1321" spans="1:9" x14ac:dyDescent="0.2">
      <c r="A1321">
        <v>588</v>
      </c>
      <c r="B1321" t="s">
        <v>2563</v>
      </c>
      <c r="C1321" t="s">
        <v>65</v>
      </c>
      <c r="D1321" s="20" t="s">
        <v>2564</v>
      </c>
      <c r="E1321">
        <v>25</v>
      </c>
      <c r="F1321" t="s">
        <v>67</v>
      </c>
      <c r="G1321">
        <v>56530568</v>
      </c>
      <c r="H1321" t="str">
        <f>RIGHT(Таблица2[[#This Row],[Дата рождения]],4)</f>
        <v>1992</v>
      </c>
      <c r="I1321" t="str">
        <f>LEFT(Таблица2[[#This Row],[Фамилия, имя]])</f>
        <v>Т</v>
      </c>
    </row>
    <row r="1322" spans="1:9" x14ac:dyDescent="0.2">
      <c r="A1322">
        <v>349</v>
      </c>
      <c r="B1322" t="s">
        <v>2565</v>
      </c>
      <c r="C1322" t="s">
        <v>71</v>
      </c>
      <c r="D1322" s="20" t="s">
        <v>2566</v>
      </c>
      <c r="E1322">
        <v>36</v>
      </c>
      <c r="F1322" t="s">
        <v>73</v>
      </c>
      <c r="G1322">
        <v>97246360</v>
      </c>
      <c r="H1322" t="str">
        <f>RIGHT(Таблица2[[#This Row],[Дата рождения]],4)</f>
        <v>1981</v>
      </c>
      <c r="I1322" t="str">
        <f>LEFT(Таблица2[[#This Row],[Фамилия, имя]])</f>
        <v>В</v>
      </c>
    </row>
    <row r="1323" spans="1:9" x14ac:dyDescent="0.2">
      <c r="A1323">
        <v>137</v>
      </c>
      <c r="B1323" t="s">
        <v>2567</v>
      </c>
      <c r="C1323" t="s">
        <v>65</v>
      </c>
      <c r="D1323" s="20" t="s">
        <v>2568</v>
      </c>
      <c r="E1323">
        <v>25</v>
      </c>
      <c r="F1323" t="s">
        <v>63</v>
      </c>
      <c r="G1323">
        <v>29840970</v>
      </c>
      <c r="H1323" t="str">
        <f>RIGHT(Таблица2[[#This Row],[Дата рождения]],4)</f>
        <v>1992</v>
      </c>
      <c r="I1323" t="str">
        <f>LEFT(Таблица2[[#This Row],[Фамилия, имя]])</f>
        <v>Б</v>
      </c>
    </row>
    <row r="1324" spans="1:9" x14ac:dyDescent="0.2">
      <c r="A1324">
        <v>177</v>
      </c>
      <c r="B1324" t="s">
        <v>2569</v>
      </c>
      <c r="C1324" t="s">
        <v>65</v>
      </c>
      <c r="D1324" s="20" t="s">
        <v>665</v>
      </c>
      <c r="E1324">
        <v>34</v>
      </c>
      <c r="F1324" t="s">
        <v>63</v>
      </c>
      <c r="G1324">
        <v>44366321</v>
      </c>
      <c r="H1324" t="str">
        <f>RIGHT(Таблица2[[#This Row],[Дата рождения]],4)</f>
        <v>1983</v>
      </c>
      <c r="I1324" t="str">
        <f>LEFT(Таблица2[[#This Row],[Фамилия, имя]])</f>
        <v>Б</v>
      </c>
    </row>
    <row r="1325" spans="1:9" x14ac:dyDescent="0.2">
      <c r="A1325">
        <v>1417</v>
      </c>
      <c r="B1325" t="s">
        <v>2570</v>
      </c>
      <c r="C1325" t="s">
        <v>71</v>
      </c>
      <c r="D1325" s="20" t="s">
        <v>2571</v>
      </c>
      <c r="E1325">
        <v>25</v>
      </c>
      <c r="F1325" t="s">
        <v>63</v>
      </c>
      <c r="G1325">
        <v>59154644</v>
      </c>
      <c r="H1325" t="str">
        <f>RIGHT(Таблица2[[#This Row],[Дата рождения]],4)</f>
        <v>1992</v>
      </c>
      <c r="I1325" t="str">
        <f>LEFT(Таблица2[[#This Row],[Фамилия, имя]])</f>
        <v>М</v>
      </c>
    </row>
    <row r="1326" spans="1:9" x14ac:dyDescent="0.2">
      <c r="A1326">
        <v>870</v>
      </c>
      <c r="B1326" t="s">
        <v>2572</v>
      </c>
      <c r="C1326" t="s">
        <v>71</v>
      </c>
      <c r="D1326" s="20" t="s">
        <v>2573</v>
      </c>
      <c r="E1326">
        <v>25</v>
      </c>
      <c r="F1326" t="s">
        <v>63</v>
      </c>
      <c r="G1326">
        <v>42915112</v>
      </c>
      <c r="H1326" t="str">
        <f>RIGHT(Таблица2[[#This Row],[Дата рождения]],4)</f>
        <v>1992</v>
      </c>
      <c r="I1326" t="str">
        <f>LEFT(Таблица2[[#This Row],[Фамилия, имя]])</f>
        <v>З</v>
      </c>
    </row>
    <row r="1327" spans="1:9" x14ac:dyDescent="0.2">
      <c r="A1327">
        <v>646</v>
      </c>
      <c r="B1327" t="s">
        <v>2574</v>
      </c>
      <c r="C1327" t="s">
        <v>61</v>
      </c>
      <c r="D1327" s="20" t="s">
        <v>2575</v>
      </c>
      <c r="E1327">
        <v>45</v>
      </c>
      <c r="F1327" t="s">
        <v>73</v>
      </c>
      <c r="G1327">
        <v>35448878</v>
      </c>
      <c r="H1327" t="str">
        <f>RIGHT(Таблица2[[#This Row],[Дата рождения]],4)</f>
        <v>1972</v>
      </c>
      <c r="I1327" t="str">
        <f>LEFT(Таблица2[[#This Row],[Фамилия, имя]])</f>
        <v>Ф</v>
      </c>
    </row>
    <row r="1328" spans="1:9" x14ac:dyDescent="0.2">
      <c r="A1328">
        <v>961</v>
      </c>
      <c r="B1328" t="s">
        <v>2576</v>
      </c>
      <c r="C1328" t="s">
        <v>71</v>
      </c>
      <c r="D1328" s="20" t="s">
        <v>2333</v>
      </c>
      <c r="E1328">
        <v>20</v>
      </c>
      <c r="F1328" t="s">
        <v>63</v>
      </c>
      <c r="G1328">
        <v>58802511</v>
      </c>
      <c r="H1328" t="str">
        <f>RIGHT(Таблица2[[#This Row],[Дата рождения]],4)</f>
        <v>1997</v>
      </c>
      <c r="I1328" t="str">
        <f>LEFT(Таблица2[[#This Row],[Фамилия, имя]])</f>
        <v>К</v>
      </c>
    </row>
    <row r="1329" spans="1:9" x14ac:dyDescent="0.2">
      <c r="A1329">
        <v>559</v>
      </c>
      <c r="B1329" t="s">
        <v>2577</v>
      </c>
      <c r="C1329" t="s">
        <v>71</v>
      </c>
      <c r="D1329" s="20" t="s">
        <v>2578</v>
      </c>
      <c r="E1329">
        <v>18</v>
      </c>
      <c r="F1329" t="s">
        <v>85</v>
      </c>
      <c r="G1329">
        <v>38001994</v>
      </c>
      <c r="H1329" t="str">
        <f>RIGHT(Таблица2[[#This Row],[Дата рождения]],4)</f>
        <v>1999</v>
      </c>
      <c r="I1329" t="str">
        <f>LEFT(Таблица2[[#This Row],[Фамилия, имя]])</f>
        <v>Т</v>
      </c>
    </row>
    <row r="1330" spans="1:9" x14ac:dyDescent="0.2">
      <c r="A1330">
        <v>742</v>
      </c>
      <c r="B1330" t="s">
        <v>2579</v>
      </c>
      <c r="C1330" t="s">
        <v>61</v>
      </c>
      <c r="D1330" s="20" t="s">
        <v>2580</v>
      </c>
      <c r="E1330">
        <v>29</v>
      </c>
      <c r="F1330" t="s">
        <v>76</v>
      </c>
      <c r="G1330">
        <v>44334488</v>
      </c>
      <c r="H1330" t="str">
        <f>RIGHT(Таблица2[[#This Row],[Дата рождения]],4)</f>
        <v>1988</v>
      </c>
      <c r="I1330" t="str">
        <f>LEFT(Таблица2[[#This Row],[Фамилия, имя]])</f>
        <v>Х</v>
      </c>
    </row>
    <row r="1331" spans="1:9" x14ac:dyDescent="0.2">
      <c r="A1331">
        <v>1035</v>
      </c>
      <c r="B1331" t="s">
        <v>2581</v>
      </c>
      <c r="C1331" t="s">
        <v>65</v>
      </c>
      <c r="D1331" s="20" t="s">
        <v>80</v>
      </c>
      <c r="E1331">
        <v>27</v>
      </c>
      <c r="F1331" t="s">
        <v>63</v>
      </c>
      <c r="G1331">
        <v>15683849</v>
      </c>
      <c r="H1331" t="str">
        <f>RIGHT(Таблица2[[#This Row],[Дата рождения]],4)</f>
        <v>1990</v>
      </c>
      <c r="I1331" t="str">
        <f>LEFT(Таблица2[[#This Row],[Фамилия, имя]])</f>
        <v>К</v>
      </c>
    </row>
    <row r="1332" spans="1:9" x14ac:dyDescent="0.2">
      <c r="A1332">
        <v>371</v>
      </c>
      <c r="B1332" t="s">
        <v>2582</v>
      </c>
      <c r="C1332" t="s">
        <v>71</v>
      </c>
      <c r="D1332" s="20" t="s">
        <v>2583</v>
      </c>
      <c r="E1332">
        <v>25</v>
      </c>
      <c r="F1332" t="s">
        <v>96</v>
      </c>
      <c r="G1332">
        <v>98987541</v>
      </c>
      <c r="H1332" t="str">
        <f>RIGHT(Таблица2[[#This Row],[Дата рождения]],4)</f>
        <v>1992</v>
      </c>
      <c r="I1332" t="str">
        <f>LEFT(Таблица2[[#This Row],[Фамилия, имя]])</f>
        <v>С</v>
      </c>
    </row>
    <row r="1333" spans="1:9" x14ac:dyDescent="0.2">
      <c r="A1333">
        <v>276</v>
      </c>
      <c r="B1333" t="s">
        <v>2584</v>
      </c>
      <c r="C1333" t="s">
        <v>71</v>
      </c>
      <c r="D1333" s="20" t="s">
        <v>2585</v>
      </c>
      <c r="E1333">
        <v>23</v>
      </c>
      <c r="F1333" t="s">
        <v>85</v>
      </c>
      <c r="G1333">
        <v>20091022</v>
      </c>
      <c r="H1333" t="str">
        <f>RIGHT(Таблица2[[#This Row],[Дата рождения]],4)</f>
        <v>1994</v>
      </c>
      <c r="I1333" t="str">
        <f>LEFT(Таблица2[[#This Row],[Фамилия, имя]])</f>
        <v>С</v>
      </c>
    </row>
    <row r="1334" spans="1:9" x14ac:dyDescent="0.2">
      <c r="A1334">
        <v>1022</v>
      </c>
      <c r="B1334" t="s">
        <v>2586</v>
      </c>
      <c r="C1334" t="s">
        <v>65</v>
      </c>
      <c r="D1334" s="20" t="s">
        <v>2587</v>
      </c>
      <c r="E1334">
        <v>32</v>
      </c>
      <c r="F1334" t="s">
        <v>73</v>
      </c>
      <c r="G1334">
        <v>24362156</v>
      </c>
      <c r="H1334" t="str">
        <f>RIGHT(Таблица2[[#This Row],[Дата рождения]],4)</f>
        <v>1985</v>
      </c>
      <c r="I1334" t="str">
        <f>LEFT(Таблица2[[#This Row],[Фамилия, имя]])</f>
        <v>К</v>
      </c>
    </row>
    <row r="1335" spans="1:9" x14ac:dyDescent="0.2">
      <c r="A1335">
        <v>1396</v>
      </c>
      <c r="B1335" t="s">
        <v>2588</v>
      </c>
      <c r="C1335" t="s">
        <v>61</v>
      </c>
      <c r="D1335" s="20" t="s">
        <v>2589</v>
      </c>
      <c r="E1335">
        <v>19</v>
      </c>
      <c r="F1335" t="s">
        <v>63</v>
      </c>
      <c r="G1335">
        <v>74792104</v>
      </c>
      <c r="H1335" t="str">
        <f>RIGHT(Таблица2[[#This Row],[Дата рождения]],4)</f>
        <v>1998</v>
      </c>
      <c r="I1335" t="str">
        <f>LEFT(Таблица2[[#This Row],[Фамилия, имя]])</f>
        <v>Л</v>
      </c>
    </row>
    <row r="1336" spans="1:9" x14ac:dyDescent="0.2">
      <c r="A1336">
        <v>1134</v>
      </c>
      <c r="B1336" t="s">
        <v>2590</v>
      </c>
      <c r="C1336" t="s">
        <v>65</v>
      </c>
      <c r="D1336" s="20" t="s">
        <v>2591</v>
      </c>
      <c r="E1336">
        <v>33</v>
      </c>
      <c r="F1336" t="s">
        <v>124</v>
      </c>
      <c r="G1336">
        <v>46233581</v>
      </c>
      <c r="H1336" t="str">
        <f>RIGHT(Таблица2[[#This Row],[Дата рождения]],4)</f>
        <v>1985</v>
      </c>
      <c r="I1336" t="str">
        <f>LEFT(Таблица2[[#This Row],[Фамилия, имя]])</f>
        <v>Я</v>
      </c>
    </row>
    <row r="1337" spans="1:9" x14ac:dyDescent="0.2">
      <c r="A1337">
        <v>1192</v>
      </c>
      <c r="B1337" t="s">
        <v>2592</v>
      </c>
      <c r="C1337" t="s">
        <v>65</v>
      </c>
      <c r="D1337" s="20" t="s">
        <v>2593</v>
      </c>
      <c r="E1337">
        <v>25</v>
      </c>
      <c r="F1337" t="s">
        <v>63</v>
      </c>
      <c r="G1337">
        <v>10494494</v>
      </c>
      <c r="H1337" t="str">
        <f>RIGHT(Таблица2[[#This Row],[Дата рождения]],4)</f>
        <v>1992</v>
      </c>
      <c r="I1337" t="str">
        <f>LEFT(Таблица2[[#This Row],[Фамилия, имя]])</f>
        <v>К</v>
      </c>
    </row>
    <row r="1338" spans="1:9" x14ac:dyDescent="0.2">
      <c r="A1338">
        <v>619</v>
      </c>
      <c r="B1338" t="s">
        <v>2594</v>
      </c>
      <c r="C1338" t="s">
        <v>71</v>
      </c>
      <c r="D1338" s="20" t="s">
        <v>2595</v>
      </c>
      <c r="E1338">
        <v>27</v>
      </c>
      <c r="F1338" t="s">
        <v>76</v>
      </c>
      <c r="G1338">
        <v>99223962</v>
      </c>
      <c r="H1338" t="str">
        <f>RIGHT(Таблица2[[#This Row],[Дата рождения]],4)</f>
        <v>1990</v>
      </c>
      <c r="I1338" t="str">
        <f>LEFT(Таблица2[[#This Row],[Фамилия, имя]])</f>
        <v>У</v>
      </c>
    </row>
    <row r="1339" spans="1:9" x14ac:dyDescent="0.2">
      <c r="A1339">
        <v>277</v>
      </c>
      <c r="B1339" t="s">
        <v>2596</v>
      </c>
      <c r="C1339" t="s">
        <v>65</v>
      </c>
      <c r="D1339" s="20" t="s">
        <v>2597</v>
      </c>
      <c r="E1339">
        <v>32</v>
      </c>
      <c r="F1339" t="s">
        <v>76</v>
      </c>
      <c r="G1339">
        <v>99723296</v>
      </c>
      <c r="H1339" t="str">
        <f>RIGHT(Таблица2[[#This Row],[Дата рождения]],4)</f>
        <v>1985</v>
      </c>
      <c r="I1339" t="str">
        <f>LEFT(Таблица2[[#This Row],[Фамилия, имя]])</f>
        <v>С</v>
      </c>
    </row>
    <row r="1340" spans="1:9" x14ac:dyDescent="0.2">
      <c r="A1340">
        <v>256</v>
      </c>
      <c r="B1340" t="s">
        <v>2598</v>
      </c>
      <c r="C1340" t="s">
        <v>71</v>
      </c>
      <c r="D1340" s="20" t="s">
        <v>2599</v>
      </c>
      <c r="E1340">
        <v>31</v>
      </c>
      <c r="F1340" t="s">
        <v>63</v>
      </c>
      <c r="G1340">
        <v>51271052</v>
      </c>
      <c r="H1340" t="str">
        <f>RIGHT(Таблица2[[#This Row],[Дата рождения]],4)</f>
        <v>1987</v>
      </c>
      <c r="I1340" t="str">
        <f>LEFT(Таблица2[[#This Row],[Фамилия, имя]])</f>
        <v>С</v>
      </c>
    </row>
    <row r="1341" spans="1:9" x14ac:dyDescent="0.2">
      <c r="A1341">
        <v>1787</v>
      </c>
      <c r="B1341" t="s">
        <v>2600</v>
      </c>
      <c r="C1341" t="s">
        <v>71</v>
      </c>
      <c r="D1341" s="20" t="s">
        <v>2601</v>
      </c>
      <c r="E1341">
        <v>29</v>
      </c>
      <c r="F1341" t="s">
        <v>85</v>
      </c>
      <c r="G1341">
        <v>79774112</v>
      </c>
      <c r="H1341" t="str">
        <f>RIGHT(Таблица2[[#This Row],[Дата рождения]],4)</f>
        <v>1989</v>
      </c>
      <c r="I1341" t="str">
        <f>LEFT(Таблица2[[#This Row],[Фамилия, имя]])</f>
        <v>П</v>
      </c>
    </row>
    <row r="1342" spans="1:9" x14ac:dyDescent="0.2">
      <c r="A1342">
        <v>674</v>
      </c>
      <c r="B1342" t="s">
        <v>2602</v>
      </c>
      <c r="C1342" t="s">
        <v>65</v>
      </c>
      <c r="D1342" s="20" t="s">
        <v>87</v>
      </c>
      <c r="E1342">
        <v>37</v>
      </c>
      <c r="F1342" t="s">
        <v>76</v>
      </c>
      <c r="G1342">
        <v>79590287</v>
      </c>
      <c r="H1342" t="str">
        <f>RIGHT(Таблица2[[#This Row],[Дата рождения]],4)</f>
        <v>1980</v>
      </c>
      <c r="I1342" t="str">
        <f>LEFT(Таблица2[[#This Row],[Фамилия, имя]])</f>
        <v>Д</v>
      </c>
    </row>
    <row r="1343" spans="1:9" x14ac:dyDescent="0.2">
      <c r="A1343">
        <v>1313</v>
      </c>
      <c r="B1343" t="s">
        <v>2603</v>
      </c>
      <c r="C1343" t="s">
        <v>65</v>
      </c>
      <c r="D1343" s="20" t="s">
        <v>2604</v>
      </c>
      <c r="E1343">
        <v>31</v>
      </c>
      <c r="F1343" t="s">
        <v>76</v>
      </c>
      <c r="G1343">
        <v>24913872</v>
      </c>
      <c r="H1343" t="str">
        <f>RIGHT(Таблица2[[#This Row],[Дата рождения]],4)</f>
        <v>1986</v>
      </c>
      <c r="I1343" t="str">
        <f>LEFT(Таблица2[[#This Row],[Фамилия, имя]])</f>
        <v>Л</v>
      </c>
    </row>
    <row r="1344" spans="1:9" x14ac:dyDescent="0.2">
      <c r="A1344">
        <v>1299</v>
      </c>
      <c r="B1344" t="s">
        <v>2605</v>
      </c>
      <c r="C1344" t="s">
        <v>71</v>
      </c>
      <c r="D1344" s="20" t="s">
        <v>2606</v>
      </c>
      <c r="E1344">
        <v>33</v>
      </c>
      <c r="F1344" t="s">
        <v>63</v>
      </c>
      <c r="G1344">
        <v>66566024</v>
      </c>
      <c r="H1344" t="str">
        <f>RIGHT(Таблица2[[#This Row],[Дата рождения]],4)</f>
        <v>1984</v>
      </c>
      <c r="I1344" t="str">
        <f>LEFT(Таблица2[[#This Row],[Фамилия, имя]])</f>
        <v>Л</v>
      </c>
    </row>
    <row r="1345" spans="1:9" x14ac:dyDescent="0.2">
      <c r="A1345">
        <v>1227</v>
      </c>
      <c r="B1345" t="s">
        <v>2607</v>
      </c>
      <c r="C1345" t="s">
        <v>65</v>
      </c>
      <c r="D1345" s="20" t="s">
        <v>2608</v>
      </c>
      <c r="E1345">
        <v>36</v>
      </c>
      <c r="F1345" t="s">
        <v>67</v>
      </c>
      <c r="G1345">
        <v>94893579</v>
      </c>
      <c r="H1345" t="str">
        <f>RIGHT(Таблица2[[#This Row],[Дата рождения]],4)</f>
        <v>1981</v>
      </c>
      <c r="I1345" t="str">
        <f>LEFT(Таблица2[[#This Row],[Фамилия, имя]])</f>
        <v>К</v>
      </c>
    </row>
    <row r="1346" spans="1:9" x14ac:dyDescent="0.2">
      <c r="A1346">
        <v>566</v>
      </c>
      <c r="B1346" t="s">
        <v>2609</v>
      </c>
      <c r="C1346" t="s">
        <v>65</v>
      </c>
      <c r="D1346" s="20" t="s">
        <v>2409</v>
      </c>
      <c r="E1346">
        <v>32</v>
      </c>
      <c r="F1346" t="s">
        <v>103</v>
      </c>
      <c r="G1346">
        <v>37685877</v>
      </c>
      <c r="H1346" t="str">
        <f>RIGHT(Таблица2[[#This Row],[Дата рождения]],4)</f>
        <v>1985</v>
      </c>
      <c r="I1346" t="str">
        <f>LEFT(Таблица2[[#This Row],[Фамилия, имя]])</f>
        <v>Г</v>
      </c>
    </row>
    <row r="1347" spans="1:9" x14ac:dyDescent="0.2">
      <c r="A1347">
        <v>1079</v>
      </c>
      <c r="B1347" t="s">
        <v>2610</v>
      </c>
      <c r="C1347" t="s">
        <v>71</v>
      </c>
      <c r="D1347" s="20" t="s">
        <v>2611</v>
      </c>
      <c r="E1347">
        <v>36</v>
      </c>
      <c r="F1347" t="s">
        <v>103</v>
      </c>
      <c r="G1347">
        <v>45945529</v>
      </c>
      <c r="H1347" t="str">
        <f>RIGHT(Таблица2[[#This Row],[Дата рождения]],4)</f>
        <v>1981</v>
      </c>
      <c r="I1347" t="str">
        <f>LEFT(Таблица2[[#This Row],[Фамилия, имя]])</f>
        <v>Э</v>
      </c>
    </row>
    <row r="1348" spans="1:9" x14ac:dyDescent="0.2">
      <c r="A1348">
        <v>859</v>
      </c>
      <c r="B1348" t="s">
        <v>2612</v>
      </c>
      <c r="C1348" t="s">
        <v>71</v>
      </c>
      <c r="D1348" s="20" t="s">
        <v>130</v>
      </c>
      <c r="E1348">
        <v>24</v>
      </c>
      <c r="F1348" t="s">
        <v>63</v>
      </c>
      <c r="G1348">
        <v>99700467</v>
      </c>
      <c r="H1348" t="str">
        <f>RIGHT(Таблица2[[#This Row],[Дата рождения]],4)</f>
        <v>1993</v>
      </c>
      <c r="I1348" t="str">
        <f>LEFT(Таблица2[[#This Row],[Фамилия, имя]])</f>
        <v>Ш</v>
      </c>
    </row>
    <row r="1349" spans="1:9" x14ac:dyDescent="0.2">
      <c r="A1349">
        <v>1429</v>
      </c>
      <c r="B1349" t="s">
        <v>2613</v>
      </c>
      <c r="C1349" t="s">
        <v>65</v>
      </c>
      <c r="D1349" s="20" t="s">
        <v>2614</v>
      </c>
      <c r="E1349">
        <v>24</v>
      </c>
      <c r="F1349" t="s">
        <v>63</v>
      </c>
      <c r="G1349">
        <v>75584674</v>
      </c>
      <c r="H1349" t="str">
        <f>RIGHT(Таблица2[[#This Row],[Дата рождения]],4)</f>
        <v>1993</v>
      </c>
      <c r="I1349" t="str">
        <f>LEFT(Таблица2[[#This Row],[Фамилия, имя]])</f>
        <v>М</v>
      </c>
    </row>
    <row r="1350" spans="1:9" x14ac:dyDescent="0.2">
      <c r="A1350">
        <v>607</v>
      </c>
      <c r="B1350" t="s">
        <v>2615</v>
      </c>
      <c r="C1350" t="s">
        <v>61</v>
      </c>
      <c r="D1350" s="20" t="s">
        <v>2616</v>
      </c>
      <c r="E1350">
        <v>25</v>
      </c>
      <c r="F1350" t="s">
        <v>124</v>
      </c>
      <c r="G1350">
        <v>97676441</v>
      </c>
      <c r="H1350" t="str">
        <f>RIGHT(Таблица2[[#This Row],[Дата рождения]],4)</f>
        <v>1992</v>
      </c>
      <c r="I1350" t="str">
        <f>LEFT(Таблица2[[#This Row],[Фамилия, имя]])</f>
        <v>Г</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E4:I8"/>
  <sheetViews>
    <sheetView zoomScale="110" zoomScaleNormal="110" workbookViewId="0">
      <selection activeCell="E9" sqref="E9"/>
    </sheetView>
  </sheetViews>
  <sheetFormatPr baseColWidth="10" defaultColWidth="8.83203125" defaultRowHeight="15" x14ac:dyDescent="0.2"/>
  <cols>
    <col min="5" max="5" width="6.1640625" customWidth="1"/>
    <col min="6" max="6" width="11" customWidth="1"/>
    <col min="7" max="7" width="7.5" customWidth="1"/>
  </cols>
  <sheetData>
    <row r="4" spans="5:9" x14ac:dyDescent="0.2">
      <c r="E4" t="s">
        <v>2617</v>
      </c>
    </row>
    <row r="6" spans="5:9" x14ac:dyDescent="0.2">
      <c r="E6" s="19">
        <f>LEN(E4)</f>
        <v>1134</v>
      </c>
      <c r="F6" s="19" t="str">
        <f>MID(E4,205,10)</f>
        <v>earning to</v>
      </c>
      <c r="G6" s="19">
        <f>SEARCH("-",E4)</f>
        <v>93</v>
      </c>
      <c r="I6" s="19">
        <f>SEARCH("a",LOWER(E4))</f>
        <v>12</v>
      </c>
    </row>
    <row r="7" spans="5:9" x14ac:dyDescent="0.2">
      <c r="E7" s="19">
        <f>LEN(SUBSTITUTE(E4,",",""))</f>
        <v>1119</v>
      </c>
    </row>
    <row r="8" spans="5:9" x14ac:dyDescent="0.2">
      <c r="E8" s="19">
        <f>E6-LEN(SUBSTITUTE(E4,"h",""))</f>
        <v>18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432"/>
  <sheetViews>
    <sheetView topLeftCell="I1" workbookViewId="0">
      <selection activeCell="R7" sqref="R7"/>
    </sheetView>
  </sheetViews>
  <sheetFormatPr baseColWidth="10" defaultColWidth="8.83203125" defaultRowHeight="15" x14ac:dyDescent="0.2"/>
  <cols>
    <col min="2" max="2" width="10.1640625" bestFit="1" customWidth="1"/>
    <col min="3" max="3" width="11" customWidth="1"/>
    <col min="4" max="4" width="10" customWidth="1"/>
    <col min="5" max="5" width="11.5" customWidth="1"/>
    <col min="6" max="6" width="15.5" customWidth="1"/>
    <col min="7" max="7" width="12.1640625" customWidth="1"/>
    <col min="8" max="8" width="15.83203125" customWidth="1"/>
    <col min="9" max="9" width="24.1640625" customWidth="1"/>
    <col min="10" max="10" width="9.6640625" bestFit="1" customWidth="1"/>
    <col min="11" max="11" width="9" customWidth="1"/>
    <col min="12" max="12" width="17" customWidth="1"/>
    <col min="13" max="13" width="12.33203125" customWidth="1"/>
    <col min="14" max="14" width="17" bestFit="1" customWidth="1"/>
    <col min="15" max="15" width="16.5" bestFit="1" customWidth="1"/>
  </cols>
  <sheetData>
    <row r="1" spans="1:18" ht="16" x14ac:dyDescent="0.2">
      <c r="A1" s="5" t="s">
        <v>3066</v>
      </c>
      <c r="B1" s="21">
        <v>42213</v>
      </c>
      <c r="D1">
        <f>COUNTIF(Таблица3[Месяц заказа],"4")</f>
        <v>40</v>
      </c>
      <c r="G1" s="28" t="s">
        <v>33</v>
      </c>
    </row>
    <row r="2" spans="1:18" x14ac:dyDescent="0.2">
      <c r="A2" t="s">
        <v>3067</v>
      </c>
      <c r="B2" s="21">
        <v>43956</v>
      </c>
      <c r="D2">
        <f>COUNTIF(Таблица3[День недели],"4")/SUM(Таблица3[День недели])</f>
        <v>3.7996545768566495E-2</v>
      </c>
      <c r="G2" s="10">
        <f>SUM(I16,I92,I177,I207,I217,I245)</f>
        <v>180</v>
      </c>
    </row>
    <row r="3" spans="1:18" x14ac:dyDescent="0.2">
      <c r="D3">
        <f>SUMIFS(Таблица3[Итого],Таблица3[Дата заказа],"&gt;="&amp;B1,Таблица3[Дата заказа],"&lt;="&amp;B2)</f>
        <v>11348596</v>
      </c>
    </row>
    <row r="5" spans="1:18" x14ac:dyDescent="0.2">
      <c r="C5" t="s">
        <v>3040</v>
      </c>
      <c r="D5" s="1" t="s">
        <v>2618</v>
      </c>
      <c r="E5" s="1" t="s">
        <v>2619</v>
      </c>
      <c r="F5" s="1" t="s">
        <v>2620</v>
      </c>
      <c r="G5" s="1" t="s">
        <v>2621</v>
      </c>
      <c r="H5" s="1" t="s">
        <v>2622</v>
      </c>
      <c r="I5" s="1" t="s">
        <v>2623</v>
      </c>
      <c r="J5" s="1" t="s">
        <v>2624</v>
      </c>
      <c r="K5" s="1" t="s">
        <v>2625</v>
      </c>
      <c r="L5" s="1" t="s">
        <v>2626</v>
      </c>
      <c r="M5" s="1" t="s">
        <v>2627</v>
      </c>
      <c r="N5" s="24" t="s">
        <v>3058</v>
      </c>
      <c r="O5" s="24" t="s">
        <v>3059</v>
      </c>
      <c r="P5" s="35" t="s">
        <v>3068</v>
      </c>
      <c r="Q5" s="35" t="s">
        <v>3069</v>
      </c>
      <c r="R5" s="35" t="s">
        <v>3070</v>
      </c>
    </row>
    <row r="6" spans="1:18" x14ac:dyDescent="0.2">
      <c r="C6" s="1">
        <v>38</v>
      </c>
      <c r="D6" t="s">
        <v>2628</v>
      </c>
      <c r="E6" t="s">
        <v>2629</v>
      </c>
      <c r="F6" t="s">
        <v>2630</v>
      </c>
      <c r="G6">
        <v>1182</v>
      </c>
      <c r="H6" t="s">
        <v>2631</v>
      </c>
      <c r="I6" s="10">
        <v>17</v>
      </c>
      <c r="J6" s="10">
        <v>20094</v>
      </c>
      <c r="K6" s="10">
        <v>0.03</v>
      </c>
      <c r="L6" s="10">
        <v>19491.18</v>
      </c>
      <c r="M6" s="21">
        <v>43729</v>
      </c>
      <c r="N6" s="10">
        <f>MONTH(Таблица3[[#This Row],[Дата заказа]])</f>
        <v>9</v>
      </c>
      <c r="O6" s="10">
        <f>WEEKDAY(Таблица3[[#This Row],[Дата заказа]],2)</f>
        <v>6</v>
      </c>
      <c r="P6" s="10">
        <f>IF(AND(DAY(Таблица3[[#This Row],[Дата заказа]])&lt;=20,DAY(Таблица3[[#This Row],[Дата заказа]])&gt;10),1,0)</f>
        <v>0</v>
      </c>
      <c r="Q6" s="10">
        <f>YEAR(Таблица3[[#This Row],[Дата заказа]])</f>
        <v>2019</v>
      </c>
      <c r="R6" s="10">
        <f>_xlfn.ISOWEEKNUM(Таблица3[[#This Row],[Дата заказа]])</f>
        <v>38</v>
      </c>
    </row>
    <row r="7" spans="1:18" x14ac:dyDescent="0.2">
      <c r="C7" s="1">
        <v>5</v>
      </c>
      <c r="D7" t="s">
        <v>2628</v>
      </c>
      <c r="E7" t="s">
        <v>2629</v>
      </c>
      <c r="F7" t="s">
        <v>2630</v>
      </c>
      <c r="G7">
        <v>1182</v>
      </c>
      <c r="H7" t="s">
        <v>2631</v>
      </c>
      <c r="I7" s="10">
        <v>17</v>
      </c>
      <c r="J7" s="10">
        <v>20094</v>
      </c>
      <c r="K7" s="10">
        <v>0.03</v>
      </c>
      <c r="L7" s="10">
        <v>19491.18</v>
      </c>
      <c r="M7" s="21">
        <v>44153</v>
      </c>
      <c r="N7" s="10">
        <f>MONTH(Таблица3[[#This Row],[Дата заказа]])</f>
        <v>11</v>
      </c>
      <c r="O7" s="10">
        <f>WEEKDAY(Таблица3[[#This Row],[Дата заказа]],2)</f>
        <v>3</v>
      </c>
      <c r="P7" s="10">
        <f>IF(AND(DAY(Таблица3[[#This Row],[Дата заказа]])&lt;=20,DAY(Таблица3[[#This Row],[Дата заказа]])&gt;10),1,0)</f>
        <v>1</v>
      </c>
      <c r="Q7" s="10">
        <f>YEAR(Таблица3[[#This Row],[Дата заказа]])</f>
        <v>2020</v>
      </c>
      <c r="R7" s="10">
        <f>_xlfn.ISOWEEKNUM(Таблица3[[#This Row],[Дата заказа]])</f>
        <v>47</v>
      </c>
    </row>
    <row r="8" spans="1:18" x14ac:dyDescent="0.2">
      <c r="C8" s="1">
        <v>28</v>
      </c>
      <c r="D8" t="s">
        <v>2632</v>
      </c>
      <c r="E8" t="s">
        <v>2633</v>
      </c>
      <c r="F8" t="s">
        <v>2634</v>
      </c>
      <c r="G8">
        <v>1994</v>
      </c>
      <c r="H8" t="s">
        <v>2635</v>
      </c>
      <c r="I8" s="10">
        <v>40</v>
      </c>
      <c r="J8" s="10">
        <v>79760</v>
      </c>
      <c r="K8" s="10">
        <v>0.12</v>
      </c>
      <c r="L8" s="10">
        <v>70188.800000000003</v>
      </c>
      <c r="M8" s="21">
        <v>43201</v>
      </c>
      <c r="N8" s="10">
        <f>MONTH(Таблица3[[#This Row],[Дата заказа]])</f>
        <v>4</v>
      </c>
      <c r="O8" s="10">
        <f>WEEKDAY(Таблица3[[#This Row],[Дата заказа]],2)</f>
        <v>3</v>
      </c>
      <c r="P8" s="10">
        <f>IF(AND(DAY(Таблица3[[#This Row],[Дата заказа]])&lt;=20,DAY(Таблица3[[#This Row],[Дата заказа]])&gt;10),1,0)</f>
        <v>1</v>
      </c>
      <c r="Q8" s="10">
        <f>YEAR(Таблица3[[#This Row],[Дата заказа]])</f>
        <v>2018</v>
      </c>
      <c r="R8" s="10">
        <f>_xlfn.ISOWEEKNUM(Таблица3[[#This Row],[Дата заказа]])</f>
        <v>15</v>
      </c>
    </row>
    <row r="9" spans="1:18" x14ac:dyDescent="0.2">
      <c r="C9" s="1">
        <v>52</v>
      </c>
      <c r="D9" t="s">
        <v>2628</v>
      </c>
      <c r="E9" t="s">
        <v>2629</v>
      </c>
      <c r="F9" t="s">
        <v>2630</v>
      </c>
      <c r="G9">
        <v>1182</v>
      </c>
      <c r="H9" t="s">
        <v>2631</v>
      </c>
      <c r="I9" s="10">
        <v>17</v>
      </c>
      <c r="J9" s="10">
        <v>20094</v>
      </c>
      <c r="K9" s="10">
        <v>0.03</v>
      </c>
      <c r="L9" s="10">
        <v>19491.18</v>
      </c>
      <c r="M9" s="21">
        <v>43361</v>
      </c>
      <c r="N9" s="10">
        <f>MONTH(Таблица3[[#This Row],[Дата заказа]])</f>
        <v>9</v>
      </c>
      <c r="O9" s="10">
        <f>WEEKDAY(Таблица3[[#This Row],[Дата заказа]],2)</f>
        <v>2</v>
      </c>
      <c r="P9" s="10">
        <f>IF(AND(DAY(Таблица3[[#This Row],[Дата заказа]])&lt;=20,DAY(Таблица3[[#This Row],[Дата заказа]])&gt;10),1,0)</f>
        <v>1</v>
      </c>
      <c r="Q9" s="10">
        <f>YEAR(Таблица3[[#This Row],[Дата заказа]])</f>
        <v>2018</v>
      </c>
      <c r="R9" s="10">
        <f>_xlfn.ISOWEEKNUM(Таблица3[[#This Row],[Дата заказа]])</f>
        <v>38</v>
      </c>
    </row>
    <row r="10" spans="1:18" x14ac:dyDescent="0.2">
      <c r="C10" s="1">
        <v>17</v>
      </c>
      <c r="D10" t="s">
        <v>2637</v>
      </c>
      <c r="E10" t="s">
        <v>2629</v>
      </c>
      <c r="F10" t="s">
        <v>2638</v>
      </c>
      <c r="G10">
        <v>967</v>
      </c>
      <c r="H10" t="s">
        <v>2635</v>
      </c>
      <c r="I10" s="10">
        <v>12</v>
      </c>
      <c r="J10" s="10">
        <v>11604</v>
      </c>
      <c r="K10" s="10">
        <v>0</v>
      </c>
      <c r="L10" s="10">
        <v>11604</v>
      </c>
      <c r="M10" s="21">
        <v>43491</v>
      </c>
      <c r="N10" s="10">
        <f>MONTH(Таблица3[[#This Row],[Дата заказа]])</f>
        <v>1</v>
      </c>
      <c r="O10" s="10">
        <f>WEEKDAY(Таблица3[[#This Row],[Дата заказа]],2)</f>
        <v>6</v>
      </c>
      <c r="P10" s="10">
        <f>IF(AND(DAY(Таблица3[[#This Row],[Дата заказа]])&lt;=20,DAY(Таблица3[[#This Row],[Дата заказа]])&gt;10),1,0)</f>
        <v>0</v>
      </c>
      <c r="Q10" s="10">
        <f>YEAR(Таблица3[[#This Row],[Дата заказа]])</f>
        <v>2019</v>
      </c>
      <c r="R10" s="10">
        <f>_xlfn.ISOWEEKNUM(Таблица3[[#This Row],[Дата заказа]])</f>
        <v>4</v>
      </c>
    </row>
    <row r="11" spans="1:18" x14ac:dyDescent="0.2">
      <c r="C11" s="1">
        <v>20</v>
      </c>
      <c r="D11" t="s">
        <v>2639</v>
      </c>
      <c r="E11" t="s">
        <v>2640</v>
      </c>
      <c r="F11" t="s">
        <v>2641</v>
      </c>
      <c r="G11">
        <v>2198</v>
      </c>
      <c r="H11" t="s">
        <v>2635</v>
      </c>
      <c r="I11" s="10">
        <v>35</v>
      </c>
      <c r="J11" s="10">
        <v>76930</v>
      </c>
      <c r="K11" s="10">
        <v>0.12</v>
      </c>
      <c r="L11" s="10">
        <v>67698.399999999994</v>
      </c>
      <c r="M11" s="21">
        <v>42266</v>
      </c>
      <c r="N11" s="10">
        <f>MONTH(Таблица3[[#This Row],[Дата заказа]])</f>
        <v>9</v>
      </c>
      <c r="O11" s="10">
        <f>WEEKDAY(Таблица3[[#This Row],[Дата заказа]],2)</f>
        <v>6</v>
      </c>
      <c r="P11" s="10">
        <f>IF(AND(DAY(Таблица3[[#This Row],[Дата заказа]])&lt;=20,DAY(Таблица3[[#This Row],[Дата заказа]])&gt;10),1,0)</f>
        <v>1</v>
      </c>
      <c r="Q11" s="10">
        <f>YEAR(Таблица3[[#This Row],[Дата заказа]])</f>
        <v>2015</v>
      </c>
      <c r="R11" s="10">
        <f>_xlfn.ISOWEEKNUM(Таблица3[[#This Row],[Дата заказа]])</f>
        <v>38</v>
      </c>
    </row>
    <row r="12" spans="1:18" x14ac:dyDescent="0.2">
      <c r="C12" s="1">
        <v>5</v>
      </c>
      <c r="D12" t="s">
        <v>2628</v>
      </c>
      <c r="E12" t="s">
        <v>2629</v>
      </c>
      <c r="F12" t="s">
        <v>2630</v>
      </c>
      <c r="G12">
        <v>1182</v>
      </c>
      <c r="H12" t="s">
        <v>2631</v>
      </c>
      <c r="I12" s="10">
        <v>17</v>
      </c>
      <c r="J12" s="10">
        <v>20094</v>
      </c>
      <c r="K12" s="10">
        <v>0.03</v>
      </c>
      <c r="L12" s="10">
        <v>19491.18</v>
      </c>
      <c r="M12" s="21">
        <v>43654</v>
      </c>
      <c r="N12" s="10">
        <f>MONTH(Таблица3[[#This Row],[Дата заказа]])</f>
        <v>7</v>
      </c>
      <c r="O12" s="10">
        <f>WEEKDAY(Таблица3[[#This Row],[Дата заказа]],2)</f>
        <v>1</v>
      </c>
      <c r="P12" s="10">
        <f>IF(AND(DAY(Таблица3[[#This Row],[Дата заказа]])&lt;=20,DAY(Таблица3[[#This Row],[Дата заказа]])&gt;10),1,0)</f>
        <v>0</v>
      </c>
      <c r="Q12" s="10">
        <f>YEAR(Таблица3[[#This Row],[Дата заказа]])</f>
        <v>2019</v>
      </c>
      <c r="R12" s="10">
        <f>_xlfn.ISOWEEKNUM(Таблица3[[#This Row],[Дата заказа]])</f>
        <v>28</v>
      </c>
    </row>
    <row r="13" spans="1:18" x14ac:dyDescent="0.2">
      <c r="C13" s="1">
        <v>5</v>
      </c>
      <c r="D13" t="s">
        <v>2628</v>
      </c>
      <c r="E13" t="s">
        <v>2629</v>
      </c>
      <c r="F13" t="s">
        <v>2630</v>
      </c>
      <c r="G13">
        <v>1182</v>
      </c>
      <c r="H13" t="s">
        <v>2631</v>
      </c>
      <c r="I13" s="10">
        <v>17</v>
      </c>
      <c r="J13" s="10">
        <v>20094</v>
      </c>
      <c r="K13" s="10">
        <v>0.03</v>
      </c>
      <c r="L13" s="10">
        <v>19491.18</v>
      </c>
      <c r="M13" s="21">
        <v>42866</v>
      </c>
      <c r="N13" s="10">
        <f>MONTH(Таблица3[[#This Row],[Дата заказа]])</f>
        <v>5</v>
      </c>
      <c r="O13" s="10">
        <f>WEEKDAY(Таблица3[[#This Row],[Дата заказа]],2)</f>
        <v>4</v>
      </c>
      <c r="P13" s="10">
        <f>IF(AND(DAY(Таблица3[[#This Row],[Дата заказа]])&lt;=20,DAY(Таблица3[[#This Row],[Дата заказа]])&gt;10),1,0)</f>
        <v>1</v>
      </c>
      <c r="Q13" s="10">
        <f>YEAR(Таблица3[[#This Row],[Дата заказа]])</f>
        <v>2017</v>
      </c>
      <c r="R13" s="10">
        <f>_xlfn.ISOWEEKNUM(Таблица3[[#This Row],[Дата заказа]])</f>
        <v>19</v>
      </c>
    </row>
    <row r="14" spans="1:18" x14ac:dyDescent="0.2">
      <c r="C14" s="1">
        <v>3</v>
      </c>
      <c r="D14" t="s">
        <v>2642</v>
      </c>
      <c r="E14" t="s">
        <v>2629</v>
      </c>
      <c r="F14" t="s">
        <v>2629</v>
      </c>
      <c r="G14">
        <v>807</v>
      </c>
      <c r="H14" t="s">
        <v>2631</v>
      </c>
      <c r="I14" s="10">
        <v>18</v>
      </c>
      <c r="J14" s="10">
        <v>14526</v>
      </c>
      <c r="K14" s="10">
        <v>0</v>
      </c>
      <c r="L14" s="10">
        <v>14526</v>
      </c>
      <c r="M14" s="21">
        <v>44150</v>
      </c>
      <c r="N14" s="10">
        <f>MONTH(Таблица3[[#This Row],[Дата заказа]])</f>
        <v>11</v>
      </c>
      <c r="O14" s="10">
        <f>WEEKDAY(Таблица3[[#This Row],[Дата заказа]],2)</f>
        <v>7</v>
      </c>
      <c r="P14" s="10">
        <f>IF(AND(DAY(Таблица3[[#This Row],[Дата заказа]])&lt;=20,DAY(Таблица3[[#This Row],[Дата заказа]])&gt;10),1,0)</f>
        <v>1</v>
      </c>
      <c r="Q14" s="10">
        <f>YEAR(Таблица3[[#This Row],[Дата заказа]])</f>
        <v>2020</v>
      </c>
      <c r="R14" s="10">
        <f>_xlfn.ISOWEEKNUM(Таблица3[[#This Row],[Дата заказа]])</f>
        <v>46</v>
      </c>
    </row>
    <row r="15" spans="1:18" x14ac:dyDescent="0.2">
      <c r="C15" s="1">
        <v>12</v>
      </c>
      <c r="D15" t="s">
        <v>2643</v>
      </c>
      <c r="E15" t="s">
        <v>2644</v>
      </c>
      <c r="F15" t="s">
        <v>2645</v>
      </c>
      <c r="G15">
        <v>1386</v>
      </c>
      <c r="H15" t="s">
        <v>2631</v>
      </c>
      <c r="I15" s="10">
        <v>20</v>
      </c>
      <c r="J15" s="10">
        <v>27720</v>
      </c>
      <c r="K15" s="10">
        <v>0.03</v>
      </c>
      <c r="L15" s="10">
        <v>26888.400000000001</v>
      </c>
      <c r="M15" s="21">
        <v>44107</v>
      </c>
      <c r="N15" s="10">
        <f>MONTH(Таблица3[[#This Row],[Дата заказа]])</f>
        <v>10</v>
      </c>
      <c r="O15" s="10">
        <f>WEEKDAY(Таблица3[[#This Row],[Дата заказа]],2)</f>
        <v>6</v>
      </c>
      <c r="P15" s="10">
        <f>IF(AND(DAY(Таблица3[[#This Row],[Дата заказа]])&lt;=20,DAY(Таблица3[[#This Row],[Дата заказа]])&gt;10),1,0)</f>
        <v>0</v>
      </c>
      <c r="Q15" s="10">
        <f>YEAR(Таблица3[[#This Row],[Дата заказа]])</f>
        <v>2020</v>
      </c>
      <c r="R15" s="10">
        <f>_xlfn.ISOWEEKNUM(Таблица3[[#This Row],[Дата заказа]])</f>
        <v>40</v>
      </c>
    </row>
    <row r="16" spans="1:18" x14ac:dyDescent="0.2">
      <c r="C16" s="1">
        <v>53</v>
      </c>
      <c r="D16" t="s">
        <v>2646</v>
      </c>
      <c r="E16" t="s">
        <v>2647</v>
      </c>
      <c r="F16" t="s">
        <v>2648</v>
      </c>
      <c r="G16">
        <v>1923</v>
      </c>
      <c r="H16" t="s">
        <v>2631</v>
      </c>
      <c r="I16" s="10">
        <v>35</v>
      </c>
      <c r="J16" s="10">
        <v>67305</v>
      </c>
      <c r="K16" s="10">
        <v>0.06</v>
      </c>
      <c r="L16" s="10">
        <v>63266.7</v>
      </c>
      <c r="M16" s="21">
        <v>43009</v>
      </c>
      <c r="N16" s="10">
        <f>MONTH(Таблица3[[#This Row],[Дата заказа]])</f>
        <v>10</v>
      </c>
      <c r="O16" s="10">
        <f>WEEKDAY(Таблица3[[#This Row],[Дата заказа]],2)</f>
        <v>7</v>
      </c>
      <c r="P16" s="10">
        <f>IF(AND(DAY(Таблица3[[#This Row],[Дата заказа]])&lt;=20,DAY(Таблица3[[#This Row],[Дата заказа]])&gt;10),1,0)</f>
        <v>0</v>
      </c>
      <c r="Q16" s="10">
        <f>YEAR(Таблица3[[#This Row],[Дата заказа]])</f>
        <v>2017</v>
      </c>
      <c r="R16" s="10">
        <f>_xlfn.ISOWEEKNUM(Таблица3[[#This Row],[Дата заказа]])</f>
        <v>39</v>
      </c>
    </row>
    <row r="17" spans="3:18" x14ac:dyDescent="0.2">
      <c r="C17" s="1">
        <v>13</v>
      </c>
      <c r="D17" t="s">
        <v>2649</v>
      </c>
      <c r="E17" t="s">
        <v>2629</v>
      </c>
      <c r="F17" t="s">
        <v>2650</v>
      </c>
      <c r="G17">
        <v>759</v>
      </c>
      <c r="H17" t="s">
        <v>2635</v>
      </c>
      <c r="I17" s="10">
        <v>14</v>
      </c>
      <c r="J17" s="10">
        <v>10626</v>
      </c>
      <c r="K17" s="10">
        <v>0</v>
      </c>
      <c r="L17" s="10">
        <v>10626</v>
      </c>
      <c r="M17" s="21">
        <v>43126</v>
      </c>
      <c r="N17" s="10">
        <f>MONTH(Таблица3[[#This Row],[Дата заказа]])</f>
        <v>1</v>
      </c>
      <c r="O17" s="10">
        <f>WEEKDAY(Таблица3[[#This Row],[Дата заказа]],2)</f>
        <v>5</v>
      </c>
      <c r="P17" s="10">
        <f>IF(AND(DAY(Таблица3[[#This Row],[Дата заказа]])&lt;=20,DAY(Таблица3[[#This Row],[Дата заказа]])&gt;10),1,0)</f>
        <v>0</v>
      </c>
      <c r="Q17" s="10">
        <f>YEAR(Таблица3[[#This Row],[Дата заказа]])</f>
        <v>2018</v>
      </c>
      <c r="R17" s="10">
        <f>_xlfn.ISOWEEKNUM(Таблица3[[#This Row],[Дата заказа]])</f>
        <v>4</v>
      </c>
    </row>
    <row r="18" spans="3:18" x14ac:dyDescent="0.2">
      <c r="C18" s="1">
        <v>44</v>
      </c>
      <c r="D18" t="s">
        <v>2643</v>
      </c>
      <c r="E18" t="s">
        <v>2644</v>
      </c>
      <c r="F18" t="s">
        <v>2645</v>
      </c>
      <c r="G18">
        <v>1386</v>
      </c>
      <c r="H18" t="s">
        <v>2631</v>
      </c>
      <c r="I18" s="10">
        <v>20</v>
      </c>
      <c r="J18" s="10">
        <v>27720</v>
      </c>
      <c r="K18" s="10">
        <v>0.03</v>
      </c>
      <c r="L18" s="10">
        <v>26888.400000000001</v>
      </c>
      <c r="M18" s="21">
        <v>43733</v>
      </c>
      <c r="N18" s="10">
        <f>MONTH(Таблица3[[#This Row],[Дата заказа]])</f>
        <v>9</v>
      </c>
      <c r="O18" s="10">
        <f>WEEKDAY(Таблица3[[#This Row],[Дата заказа]],2)</f>
        <v>3</v>
      </c>
      <c r="P18" s="10">
        <f>IF(AND(DAY(Таблица3[[#This Row],[Дата заказа]])&lt;=20,DAY(Таблица3[[#This Row],[Дата заказа]])&gt;10),1,0)</f>
        <v>0</v>
      </c>
      <c r="Q18" s="10">
        <f>YEAR(Таблица3[[#This Row],[Дата заказа]])</f>
        <v>2019</v>
      </c>
      <c r="R18" s="10">
        <f>_xlfn.ISOWEEKNUM(Таблица3[[#This Row],[Дата заказа]])</f>
        <v>39</v>
      </c>
    </row>
    <row r="19" spans="3:18" x14ac:dyDescent="0.2">
      <c r="C19" s="1">
        <v>20</v>
      </c>
      <c r="D19" t="s">
        <v>2639</v>
      </c>
      <c r="E19" t="s">
        <v>2640</v>
      </c>
      <c r="F19" t="s">
        <v>2641</v>
      </c>
      <c r="G19">
        <v>2198</v>
      </c>
      <c r="H19" t="s">
        <v>2635</v>
      </c>
      <c r="I19" s="10">
        <v>35</v>
      </c>
      <c r="J19" s="10">
        <v>76930</v>
      </c>
      <c r="K19" s="10">
        <v>0.12</v>
      </c>
      <c r="L19" s="10">
        <v>67698.399999999994</v>
      </c>
      <c r="M19" s="21">
        <v>42105</v>
      </c>
      <c r="N19" s="10">
        <f>MONTH(Таблица3[[#This Row],[Дата заказа]])</f>
        <v>4</v>
      </c>
      <c r="O19" s="10">
        <f>WEEKDAY(Таблица3[[#This Row],[Дата заказа]],2)</f>
        <v>6</v>
      </c>
      <c r="P19" s="10">
        <f>IF(AND(DAY(Таблица3[[#This Row],[Дата заказа]])&lt;=20,DAY(Таблица3[[#This Row],[Дата заказа]])&gt;10),1,0)</f>
        <v>1</v>
      </c>
      <c r="Q19" s="10">
        <f>YEAR(Таблица3[[#This Row],[Дата заказа]])</f>
        <v>2015</v>
      </c>
      <c r="R19" s="10">
        <f>_xlfn.ISOWEEKNUM(Таблица3[[#This Row],[Дата заказа]])</f>
        <v>15</v>
      </c>
    </row>
    <row r="20" spans="3:18" x14ac:dyDescent="0.2">
      <c r="C20" s="1">
        <v>25</v>
      </c>
      <c r="D20" t="s">
        <v>2651</v>
      </c>
      <c r="E20" t="s">
        <v>2633</v>
      </c>
      <c r="F20" t="s">
        <v>2634</v>
      </c>
      <c r="G20">
        <v>1994</v>
      </c>
      <c r="H20" t="s">
        <v>2635</v>
      </c>
      <c r="I20" s="10">
        <v>10</v>
      </c>
      <c r="J20" s="10">
        <v>19940</v>
      </c>
      <c r="K20" s="10">
        <v>0.03</v>
      </c>
      <c r="L20" s="10">
        <v>19341.8</v>
      </c>
      <c r="M20" s="21">
        <v>42379</v>
      </c>
      <c r="N20" s="10">
        <f>MONTH(Таблица3[[#This Row],[Дата заказа]])</f>
        <v>1</v>
      </c>
      <c r="O20" s="10">
        <f>WEEKDAY(Таблица3[[#This Row],[Дата заказа]],2)</f>
        <v>7</v>
      </c>
      <c r="P20" s="10">
        <f>IF(AND(DAY(Таблица3[[#This Row],[Дата заказа]])&lt;=20,DAY(Таблица3[[#This Row],[Дата заказа]])&gt;10),1,0)</f>
        <v>0</v>
      </c>
      <c r="Q20" s="10">
        <f>YEAR(Таблица3[[#This Row],[Дата заказа]])</f>
        <v>2016</v>
      </c>
      <c r="R20" s="10">
        <f>_xlfn.ISOWEEKNUM(Таблица3[[#This Row],[Дата заказа]])</f>
        <v>1</v>
      </c>
    </row>
    <row r="21" spans="3:18" x14ac:dyDescent="0.2">
      <c r="C21" s="1">
        <v>38</v>
      </c>
      <c r="D21" t="s">
        <v>2628</v>
      </c>
      <c r="E21" t="s">
        <v>2629</v>
      </c>
      <c r="F21" t="s">
        <v>2630</v>
      </c>
      <c r="G21">
        <v>1182</v>
      </c>
      <c r="H21" t="s">
        <v>2631</v>
      </c>
      <c r="I21" s="10">
        <v>17</v>
      </c>
      <c r="J21" s="10">
        <v>20094</v>
      </c>
      <c r="K21" s="10">
        <v>0.03</v>
      </c>
      <c r="L21" s="10">
        <v>19491.18</v>
      </c>
      <c r="M21" s="21">
        <v>42042</v>
      </c>
      <c r="N21" s="10">
        <f>MONTH(Таблица3[[#This Row],[Дата заказа]])</f>
        <v>2</v>
      </c>
      <c r="O21" s="10">
        <f>WEEKDAY(Таблица3[[#This Row],[Дата заказа]],2)</f>
        <v>6</v>
      </c>
      <c r="P21" s="10">
        <f>IF(AND(DAY(Таблица3[[#This Row],[Дата заказа]])&lt;=20,DAY(Таблица3[[#This Row],[Дата заказа]])&gt;10),1,0)</f>
        <v>0</v>
      </c>
      <c r="Q21" s="10">
        <f>YEAR(Таблица3[[#This Row],[Дата заказа]])</f>
        <v>2015</v>
      </c>
      <c r="R21" s="10">
        <f>_xlfn.ISOWEEKNUM(Таблица3[[#This Row],[Дата заказа]])</f>
        <v>6</v>
      </c>
    </row>
    <row r="22" spans="3:18" x14ac:dyDescent="0.2">
      <c r="C22" s="1">
        <v>52</v>
      </c>
      <c r="D22" t="s">
        <v>2628</v>
      </c>
      <c r="E22" t="s">
        <v>2629</v>
      </c>
      <c r="F22" t="s">
        <v>2630</v>
      </c>
      <c r="G22">
        <v>1182</v>
      </c>
      <c r="H22" t="s">
        <v>2631</v>
      </c>
      <c r="I22" s="10">
        <v>17</v>
      </c>
      <c r="J22" s="10">
        <v>20094</v>
      </c>
      <c r="K22" s="10">
        <v>0.03</v>
      </c>
      <c r="L22" s="10">
        <v>19491.18</v>
      </c>
      <c r="M22" s="21">
        <v>42372</v>
      </c>
      <c r="N22" s="10">
        <f>MONTH(Таблица3[[#This Row],[Дата заказа]])</f>
        <v>1</v>
      </c>
      <c r="O22" s="10">
        <f>WEEKDAY(Таблица3[[#This Row],[Дата заказа]],2)</f>
        <v>7</v>
      </c>
      <c r="P22" s="10">
        <f>IF(AND(DAY(Таблица3[[#This Row],[Дата заказа]])&lt;=20,DAY(Таблица3[[#This Row],[Дата заказа]])&gt;10),1,0)</f>
        <v>0</v>
      </c>
      <c r="Q22" s="10">
        <f>YEAR(Таблица3[[#This Row],[Дата заказа]])</f>
        <v>2016</v>
      </c>
      <c r="R22" s="10">
        <f>_xlfn.ISOWEEKNUM(Таблица3[[#This Row],[Дата заказа]])</f>
        <v>53</v>
      </c>
    </row>
    <row r="23" spans="3:18" x14ac:dyDescent="0.2">
      <c r="C23" s="1">
        <v>10</v>
      </c>
      <c r="D23" t="s">
        <v>2652</v>
      </c>
      <c r="E23" t="s">
        <v>2647</v>
      </c>
      <c r="F23" t="s">
        <v>2653</v>
      </c>
      <c r="G23">
        <v>800</v>
      </c>
      <c r="H23" t="s">
        <v>2631</v>
      </c>
      <c r="I23" s="10">
        <v>25</v>
      </c>
      <c r="J23" s="10">
        <v>20000</v>
      </c>
      <c r="K23" s="10">
        <v>0.03</v>
      </c>
      <c r="L23" s="10">
        <v>19400</v>
      </c>
      <c r="M23" s="21">
        <v>44000</v>
      </c>
      <c r="N23" s="10">
        <f>MONTH(Таблица3[[#This Row],[Дата заказа]])</f>
        <v>6</v>
      </c>
      <c r="O23" s="10">
        <f>WEEKDAY(Таблица3[[#This Row],[Дата заказа]],2)</f>
        <v>4</v>
      </c>
      <c r="P23" s="10">
        <f>IF(AND(DAY(Таблица3[[#This Row],[Дата заказа]])&lt;=20,DAY(Таблица3[[#This Row],[Дата заказа]])&gt;10),1,0)</f>
        <v>1</v>
      </c>
      <c r="Q23" s="10">
        <f>YEAR(Таблица3[[#This Row],[Дата заказа]])</f>
        <v>2020</v>
      </c>
      <c r="R23" s="10">
        <f>_xlfn.ISOWEEKNUM(Таблица3[[#This Row],[Дата заказа]])</f>
        <v>25</v>
      </c>
    </row>
    <row r="24" spans="3:18" x14ac:dyDescent="0.2">
      <c r="C24" s="1">
        <v>21</v>
      </c>
      <c r="D24" t="s">
        <v>2654</v>
      </c>
      <c r="E24" t="s">
        <v>2655</v>
      </c>
      <c r="F24" t="s">
        <v>2656</v>
      </c>
      <c r="G24">
        <v>887</v>
      </c>
      <c r="H24" t="s">
        <v>2635</v>
      </c>
      <c r="I24" s="10">
        <v>15</v>
      </c>
      <c r="J24" s="10">
        <v>13305</v>
      </c>
      <c r="K24" s="10">
        <v>0</v>
      </c>
      <c r="L24" s="10">
        <v>13305</v>
      </c>
      <c r="M24" s="21">
        <v>42793</v>
      </c>
      <c r="N24" s="10">
        <f>MONTH(Таблица3[[#This Row],[Дата заказа]])</f>
        <v>2</v>
      </c>
      <c r="O24" s="10">
        <f>WEEKDAY(Таблица3[[#This Row],[Дата заказа]],2)</f>
        <v>1</v>
      </c>
      <c r="P24" s="10">
        <f>IF(AND(DAY(Таблица3[[#This Row],[Дата заказа]])&lt;=20,DAY(Таблица3[[#This Row],[Дата заказа]])&gt;10),1,0)</f>
        <v>0</v>
      </c>
      <c r="Q24" s="10">
        <f>YEAR(Таблица3[[#This Row],[Дата заказа]])</f>
        <v>2017</v>
      </c>
      <c r="R24" s="10">
        <f>_xlfn.ISOWEEKNUM(Таблица3[[#This Row],[Дата заказа]])</f>
        <v>9</v>
      </c>
    </row>
    <row r="25" spans="3:18" x14ac:dyDescent="0.2">
      <c r="C25" s="1">
        <v>42</v>
      </c>
      <c r="D25" t="s">
        <v>2652</v>
      </c>
      <c r="E25" t="s">
        <v>2647</v>
      </c>
      <c r="F25" t="s">
        <v>2653</v>
      </c>
      <c r="G25">
        <v>800</v>
      </c>
      <c r="H25" t="s">
        <v>2631</v>
      </c>
      <c r="I25" s="10">
        <v>25</v>
      </c>
      <c r="J25" s="10">
        <v>20000</v>
      </c>
      <c r="K25" s="10">
        <v>0.03</v>
      </c>
      <c r="L25" s="10">
        <v>19400</v>
      </c>
      <c r="M25" s="21">
        <v>42356</v>
      </c>
      <c r="N25" s="10">
        <f>MONTH(Таблица3[[#This Row],[Дата заказа]])</f>
        <v>12</v>
      </c>
      <c r="O25" s="10">
        <f>WEEKDAY(Таблица3[[#This Row],[Дата заказа]],2)</f>
        <v>5</v>
      </c>
      <c r="P25" s="10">
        <f>IF(AND(DAY(Таблица3[[#This Row],[Дата заказа]])&lt;=20,DAY(Таблица3[[#This Row],[Дата заказа]])&gt;10),1,0)</f>
        <v>1</v>
      </c>
      <c r="Q25" s="10">
        <f>YEAR(Таблица3[[#This Row],[Дата заказа]])</f>
        <v>2015</v>
      </c>
      <c r="R25" s="10">
        <f>_xlfn.ISOWEEKNUM(Таблица3[[#This Row],[Дата заказа]])</f>
        <v>51</v>
      </c>
    </row>
    <row r="26" spans="3:18" x14ac:dyDescent="0.2">
      <c r="C26" s="1">
        <v>8</v>
      </c>
      <c r="D26" t="s">
        <v>2657</v>
      </c>
      <c r="E26" t="s">
        <v>2644</v>
      </c>
      <c r="F26" t="s">
        <v>2658</v>
      </c>
      <c r="G26">
        <v>847</v>
      </c>
      <c r="H26" t="s">
        <v>2631</v>
      </c>
      <c r="I26" s="10">
        <v>15</v>
      </c>
      <c r="J26" s="10">
        <v>12705</v>
      </c>
      <c r="K26" s="10">
        <v>0</v>
      </c>
      <c r="L26" s="10">
        <v>12705</v>
      </c>
      <c r="M26" s="21">
        <v>43916</v>
      </c>
      <c r="N26" s="10">
        <f>MONTH(Таблица3[[#This Row],[Дата заказа]])</f>
        <v>3</v>
      </c>
      <c r="O26" s="10">
        <f>WEEKDAY(Таблица3[[#This Row],[Дата заказа]],2)</f>
        <v>4</v>
      </c>
      <c r="P26" s="10">
        <f>IF(AND(DAY(Таблица3[[#This Row],[Дата заказа]])&lt;=20,DAY(Таблица3[[#This Row],[Дата заказа]])&gt;10),1,0)</f>
        <v>0</v>
      </c>
      <c r="Q26" s="10">
        <f>YEAR(Таблица3[[#This Row],[Дата заказа]])</f>
        <v>2020</v>
      </c>
      <c r="R26" s="10">
        <f>_xlfn.ISOWEEKNUM(Таблица3[[#This Row],[Дата заказа]])</f>
        <v>13</v>
      </c>
    </row>
    <row r="27" spans="3:18" x14ac:dyDescent="0.2">
      <c r="C27" s="1">
        <v>26</v>
      </c>
      <c r="D27" t="s">
        <v>2660</v>
      </c>
      <c r="E27" t="s">
        <v>2655</v>
      </c>
      <c r="F27" t="s">
        <v>2661</v>
      </c>
      <c r="G27">
        <v>2197</v>
      </c>
      <c r="H27" t="s">
        <v>2631</v>
      </c>
      <c r="I27" s="10">
        <v>40</v>
      </c>
      <c r="J27" s="10">
        <v>87880</v>
      </c>
      <c r="K27" s="10">
        <v>0.12</v>
      </c>
      <c r="L27" s="10">
        <v>77334.399999999994</v>
      </c>
      <c r="M27" s="21">
        <v>44099</v>
      </c>
      <c r="N27" s="10">
        <f>MONTH(Таблица3[[#This Row],[Дата заказа]])</f>
        <v>9</v>
      </c>
      <c r="O27" s="10">
        <f>WEEKDAY(Таблица3[[#This Row],[Дата заказа]],2)</f>
        <v>5</v>
      </c>
      <c r="P27" s="10">
        <f>IF(AND(DAY(Таблица3[[#This Row],[Дата заказа]])&lt;=20,DAY(Таблица3[[#This Row],[Дата заказа]])&gt;10),1,0)</f>
        <v>0</v>
      </c>
      <c r="Q27" s="10">
        <f>YEAR(Таблица3[[#This Row],[Дата заказа]])</f>
        <v>2020</v>
      </c>
      <c r="R27" s="10">
        <f>_xlfn.ISOWEEKNUM(Таблица3[[#This Row],[Дата заказа]])</f>
        <v>39</v>
      </c>
    </row>
    <row r="28" spans="3:18" x14ac:dyDescent="0.2">
      <c r="C28" s="1">
        <v>6</v>
      </c>
      <c r="D28" t="s">
        <v>2662</v>
      </c>
      <c r="E28" t="s">
        <v>2629</v>
      </c>
      <c r="F28" t="s">
        <v>2663</v>
      </c>
      <c r="G28">
        <v>3197</v>
      </c>
      <c r="H28" t="s">
        <v>2635</v>
      </c>
      <c r="I28" s="10">
        <v>6</v>
      </c>
      <c r="J28" s="10">
        <v>19182</v>
      </c>
      <c r="K28" s="10">
        <v>0.03</v>
      </c>
      <c r="L28" s="10">
        <v>18606.54</v>
      </c>
      <c r="M28" s="21">
        <v>44061</v>
      </c>
      <c r="N28" s="10">
        <f>MONTH(Таблица3[[#This Row],[Дата заказа]])</f>
        <v>8</v>
      </c>
      <c r="O28" s="10">
        <f>WEEKDAY(Таблица3[[#This Row],[Дата заказа]],2)</f>
        <v>2</v>
      </c>
      <c r="P28" s="10">
        <f>IF(AND(DAY(Таблица3[[#This Row],[Дата заказа]])&lt;=20,DAY(Таблица3[[#This Row],[Дата заказа]])&gt;10),1,0)</f>
        <v>1</v>
      </c>
      <c r="Q28" s="10">
        <f>YEAR(Таблица3[[#This Row],[Дата заказа]])</f>
        <v>2020</v>
      </c>
      <c r="R28" s="10">
        <f>_xlfn.ISOWEEKNUM(Таблица3[[#This Row],[Дата заказа]])</f>
        <v>34</v>
      </c>
    </row>
    <row r="29" spans="3:18" x14ac:dyDescent="0.2">
      <c r="C29" s="1">
        <v>25</v>
      </c>
      <c r="D29" t="s">
        <v>2651</v>
      </c>
      <c r="E29" t="s">
        <v>2633</v>
      </c>
      <c r="F29" t="s">
        <v>2634</v>
      </c>
      <c r="G29">
        <v>1994</v>
      </c>
      <c r="H29" t="s">
        <v>2635</v>
      </c>
      <c r="I29" s="10">
        <v>10</v>
      </c>
      <c r="J29" s="10">
        <v>19940</v>
      </c>
      <c r="K29" s="10">
        <v>0.03</v>
      </c>
      <c r="L29" s="10">
        <v>19341.8</v>
      </c>
      <c r="M29" s="21">
        <v>43078</v>
      </c>
      <c r="N29" s="10">
        <f>MONTH(Таблица3[[#This Row],[Дата заказа]])</f>
        <v>12</v>
      </c>
      <c r="O29" s="10">
        <f>WEEKDAY(Таблица3[[#This Row],[Дата заказа]],2)</f>
        <v>6</v>
      </c>
      <c r="P29" s="10">
        <f>IF(AND(DAY(Таблица3[[#This Row],[Дата заказа]])&lt;=20,DAY(Таблица3[[#This Row],[Дата заказа]])&gt;10),1,0)</f>
        <v>0</v>
      </c>
      <c r="Q29" s="10">
        <f>YEAR(Таблица3[[#This Row],[Дата заказа]])</f>
        <v>2017</v>
      </c>
      <c r="R29" s="10">
        <f>_xlfn.ISOWEEKNUM(Таблица3[[#This Row],[Дата заказа]])</f>
        <v>49</v>
      </c>
    </row>
    <row r="30" spans="3:18" x14ac:dyDescent="0.2">
      <c r="C30" s="1">
        <v>21</v>
      </c>
      <c r="D30" t="s">
        <v>2654</v>
      </c>
      <c r="E30" t="s">
        <v>2655</v>
      </c>
      <c r="F30" t="s">
        <v>2656</v>
      </c>
      <c r="G30">
        <v>887</v>
      </c>
      <c r="H30" t="s">
        <v>2635</v>
      </c>
      <c r="I30" s="10">
        <v>15</v>
      </c>
      <c r="J30" s="10">
        <v>13305</v>
      </c>
      <c r="K30" s="10">
        <v>0</v>
      </c>
      <c r="L30" s="10">
        <v>13305</v>
      </c>
      <c r="M30" s="21">
        <v>44162</v>
      </c>
      <c r="N30" s="10">
        <f>MONTH(Таблица3[[#This Row],[Дата заказа]])</f>
        <v>11</v>
      </c>
      <c r="O30" s="10">
        <f>WEEKDAY(Таблица3[[#This Row],[Дата заказа]],2)</f>
        <v>5</v>
      </c>
      <c r="P30" s="10">
        <f>IF(AND(DAY(Таблица3[[#This Row],[Дата заказа]])&lt;=20,DAY(Таблица3[[#This Row],[Дата заказа]])&gt;10),1,0)</f>
        <v>0</v>
      </c>
      <c r="Q30" s="10">
        <f>YEAR(Таблица3[[#This Row],[Дата заказа]])</f>
        <v>2020</v>
      </c>
      <c r="R30" s="10">
        <f>_xlfn.ISOWEEKNUM(Таблица3[[#This Row],[Дата заказа]])</f>
        <v>48</v>
      </c>
    </row>
    <row r="31" spans="3:18" x14ac:dyDescent="0.2">
      <c r="C31" s="1">
        <v>48</v>
      </c>
      <c r="D31" t="s">
        <v>2664</v>
      </c>
      <c r="E31" t="s">
        <v>2647</v>
      </c>
      <c r="F31" t="s">
        <v>2665</v>
      </c>
      <c r="G31">
        <v>2199</v>
      </c>
      <c r="H31" t="s">
        <v>2631</v>
      </c>
      <c r="I31" s="10">
        <v>55</v>
      </c>
      <c r="J31" s="10">
        <v>120945</v>
      </c>
      <c r="K31" s="10">
        <v>0.15</v>
      </c>
      <c r="L31" s="10">
        <v>102803.25</v>
      </c>
      <c r="M31" s="21">
        <v>42972</v>
      </c>
      <c r="N31" s="10">
        <f>MONTH(Таблица3[[#This Row],[Дата заказа]])</f>
        <v>8</v>
      </c>
      <c r="O31" s="10">
        <f>WEEKDAY(Таблица3[[#This Row],[Дата заказа]],2)</f>
        <v>5</v>
      </c>
      <c r="P31" s="10">
        <f>IF(AND(DAY(Таблица3[[#This Row],[Дата заказа]])&lt;=20,DAY(Таблица3[[#This Row],[Дата заказа]])&gt;10),1,0)</f>
        <v>0</v>
      </c>
      <c r="Q31" s="10">
        <f>YEAR(Таблица3[[#This Row],[Дата заказа]])</f>
        <v>2017</v>
      </c>
      <c r="R31" s="10">
        <f>_xlfn.ISOWEEKNUM(Таблица3[[#This Row],[Дата заказа]])</f>
        <v>34</v>
      </c>
    </row>
    <row r="32" spans="3:18" x14ac:dyDescent="0.2">
      <c r="C32" s="1">
        <v>0</v>
      </c>
      <c r="D32" t="s">
        <v>2666</v>
      </c>
      <c r="E32" t="s">
        <v>2655</v>
      </c>
      <c r="F32" t="s">
        <v>2667</v>
      </c>
      <c r="G32">
        <v>620</v>
      </c>
      <c r="H32" t="s">
        <v>2635</v>
      </c>
      <c r="I32" s="10">
        <v>30</v>
      </c>
      <c r="J32" s="10">
        <v>18600</v>
      </c>
      <c r="K32" s="10">
        <v>0.03</v>
      </c>
      <c r="L32" s="10">
        <v>18042</v>
      </c>
      <c r="M32" s="21">
        <v>42076</v>
      </c>
      <c r="N32" s="10">
        <f>MONTH(Таблица3[[#This Row],[Дата заказа]])</f>
        <v>3</v>
      </c>
      <c r="O32" s="10">
        <f>WEEKDAY(Таблица3[[#This Row],[Дата заказа]],2)</f>
        <v>5</v>
      </c>
      <c r="P32" s="10">
        <f>IF(AND(DAY(Таблица3[[#This Row],[Дата заказа]])&lt;=20,DAY(Таблица3[[#This Row],[Дата заказа]])&gt;10),1,0)</f>
        <v>1</v>
      </c>
      <c r="Q32" s="10">
        <f>YEAR(Таблица3[[#This Row],[Дата заказа]])</f>
        <v>2015</v>
      </c>
      <c r="R32" s="10">
        <f>_xlfn.ISOWEEKNUM(Таблица3[[#This Row],[Дата заказа]])</f>
        <v>11</v>
      </c>
    </row>
    <row r="33" spans="3:18" x14ac:dyDescent="0.2">
      <c r="C33" s="1">
        <v>5</v>
      </c>
      <c r="D33" t="s">
        <v>2628</v>
      </c>
      <c r="E33" t="s">
        <v>2629</v>
      </c>
      <c r="F33" t="s">
        <v>2630</v>
      </c>
      <c r="G33">
        <v>1182</v>
      </c>
      <c r="H33" t="s">
        <v>2631</v>
      </c>
      <c r="I33" s="10">
        <v>17</v>
      </c>
      <c r="J33" s="10">
        <v>20094</v>
      </c>
      <c r="K33" s="10">
        <v>0.03</v>
      </c>
      <c r="L33" s="10">
        <v>19491.18</v>
      </c>
      <c r="M33" s="21">
        <v>43553</v>
      </c>
      <c r="N33" s="10">
        <f>MONTH(Таблица3[[#This Row],[Дата заказа]])</f>
        <v>3</v>
      </c>
      <c r="O33" s="10">
        <f>WEEKDAY(Таблица3[[#This Row],[Дата заказа]],2)</f>
        <v>5</v>
      </c>
      <c r="P33" s="10">
        <f>IF(AND(DAY(Таблица3[[#This Row],[Дата заказа]])&lt;=20,DAY(Таблица3[[#This Row],[Дата заказа]])&gt;10),1,0)</f>
        <v>0</v>
      </c>
      <c r="Q33" s="10">
        <f>YEAR(Таблица3[[#This Row],[Дата заказа]])</f>
        <v>2019</v>
      </c>
      <c r="R33" s="10">
        <f>_xlfn.ISOWEEKNUM(Таблица3[[#This Row],[Дата заказа]])</f>
        <v>13</v>
      </c>
    </row>
    <row r="34" spans="3:18" x14ac:dyDescent="0.2">
      <c r="C34" s="1">
        <v>30</v>
      </c>
      <c r="D34" t="s">
        <v>2668</v>
      </c>
      <c r="E34" t="s">
        <v>2669</v>
      </c>
      <c r="F34" t="s">
        <v>2670</v>
      </c>
      <c r="G34">
        <v>1730</v>
      </c>
      <c r="H34" t="s">
        <v>2631</v>
      </c>
      <c r="I34" s="10">
        <v>5</v>
      </c>
      <c r="J34" s="10">
        <v>8650</v>
      </c>
      <c r="K34" s="10">
        <v>0</v>
      </c>
      <c r="L34" s="10">
        <v>8650</v>
      </c>
      <c r="M34" s="21">
        <v>43685</v>
      </c>
      <c r="N34" s="10">
        <f>MONTH(Таблица3[[#This Row],[Дата заказа]])</f>
        <v>8</v>
      </c>
      <c r="O34" s="10">
        <f>WEEKDAY(Таблица3[[#This Row],[Дата заказа]],2)</f>
        <v>4</v>
      </c>
      <c r="P34" s="10">
        <f>IF(AND(DAY(Таблица3[[#This Row],[Дата заказа]])&lt;=20,DAY(Таблица3[[#This Row],[Дата заказа]])&gt;10),1,0)</f>
        <v>0</v>
      </c>
      <c r="Q34" s="10">
        <f>YEAR(Таблица3[[#This Row],[Дата заказа]])</f>
        <v>2019</v>
      </c>
      <c r="R34" s="10">
        <f>_xlfn.ISOWEEKNUM(Таблица3[[#This Row],[Дата заказа]])</f>
        <v>32</v>
      </c>
    </row>
    <row r="35" spans="3:18" x14ac:dyDescent="0.2">
      <c r="C35" s="1">
        <v>19</v>
      </c>
      <c r="D35" t="s">
        <v>2672</v>
      </c>
      <c r="E35" t="s">
        <v>2644</v>
      </c>
      <c r="F35" t="s">
        <v>2673</v>
      </c>
      <c r="G35">
        <v>1879</v>
      </c>
      <c r="H35" t="s">
        <v>2631</v>
      </c>
      <c r="I35" s="10">
        <v>15</v>
      </c>
      <c r="J35" s="10">
        <v>28185</v>
      </c>
      <c r="K35" s="10">
        <v>0.03</v>
      </c>
      <c r="L35" s="10">
        <v>27339.45</v>
      </c>
      <c r="M35" s="21">
        <v>42598</v>
      </c>
      <c r="N35" s="10">
        <f>MONTH(Таблица3[[#This Row],[Дата заказа]])</f>
        <v>8</v>
      </c>
      <c r="O35" s="10">
        <f>WEEKDAY(Таблица3[[#This Row],[Дата заказа]],2)</f>
        <v>2</v>
      </c>
      <c r="P35" s="10">
        <f>IF(AND(DAY(Таблица3[[#This Row],[Дата заказа]])&lt;=20,DAY(Таблица3[[#This Row],[Дата заказа]])&gt;10),1,0)</f>
        <v>1</v>
      </c>
      <c r="Q35" s="10">
        <f>YEAR(Таблица3[[#This Row],[Дата заказа]])</f>
        <v>2016</v>
      </c>
      <c r="R35" s="10">
        <f>_xlfn.ISOWEEKNUM(Таблица3[[#This Row],[Дата заказа]])</f>
        <v>33</v>
      </c>
    </row>
    <row r="36" spans="3:18" x14ac:dyDescent="0.2">
      <c r="C36" s="1">
        <v>7</v>
      </c>
      <c r="D36" t="s">
        <v>2646</v>
      </c>
      <c r="E36" t="s">
        <v>2647</v>
      </c>
      <c r="F36" t="s">
        <v>2648</v>
      </c>
      <c r="G36">
        <v>1923</v>
      </c>
      <c r="H36" t="s">
        <v>2631</v>
      </c>
      <c r="I36" s="10">
        <v>25</v>
      </c>
      <c r="J36" s="10">
        <v>48075</v>
      </c>
      <c r="K36" s="10">
        <v>0.06</v>
      </c>
      <c r="L36" s="10">
        <v>45190.5</v>
      </c>
      <c r="M36" s="21">
        <v>43683</v>
      </c>
      <c r="N36" s="10">
        <f>MONTH(Таблица3[[#This Row],[Дата заказа]])</f>
        <v>8</v>
      </c>
      <c r="O36" s="10">
        <f>WEEKDAY(Таблица3[[#This Row],[Дата заказа]],2)</f>
        <v>2</v>
      </c>
      <c r="P36" s="10">
        <f>IF(AND(DAY(Таблица3[[#This Row],[Дата заказа]])&lt;=20,DAY(Таблица3[[#This Row],[Дата заказа]])&gt;10),1,0)</f>
        <v>0</v>
      </c>
      <c r="Q36" s="10">
        <f>YEAR(Таблица3[[#This Row],[Дата заказа]])</f>
        <v>2019</v>
      </c>
      <c r="R36" s="10">
        <f>_xlfn.ISOWEEKNUM(Таблица3[[#This Row],[Дата заказа]])</f>
        <v>32</v>
      </c>
    </row>
    <row r="37" spans="3:18" x14ac:dyDescent="0.2">
      <c r="C37" s="1">
        <v>38</v>
      </c>
      <c r="D37" t="s">
        <v>2628</v>
      </c>
      <c r="E37" t="s">
        <v>2629</v>
      </c>
      <c r="F37" t="s">
        <v>2630</v>
      </c>
      <c r="G37">
        <v>1182</v>
      </c>
      <c r="H37" t="s">
        <v>2631</v>
      </c>
      <c r="I37" s="10">
        <v>17</v>
      </c>
      <c r="J37" s="10">
        <v>20094</v>
      </c>
      <c r="K37" s="10">
        <v>0.03</v>
      </c>
      <c r="L37" s="10">
        <v>19491.18</v>
      </c>
      <c r="M37" s="21">
        <v>42036</v>
      </c>
      <c r="N37" s="10">
        <f>MONTH(Таблица3[[#This Row],[Дата заказа]])</f>
        <v>2</v>
      </c>
      <c r="O37" s="10">
        <f>WEEKDAY(Таблица3[[#This Row],[Дата заказа]],2)</f>
        <v>7</v>
      </c>
      <c r="P37" s="10">
        <f>IF(AND(DAY(Таблица3[[#This Row],[Дата заказа]])&lt;=20,DAY(Таблица3[[#This Row],[Дата заказа]])&gt;10),1,0)</f>
        <v>0</v>
      </c>
      <c r="Q37" s="10">
        <f>YEAR(Таблица3[[#This Row],[Дата заказа]])</f>
        <v>2015</v>
      </c>
      <c r="R37" s="10">
        <f>_xlfn.ISOWEEKNUM(Таблица3[[#This Row],[Дата заказа]])</f>
        <v>5</v>
      </c>
    </row>
    <row r="38" spans="3:18" x14ac:dyDescent="0.2">
      <c r="C38" s="1">
        <v>34</v>
      </c>
      <c r="D38" t="s">
        <v>2664</v>
      </c>
      <c r="E38" t="s">
        <v>2647</v>
      </c>
      <c r="F38" t="s">
        <v>2665</v>
      </c>
      <c r="G38">
        <v>2199</v>
      </c>
      <c r="H38" t="s">
        <v>2631</v>
      </c>
      <c r="I38" s="10">
        <v>60</v>
      </c>
      <c r="J38" s="10">
        <v>131940</v>
      </c>
      <c r="K38" s="10">
        <v>0.15</v>
      </c>
      <c r="L38" s="10">
        <v>112149</v>
      </c>
      <c r="M38" s="21">
        <v>43485</v>
      </c>
      <c r="N38" s="10">
        <f>MONTH(Таблица3[[#This Row],[Дата заказа]])</f>
        <v>1</v>
      </c>
      <c r="O38" s="10">
        <f>WEEKDAY(Таблица3[[#This Row],[Дата заказа]],2)</f>
        <v>7</v>
      </c>
      <c r="P38" s="10">
        <f>IF(AND(DAY(Таблица3[[#This Row],[Дата заказа]])&lt;=20,DAY(Таблица3[[#This Row],[Дата заказа]])&gt;10),1,0)</f>
        <v>1</v>
      </c>
      <c r="Q38" s="10">
        <f>YEAR(Таблица3[[#This Row],[Дата заказа]])</f>
        <v>2019</v>
      </c>
      <c r="R38" s="10">
        <f>_xlfn.ISOWEEKNUM(Таблица3[[#This Row],[Дата заказа]])</f>
        <v>3</v>
      </c>
    </row>
    <row r="39" spans="3:18" x14ac:dyDescent="0.2">
      <c r="C39" s="1">
        <v>33</v>
      </c>
      <c r="D39" t="s">
        <v>2674</v>
      </c>
      <c r="E39" t="s">
        <v>2633</v>
      </c>
      <c r="F39" t="s">
        <v>2675</v>
      </c>
      <c r="G39">
        <v>1994</v>
      </c>
      <c r="H39" t="s">
        <v>2635</v>
      </c>
      <c r="I39" s="10">
        <v>12</v>
      </c>
      <c r="J39" s="10">
        <v>23928</v>
      </c>
      <c r="K39" s="10">
        <v>0.03</v>
      </c>
      <c r="L39" s="10">
        <v>23210.16</v>
      </c>
      <c r="M39" s="21">
        <v>43970</v>
      </c>
      <c r="N39" s="10">
        <f>MONTH(Таблица3[[#This Row],[Дата заказа]])</f>
        <v>5</v>
      </c>
      <c r="O39" s="10">
        <f>WEEKDAY(Таблица3[[#This Row],[Дата заказа]],2)</f>
        <v>2</v>
      </c>
      <c r="P39" s="10">
        <f>IF(AND(DAY(Таблица3[[#This Row],[Дата заказа]])&lt;=20,DAY(Таблица3[[#This Row],[Дата заказа]])&gt;10),1,0)</f>
        <v>1</v>
      </c>
      <c r="Q39" s="10">
        <f>YEAR(Таблица3[[#This Row],[Дата заказа]])</f>
        <v>2020</v>
      </c>
      <c r="R39" s="10">
        <f>_xlfn.ISOWEEKNUM(Таблица3[[#This Row],[Дата заказа]])</f>
        <v>21</v>
      </c>
    </row>
    <row r="40" spans="3:18" x14ac:dyDescent="0.2">
      <c r="C40" s="1">
        <v>17</v>
      </c>
      <c r="D40" t="s">
        <v>2637</v>
      </c>
      <c r="E40" t="s">
        <v>2629</v>
      </c>
      <c r="F40" t="s">
        <v>2638</v>
      </c>
      <c r="G40">
        <v>967</v>
      </c>
      <c r="H40" t="s">
        <v>2635</v>
      </c>
      <c r="I40" s="10">
        <v>12</v>
      </c>
      <c r="J40" s="10">
        <v>11604</v>
      </c>
      <c r="K40" s="10">
        <v>0</v>
      </c>
      <c r="L40" s="10">
        <v>11604</v>
      </c>
      <c r="M40" s="21">
        <v>42233</v>
      </c>
      <c r="N40" s="10">
        <f>MONTH(Таблица3[[#This Row],[Дата заказа]])</f>
        <v>8</v>
      </c>
      <c r="O40" s="10">
        <f>WEEKDAY(Таблица3[[#This Row],[Дата заказа]],2)</f>
        <v>1</v>
      </c>
      <c r="P40" s="10">
        <f>IF(AND(DAY(Таблица3[[#This Row],[Дата заказа]])&lt;=20,DAY(Таблица3[[#This Row],[Дата заказа]])&gt;10),1,0)</f>
        <v>1</v>
      </c>
      <c r="Q40" s="10">
        <f>YEAR(Таблица3[[#This Row],[Дата заказа]])</f>
        <v>2015</v>
      </c>
      <c r="R40" s="10">
        <f>_xlfn.ISOWEEKNUM(Таблица3[[#This Row],[Дата заказа]])</f>
        <v>34</v>
      </c>
    </row>
    <row r="41" spans="3:18" x14ac:dyDescent="0.2">
      <c r="C41" s="1">
        <v>6</v>
      </c>
      <c r="D41" t="s">
        <v>2662</v>
      </c>
      <c r="E41" t="s">
        <v>2629</v>
      </c>
      <c r="F41" t="s">
        <v>2663</v>
      </c>
      <c r="G41">
        <v>3197</v>
      </c>
      <c r="H41" t="s">
        <v>2635</v>
      </c>
      <c r="I41" s="10">
        <v>6</v>
      </c>
      <c r="J41" s="10">
        <v>19182</v>
      </c>
      <c r="K41" s="10">
        <v>0.03</v>
      </c>
      <c r="L41" s="10">
        <v>18606.54</v>
      </c>
      <c r="M41" s="21">
        <v>43545</v>
      </c>
      <c r="N41" s="10">
        <f>MONTH(Таблица3[[#This Row],[Дата заказа]])</f>
        <v>3</v>
      </c>
      <c r="O41" s="10">
        <f>WEEKDAY(Таблица3[[#This Row],[Дата заказа]],2)</f>
        <v>4</v>
      </c>
      <c r="P41" s="10">
        <f>IF(AND(DAY(Таблица3[[#This Row],[Дата заказа]])&lt;=20,DAY(Таблица3[[#This Row],[Дата заказа]])&gt;10),1,0)</f>
        <v>0</v>
      </c>
      <c r="Q41" s="10">
        <f>YEAR(Таблица3[[#This Row],[Дата заказа]])</f>
        <v>2019</v>
      </c>
      <c r="R41" s="10">
        <f>_xlfn.ISOWEEKNUM(Таблица3[[#This Row],[Дата заказа]])</f>
        <v>12</v>
      </c>
    </row>
    <row r="42" spans="3:18" x14ac:dyDescent="0.2">
      <c r="C42" s="1">
        <v>55</v>
      </c>
      <c r="D42" t="s">
        <v>2676</v>
      </c>
      <c r="E42" t="s">
        <v>2677</v>
      </c>
      <c r="F42" t="s">
        <v>2677</v>
      </c>
      <c r="G42">
        <v>699</v>
      </c>
      <c r="H42" t="s">
        <v>2635</v>
      </c>
      <c r="I42" s="10">
        <v>10</v>
      </c>
      <c r="J42" s="10">
        <v>6990</v>
      </c>
      <c r="K42" s="10">
        <v>0</v>
      </c>
      <c r="L42" s="10">
        <v>6990</v>
      </c>
      <c r="M42" s="21">
        <v>42459</v>
      </c>
      <c r="N42" s="10">
        <f>MONTH(Таблица3[[#This Row],[Дата заказа]])</f>
        <v>3</v>
      </c>
      <c r="O42" s="10">
        <f>WEEKDAY(Таблица3[[#This Row],[Дата заказа]],2)</f>
        <v>3</v>
      </c>
      <c r="P42" s="10">
        <f>IF(AND(DAY(Таблица3[[#This Row],[Дата заказа]])&lt;=20,DAY(Таблица3[[#This Row],[Дата заказа]])&gt;10),1,0)</f>
        <v>0</v>
      </c>
      <c r="Q42" s="10">
        <f>YEAR(Таблица3[[#This Row],[Дата заказа]])</f>
        <v>2016</v>
      </c>
      <c r="R42" s="10">
        <f>_xlfn.ISOWEEKNUM(Таблица3[[#This Row],[Дата заказа]])</f>
        <v>13</v>
      </c>
    </row>
    <row r="43" spans="3:18" x14ac:dyDescent="0.2">
      <c r="C43" s="1">
        <v>10</v>
      </c>
      <c r="D43" t="s">
        <v>2652</v>
      </c>
      <c r="E43" t="s">
        <v>2647</v>
      </c>
      <c r="F43" t="s">
        <v>2653</v>
      </c>
      <c r="G43">
        <v>800</v>
      </c>
      <c r="H43" t="s">
        <v>2631</v>
      </c>
      <c r="I43" s="10">
        <v>25</v>
      </c>
      <c r="J43" s="10">
        <v>20000</v>
      </c>
      <c r="K43" s="10">
        <v>0.03</v>
      </c>
      <c r="L43" s="10">
        <v>19400</v>
      </c>
      <c r="M43" s="21">
        <v>44006</v>
      </c>
      <c r="N43" s="10">
        <f>MONTH(Таблица3[[#This Row],[Дата заказа]])</f>
        <v>6</v>
      </c>
      <c r="O43" s="10">
        <f>WEEKDAY(Таблица3[[#This Row],[Дата заказа]],2)</f>
        <v>3</v>
      </c>
      <c r="P43" s="10">
        <f>IF(AND(DAY(Таблица3[[#This Row],[Дата заказа]])&lt;=20,DAY(Таблица3[[#This Row],[Дата заказа]])&gt;10),1,0)</f>
        <v>0</v>
      </c>
      <c r="Q43" s="10">
        <f>YEAR(Таблица3[[#This Row],[Дата заказа]])</f>
        <v>2020</v>
      </c>
      <c r="R43" s="10">
        <f>_xlfn.ISOWEEKNUM(Таблица3[[#This Row],[Дата заказа]])</f>
        <v>26</v>
      </c>
    </row>
    <row r="44" spans="3:18" x14ac:dyDescent="0.2">
      <c r="C44" s="1">
        <v>27</v>
      </c>
      <c r="D44" t="s">
        <v>2679</v>
      </c>
      <c r="E44" t="s">
        <v>2633</v>
      </c>
      <c r="F44" t="s">
        <v>2675</v>
      </c>
      <c r="G44">
        <v>1994</v>
      </c>
      <c r="H44" t="s">
        <v>2635</v>
      </c>
      <c r="I44" s="10">
        <v>25</v>
      </c>
      <c r="J44" s="10">
        <v>49850</v>
      </c>
      <c r="K44" s="10">
        <v>0.06</v>
      </c>
      <c r="L44" s="10">
        <v>46859</v>
      </c>
      <c r="M44" s="21">
        <v>43655</v>
      </c>
      <c r="N44" s="10">
        <f>MONTH(Таблица3[[#This Row],[Дата заказа]])</f>
        <v>7</v>
      </c>
      <c r="O44" s="10">
        <f>WEEKDAY(Таблица3[[#This Row],[Дата заказа]],2)</f>
        <v>2</v>
      </c>
      <c r="P44" s="10">
        <f>IF(AND(DAY(Таблица3[[#This Row],[Дата заказа]])&lt;=20,DAY(Таблица3[[#This Row],[Дата заказа]])&gt;10),1,0)</f>
        <v>0</v>
      </c>
      <c r="Q44" s="10">
        <f>YEAR(Таблица3[[#This Row],[Дата заказа]])</f>
        <v>2019</v>
      </c>
      <c r="R44" s="10">
        <f>_xlfn.ISOWEEKNUM(Таблица3[[#This Row],[Дата заказа]])</f>
        <v>28</v>
      </c>
    </row>
    <row r="45" spans="3:18" x14ac:dyDescent="0.2">
      <c r="C45" s="1">
        <v>56</v>
      </c>
      <c r="D45" t="s">
        <v>2652</v>
      </c>
      <c r="E45" t="s">
        <v>2647</v>
      </c>
      <c r="F45" t="s">
        <v>2653</v>
      </c>
      <c r="G45">
        <v>800</v>
      </c>
      <c r="H45" t="s">
        <v>2631</v>
      </c>
      <c r="I45" s="10">
        <v>40</v>
      </c>
      <c r="J45" s="10">
        <v>32000</v>
      </c>
      <c r="K45" s="10">
        <v>0.03</v>
      </c>
      <c r="L45" s="10">
        <v>31040</v>
      </c>
      <c r="M45" s="21">
        <v>42213</v>
      </c>
      <c r="N45" s="10">
        <f>MONTH(Таблица3[[#This Row],[Дата заказа]])</f>
        <v>7</v>
      </c>
      <c r="O45" s="10">
        <f>WEEKDAY(Таблица3[[#This Row],[Дата заказа]],2)</f>
        <v>2</v>
      </c>
      <c r="P45" s="10">
        <f>IF(AND(DAY(Таблица3[[#This Row],[Дата заказа]])&lt;=20,DAY(Таблица3[[#This Row],[Дата заказа]])&gt;10),1,0)</f>
        <v>0</v>
      </c>
      <c r="Q45" s="10">
        <f>YEAR(Таблица3[[#This Row],[Дата заказа]])</f>
        <v>2015</v>
      </c>
      <c r="R45" s="10">
        <f>_xlfn.ISOWEEKNUM(Таблица3[[#This Row],[Дата заказа]])</f>
        <v>31</v>
      </c>
    </row>
    <row r="46" spans="3:18" x14ac:dyDescent="0.2">
      <c r="C46" s="1">
        <v>13</v>
      </c>
      <c r="D46" t="s">
        <v>2649</v>
      </c>
      <c r="E46" t="s">
        <v>2629</v>
      </c>
      <c r="F46" t="s">
        <v>2650</v>
      </c>
      <c r="G46">
        <v>759</v>
      </c>
      <c r="H46" t="s">
        <v>2635</v>
      </c>
      <c r="I46" s="10">
        <v>14</v>
      </c>
      <c r="J46" s="10">
        <v>10626</v>
      </c>
      <c r="K46" s="10">
        <v>0</v>
      </c>
      <c r="L46" s="10">
        <v>10626</v>
      </c>
      <c r="M46" s="21">
        <v>42985</v>
      </c>
      <c r="N46" s="10">
        <f>MONTH(Таблица3[[#This Row],[Дата заказа]])</f>
        <v>9</v>
      </c>
      <c r="O46" s="10">
        <f>WEEKDAY(Таблица3[[#This Row],[Дата заказа]],2)</f>
        <v>4</v>
      </c>
      <c r="P46" s="10">
        <f>IF(AND(DAY(Таблица3[[#This Row],[Дата заказа]])&lt;=20,DAY(Таблица3[[#This Row],[Дата заказа]])&gt;10),1,0)</f>
        <v>0</v>
      </c>
      <c r="Q46" s="10">
        <f>YEAR(Таблица3[[#This Row],[Дата заказа]])</f>
        <v>2017</v>
      </c>
      <c r="R46" s="10">
        <f>_xlfn.ISOWEEKNUM(Таблица3[[#This Row],[Дата заказа]])</f>
        <v>36</v>
      </c>
    </row>
    <row r="47" spans="3:18" x14ac:dyDescent="0.2">
      <c r="C47" s="1">
        <v>21</v>
      </c>
      <c r="D47" t="s">
        <v>2654</v>
      </c>
      <c r="E47" t="s">
        <v>2655</v>
      </c>
      <c r="F47" t="s">
        <v>2656</v>
      </c>
      <c r="G47">
        <v>887</v>
      </c>
      <c r="H47" t="s">
        <v>2635</v>
      </c>
      <c r="I47" s="10">
        <v>15</v>
      </c>
      <c r="J47" s="10">
        <v>13305</v>
      </c>
      <c r="K47" s="10">
        <v>0</v>
      </c>
      <c r="L47" s="10">
        <v>13305</v>
      </c>
      <c r="M47" s="21">
        <v>43972</v>
      </c>
      <c r="N47" s="10">
        <f>MONTH(Таблица3[[#This Row],[Дата заказа]])</f>
        <v>5</v>
      </c>
      <c r="O47" s="10">
        <f>WEEKDAY(Таблица3[[#This Row],[Дата заказа]],2)</f>
        <v>4</v>
      </c>
      <c r="P47" s="10">
        <f>IF(AND(DAY(Таблица3[[#This Row],[Дата заказа]])&lt;=20,DAY(Таблица3[[#This Row],[Дата заказа]])&gt;10),1,0)</f>
        <v>0</v>
      </c>
      <c r="Q47" s="10">
        <f>YEAR(Таблица3[[#This Row],[Дата заказа]])</f>
        <v>2020</v>
      </c>
      <c r="R47" s="10">
        <f>_xlfn.ISOWEEKNUM(Таблица3[[#This Row],[Дата заказа]])</f>
        <v>21</v>
      </c>
    </row>
    <row r="48" spans="3:18" x14ac:dyDescent="0.2">
      <c r="C48" s="1">
        <v>22</v>
      </c>
      <c r="D48" t="s">
        <v>2681</v>
      </c>
      <c r="E48" t="s">
        <v>2682</v>
      </c>
      <c r="F48" t="s">
        <v>2682</v>
      </c>
      <c r="G48">
        <v>4889</v>
      </c>
      <c r="H48" t="s">
        <v>2635</v>
      </c>
      <c r="I48" s="10">
        <v>18</v>
      </c>
      <c r="J48" s="10">
        <v>88002</v>
      </c>
      <c r="K48" s="10">
        <v>0.12</v>
      </c>
      <c r="L48" s="10">
        <v>77441.759999999995</v>
      </c>
      <c r="M48" s="21">
        <v>42762</v>
      </c>
      <c r="N48" s="10">
        <f>MONTH(Таблица3[[#This Row],[Дата заказа]])</f>
        <v>1</v>
      </c>
      <c r="O48" s="10">
        <f>WEEKDAY(Таблица3[[#This Row],[Дата заказа]],2)</f>
        <v>5</v>
      </c>
      <c r="P48" s="10">
        <f>IF(AND(DAY(Таблица3[[#This Row],[Дата заказа]])&lt;=20,DAY(Таблица3[[#This Row],[Дата заказа]])&gt;10),1,0)</f>
        <v>0</v>
      </c>
      <c r="Q48" s="10">
        <f>YEAR(Таблица3[[#This Row],[Дата заказа]])</f>
        <v>2017</v>
      </c>
      <c r="R48" s="10">
        <f>_xlfn.ISOWEEKNUM(Таблица3[[#This Row],[Дата заказа]])</f>
        <v>4</v>
      </c>
    </row>
    <row r="49" spans="3:18" x14ac:dyDescent="0.2">
      <c r="C49" s="1">
        <v>50</v>
      </c>
      <c r="D49" t="s">
        <v>2683</v>
      </c>
      <c r="E49" t="s">
        <v>2644</v>
      </c>
      <c r="F49" t="s">
        <v>2684</v>
      </c>
      <c r="G49">
        <v>912</v>
      </c>
      <c r="H49" t="s">
        <v>2631</v>
      </c>
      <c r="I49" s="10">
        <v>20</v>
      </c>
      <c r="J49" s="10">
        <v>18240</v>
      </c>
      <c r="K49" s="10">
        <v>0</v>
      </c>
      <c r="L49" s="10">
        <v>18240</v>
      </c>
      <c r="M49" s="21">
        <v>43465</v>
      </c>
      <c r="N49" s="10">
        <f>MONTH(Таблица3[[#This Row],[Дата заказа]])</f>
        <v>12</v>
      </c>
      <c r="O49" s="10">
        <f>WEEKDAY(Таблица3[[#This Row],[Дата заказа]],2)</f>
        <v>1</v>
      </c>
      <c r="P49" s="10">
        <f>IF(AND(DAY(Таблица3[[#This Row],[Дата заказа]])&lt;=20,DAY(Таблица3[[#This Row],[Дата заказа]])&gt;10),1,0)</f>
        <v>0</v>
      </c>
      <c r="Q49" s="10">
        <f>YEAR(Таблица3[[#This Row],[Дата заказа]])</f>
        <v>2018</v>
      </c>
      <c r="R49" s="10">
        <f>_xlfn.ISOWEEKNUM(Таблица3[[#This Row],[Дата заказа]])</f>
        <v>1</v>
      </c>
    </row>
    <row r="50" spans="3:18" x14ac:dyDescent="0.2">
      <c r="C50" s="1">
        <v>41</v>
      </c>
      <c r="D50" t="s">
        <v>2676</v>
      </c>
      <c r="E50" t="s">
        <v>2677</v>
      </c>
      <c r="F50" t="s">
        <v>2677</v>
      </c>
      <c r="G50">
        <v>699</v>
      </c>
      <c r="H50" t="s">
        <v>2635</v>
      </c>
      <c r="I50" s="10">
        <v>10</v>
      </c>
      <c r="J50" s="10">
        <v>6990</v>
      </c>
      <c r="K50" s="10">
        <v>0</v>
      </c>
      <c r="L50" s="10">
        <v>6990</v>
      </c>
      <c r="M50" s="21">
        <v>43197</v>
      </c>
      <c r="N50" s="10">
        <f>MONTH(Таблица3[[#This Row],[Дата заказа]])</f>
        <v>4</v>
      </c>
      <c r="O50" s="10">
        <f>WEEKDAY(Таблица3[[#This Row],[Дата заказа]],2)</f>
        <v>6</v>
      </c>
      <c r="P50" s="10">
        <f>IF(AND(DAY(Таблица3[[#This Row],[Дата заказа]])&lt;=20,DAY(Таблица3[[#This Row],[Дата заказа]])&gt;10),1,0)</f>
        <v>0</v>
      </c>
      <c r="Q50" s="10">
        <f>YEAR(Таблица3[[#This Row],[Дата заказа]])</f>
        <v>2018</v>
      </c>
      <c r="R50" s="10">
        <f>_xlfn.ISOWEEKNUM(Таблица3[[#This Row],[Дата заказа]])</f>
        <v>14</v>
      </c>
    </row>
    <row r="51" spans="3:18" x14ac:dyDescent="0.2">
      <c r="C51" s="1">
        <v>54</v>
      </c>
      <c r="D51" t="s">
        <v>2657</v>
      </c>
      <c r="E51" t="s">
        <v>2644</v>
      </c>
      <c r="F51" t="s">
        <v>2658</v>
      </c>
      <c r="G51">
        <v>847</v>
      </c>
      <c r="H51" t="s">
        <v>2631</v>
      </c>
      <c r="I51" s="10">
        <v>15</v>
      </c>
      <c r="J51" s="10">
        <v>12705</v>
      </c>
      <c r="K51" s="10">
        <v>0</v>
      </c>
      <c r="L51" s="10">
        <v>12705</v>
      </c>
      <c r="M51" s="21">
        <v>42728</v>
      </c>
      <c r="N51" s="10">
        <f>MONTH(Таблица3[[#This Row],[Дата заказа]])</f>
        <v>12</v>
      </c>
      <c r="O51" s="10">
        <f>WEEKDAY(Таблица3[[#This Row],[Дата заказа]],2)</f>
        <v>6</v>
      </c>
      <c r="P51" s="10">
        <f>IF(AND(DAY(Таблица3[[#This Row],[Дата заказа]])&lt;=20,DAY(Таблица3[[#This Row],[Дата заказа]])&gt;10),1,0)</f>
        <v>0</v>
      </c>
      <c r="Q51" s="10">
        <f>YEAR(Таблица3[[#This Row],[Дата заказа]])</f>
        <v>2016</v>
      </c>
      <c r="R51" s="10">
        <f>_xlfn.ISOWEEKNUM(Таблица3[[#This Row],[Дата заказа]])</f>
        <v>51</v>
      </c>
    </row>
    <row r="52" spans="3:18" x14ac:dyDescent="0.2">
      <c r="C52" s="1">
        <v>55</v>
      </c>
      <c r="D52" t="s">
        <v>2676</v>
      </c>
      <c r="E52" t="s">
        <v>2677</v>
      </c>
      <c r="F52" t="s">
        <v>2677</v>
      </c>
      <c r="G52">
        <v>699</v>
      </c>
      <c r="H52" t="s">
        <v>2635</v>
      </c>
      <c r="I52" s="10">
        <v>10</v>
      </c>
      <c r="J52" s="10">
        <v>6990</v>
      </c>
      <c r="K52" s="10">
        <v>0</v>
      </c>
      <c r="L52" s="10">
        <v>6990</v>
      </c>
      <c r="M52" s="21">
        <v>43434</v>
      </c>
      <c r="N52" s="10">
        <f>MONTH(Таблица3[[#This Row],[Дата заказа]])</f>
        <v>11</v>
      </c>
      <c r="O52" s="10">
        <f>WEEKDAY(Таблица3[[#This Row],[Дата заказа]],2)</f>
        <v>5</v>
      </c>
      <c r="P52" s="10">
        <f>IF(AND(DAY(Таблица3[[#This Row],[Дата заказа]])&lt;=20,DAY(Таблица3[[#This Row],[Дата заказа]])&gt;10),1,0)</f>
        <v>0</v>
      </c>
      <c r="Q52" s="10">
        <f>YEAR(Таблица3[[#This Row],[Дата заказа]])</f>
        <v>2018</v>
      </c>
      <c r="R52" s="10">
        <f>_xlfn.ISOWEEKNUM(Таблица3[[#This Row],[Дата заказа]])</f>
        <v>48</v>
      </c>
    </row>
    <row r="53" spans="3:18" x14ac:dyDescent="0.2">
      <c r="C53" s="1">
        <v>18</v>
      </c>
      <c r="D53" t="s">
        <v>2687</v>
      </c>
      <c r="E53" t="s">
        <v>2669</v>
      </c>
      <c r="F53" t="s">
        <v>2688</v>
      </c>
      <c r="G53">
        <v>1531</v>
      </c>
      <c r="H53" t="s">
        <v>2631</v>
      </c>
      <c r="I53" s="10">
        <v>15</v>
      </c>
      <c r="J53" s="10">
        <v>22965</v>
      </c>
      <c r="K53" s="10">
        <v>0.03</v>
      </c>
      <c r="L53" s="10">
        <v>22276.05</v>
      </c>
      <c r="M53" s="21">
        <v>42111</v>
      </c>
      <c r="N53" s="10">
        <f>MONTH(Таблица3[[#This Row],[Дата заказа]])</f>
        <v>4</v>
      </c>
      <c r="O53" s="10">
        <f>WEEKDAY(Таблица3[[#This Row],[Дата заказа]],2)</f>
        <v>5</v>
      </c>
      <c r="P53" s="10">
        <f>IF(AND(DAY(Таблица3[[#This Row],[Дата заказа]])&lt;=20,DAY(Таблица3[[#This Row],[Дата заказа]])&gt;10),1,0)</f>
        <v>1</v>
      </c>
      <c r="Q53" s="10">
        <f>YEAR(Таблица3[[#This Row],[Дата заказа]])</f>
        <v>2015</v>
      </c>
      <c r="R53" s="10">
        <f>_xlfn.ISOWEEKNUM(Таблица3[[#This Row],[Дата заказа]])</f>
        <v>16</v>
      </c>
    </row>
    <row r="54" spans="3:18" x14ac:dyDescent="0.2">
      <c r="C54" s="1">
        <v>55</v>
      </c>
      <c r="D54" t="s">
        <v>2676</v>
      </c>
      <c r="E54" t="s">
        <v>2677</v>
      </c>
      <c r="F54" t="s">
        <v>2677</v>
      </c>
      <c r="G54">
        <v>699</v>
      </c>
      <c r="H54" t="s">
        <v>2635</v>
      </c>
      <c r="I54" s="10">
        <v>10</v>
      </c>
      <c r="J54" s="10">
        <v>6990</v>
      </c>
      <c r="K54" s="10">
        <v>0</v>
      </c>
      <c r="L54" s="10">
        <v>6990</v>
      </c>
      <c r="M54" s="21">
        <v>43450</v>
      </c>
      <c r="N54" s="10">
        <f>MONTH(Таблица3[[#This Row],[Дата заказа]])</f>
        <v>12</v>
      </c>
      <c r="O54" s="10">
        <f>WEEKDAY(Таблица3[[#This Row],[Дата заказа]],2)</f>
        <v>7</v>
      </c>
      <c r="P54" s="10">
        <f>IF(AND(DAY(Таблица3[[#This Row],[Дата заказа]])&lt;=20,DAY(Таблица3[[#This Row],[Дата заказа]])&gt;10),1,0)</f>
        <v>1</v>
      </c>
      <c r="Q54" s="10">
        <f>YEAR(Таблица3[[#This Row],[Дата заказа]])</f>
        <v>2018</v>
      </c>
      <c r="R54" s="10">
        <f>_xlfn.ISOWEEKNUM(Таблица3[[#This Row],[Дата заказа]])</f>
        <v>50</v>
      </c>
    </row>
    <row r="55" spans="3:18" x14ac:dyDescent="0.2">
      <c r="C55" s="1">
        <v>51</v>
      </c>
      <c r="D55" t="s">
        <v>2689</v>
      </c>
      <c r="E55" t="s">
        <v>2677</v>
      </c>
      <c r="F55" t="s">
        <v>2690</v>
      </c>
      <c r="G55">
        <v>2211</v>
      </c>
      <c r="H55" t="s">
        <v>2635</v>
      </c>
      <c r="I55" s="10">
        <v>25</v>
      </c>
      <c r="J55" s="10">
        <v>55275</v>
      </c>
      <c r="K55" s="10">
        <v>0.09</v>
      </c>
      <c r="L55" s="10">
        <v>50300.25</v>
      </c>
      <c r="M55" s="21">
        <v>44174</v>
      </c>
      <c r="N55" s="10">
        <f>MONTH(Таблица3[[#This Row],[Дата заказа]])</f>
        <v>12</v>
      </c>
      <c r="O55" s="10">
        <f>WEEKDAY(Таблица3[[#This Row],[Дата заказа]],2)</f>
        <v>3</v>
      </c>
      <c r="P55" s="10">
        <f>IF(AND(DAY(Таблица3[[#This Row],[Дата заказа]])&lt;=20,DAY(Таблица3[[#This Row],[Дата заказа]])&gt;10),1,0)</f>
        <v>0</v>
      </c>
      <c r="Q55" s="10">
        <f>YEAR(Таблица3[[#This Row],[Дата заказа]])</f>
        <v>2020</v>
      </c>
      <c r="R55" s="10">
        <f>_xlfn.ISOWEEKNUM(Таблица3[[#This Row],[Дата заказа]])</f>
        <v>50</v>
      </c>
    </row>
    <row r="56" spans="3:18" x14ac:dyDescent="0.2">
      <c r="C56" s="1">
        <v>14</v>
      </c>
      <c r="D56" t="s">
        <v>2691</v>
      </c>
      <c r="E56" t="s">
        <v>2669</v>
      </c>
      <c r="F56" t="s">
        <v>2669</v>
      </c>
      <c r="G56">
        <v>770</v>
      </c>
      <c r="H56" t="s">
        <v>2631</v>
      </c>
      <c r="I56" s="10">
        <v>20</v>
      </c>
      <c r="J56" s="10">
        <v>15400</v>
      </c>
      <c r="K56" s="10">
        <v>0.03</v>
      </c>
      <c r="L56" s="10">
        <v>14938</v>
      </c>
      <c r="M56" s="21">
        <v>42527</v>
      </c>
      <c r="N56" s="10">
        <f>MONTH(Таблица3[[#This Row],[Дата заказа]])</f>
        <v>6</v>
      </c>
      <c r="O56" s="10">
        <f>WEEKDAY(Таблица3[[#This Row],[Дата заказа]],2)</f>
        <v>1</v>
      </c>
      <c r="P56" s="10">
        <f>IF(AND(DAY(Таблица3[[#This Row],[Дата заказа]])&lt;=20,DAY(Таблица3[[#This Row],[Дата заказа]])&gt;10),1,0)</f>
        <v>0</v>
      </c>
      <c r="Q56" s="10">
        <f>YEAR(Таблица3[[#This Row],[Дата заказа]])</f>
        <v>2016</v>
      </c>
      <c r="R56" s="10">
        <f>_xlfn.ISOWEEKNUM(Таблица3[[#This Row],[Дата заказа]])</f>
        <v>23</v>
      </c>
    </row>
    <row r="57" spans="3:18" x14ac:dyDescent="0.2">
      <c r="C57" s="1">
        <v>12</v>
      </c>
      <c r="D57" t="s">
        <v>2643</v>
      </c>
      <c r="E57" t="s">
        <v>2644</v>
      </c>
      <c r="F57" t="s">
        <v>2645</v>
      </c>
      <c r="G57">
        <v>1386</v>
      </c>
      <c r="H57" t="s">
        <v>2631</v>
      </c>
      <c r="I57" s="10">
        <v>20</v>
      </c>
      <c r="J57" s="10">
        <v>27720</v>
      </c>
      <c r="K57" s="10">
        <v>0.03</v>
      </c>
      <c r="L57" s="10">
        <v>26888.400000000001</v>
      </c>
      <c r="M57" s="21">
        <v>42162</v>
      </c>
      <c r="N57" s="10">
        <f>MONTH(Таблица3[[#This Row],[Дата заказа]])</f>
        <v>6</v>
      </c>
      <c r="O57" s="10">
        <f>WEEKDAY(Таблица3[[#This Row],[Дата заказа]],2)</f>
        <v>7</v>
      </c>
      <c r="P57" s="10">
        <f>IF(AND(DAY(Таблица3[[#This Row],[Дата заказа]])&lt;=20,DAY(Таблица3[[#This Row],[Дата заказа]])&gt;10),1,0)</f>
        <v>0</v>
      </c>
      <c r="Q57" s="10">
        <f>YEAR(Таблица3[[#This Row],[Дата заказа]])</f>
        <v>2015</v>
      </c>
      <c r="R57" s="10">
        <f>_xlfn.ISOWEEKNUM(Таблица3[[#This Row],[Дата заказа]])</f>
        <v>23</v>
      </c>
    </row>
    <row r="58" spans="3:18" x14ac:dyDescent="0.2">
      <c r="C58" s="1">
        <v>20</v>
      </c>
      <c r="D58" t="s">
        <v>2639</v>
      </c>
      <c r="E58" t="s">
        <v>2640</v>
      </c>
      <c r="F58" t="s">
        <v>2641</v>
      </c>
      <c r="G58">
        <v>2198</v>
      </c>
      <c r="H58" t="s">
        <v>2635</v>
      </c>
      <c r="I58" s="10">
        <v>35</v>
      </c>
      <c r="J58" s="10">
        <v>76930</v>
      </c>
      <c r="K58" s="10">
        <v>0.12</v>
      </c>
      <c r="L58" s="10">
        <v>67698.399999999994</v>
      </c>
      <c r="M58" s="21">
        <v>43038</v>
      </c>
      <c r="N58" s="10">
        <f>MONTH(Таблица3[[#This Row],[Дата заказа]])</f>
        <v>10</v>
      </c>
      <c r="O58" s="10">
        <f>WEEKDAY(Таблица3[[#This Row],[Дата заказа]],2)</f>
        <v>1</v>
      </c>
      <c r="P58" s="10">
        <f>IF(AND(DAY(Таблица3[[#This Row],[Дата заказа]])&lt;=20,DAY(Таблица3[[#This Row],[Дата заказа]])&gt;10),1,0)</f>
        <v>0</v>
      </c>
      <c r="Q58" s="10">
        <f>YEAR(Таблица3[[#This Row],[Дата заказа]])</f>
        <v>2017</v>
      </c>
      <c r="R58" s="10">
        <f>_xlfn.ISOWEEKNUM(Таблица3[[#This Row],[Дата заказа]])</f>
        <v>44</v>
      </c>
    </row>
    <row r="59" spans="3:18" x14ac:dyDescent="0.2">
      <c r="C59" s="1">
        <v>43</v>
      </c>
      <c r="D59" t="s">
        <v>2693</v>
      </c>
      <c r="E59" t="s">
        <v>2629</v>
      </c>
      <c r="F59" t="s">
        <v>2650</v>
      </c>
      <c r="G59">
        <v>759</v>
      </c>
      <c r="H59" t="s">
        <v>2635</v>
      </c>
      <c r="I59" s="10">
        <v>10</v>
      </c>
      <c r="J59" s="10">
        <v>7590</v>
      </c>
      <c r="K59" s="10">
        <v>0</v>
      </c>
      <c r="L59" s="10">
        <v>7590</v>
      </c>
      <c r="M59" s="21">
        <v>43365</v>
      </c>
      <c r="N59" s="10">
        <f>MONTH(Таблица3[[#This Row],[Дата заказа]])</f>
        <v>9</v>
      </c>
      <c r="O59" s="10">
        <f>WEEKDAY(Таблица3[[#This Row],[Дата заказа]],2)</f>
        <v>6</v>
      </c>
      <c r="P59" s="10">
        <f>IF(AND(DAY(Таблица3[[#This Row],[Дата заказа]])&lt;=20,DAY(Таблица3[[#This Row],[Дата заказа]])&gt;10),1,0)</f>
        <v>0</v>
      </c>
      <c r="Q59" s="10">
        <f>YEAR(Таблица3[[#This Row],[Дата заказа]])</f>
        <v>2018</v>
      </c>
      <c r="R59" s="10">
        <f>_xlfn.ISOWEEKNUM(Таблица3[[#This Row],[Дата заказа]])</f>
        <v>38</v>
      </c>
    </row>
    <row r="60" spans="3:18" x14ac:dyDescent="0.2">
      <c r="C60" s="1">
        <v>23</v>
      </c>
      <c r="D60" t="s">
        <v>2694</v>
      </c>
      <c r="E60" t="s">
        <v>2677</v>
      </c>
      <c r="F60" t="s">
        <v>2695</v>
      </c>
      <c r="G60">
        <v>2645</v>
      </c>
      <c r="H60" t="s">
        <v>2635</v>
      </c>
      <c r="I60" s="10">
        <v>50</v>
      </c>
      <c r="J60" s="10">
        <v>132250</v>
      </c>
      <c r="K60" s="10">
        <v>0.15</v>
      </c>
      <c r="L60" s="10">
        <v>112412.5</v>
      </c>
      <c r="M60" s="21">
        <v>42295</v>
      </c>
      <c r="N60" s="10">
        <f>MONTH(Таблица3[[#This Row],[Дата заказа]])</f>
        <v>10</v>
      </c>
      <c r="O60" s="10">
        <f>WEEKDAY(Таблица3[[#This Row],[Дата заказа]],2)</f>
        <v>7</v>
      </c>
      <c r="P60" s="10">
        <f>IF(AND(DAY(Таблица3[[#This Row],[Дата заказа]])&lt;=20,DAY(Таблица3[[#This Row],[Дата заказа]])&gt;10),1,0)</f>
        <v>1</v>
      </c>
      <c r="Q60" s="10">
        <f>YEAR(Таблица3[[#This Row],[Дата заказа]])</f>
        <v>2015</v>
      </c>
      <c r="R60" s="10">
        <f>_xlfn.ISOWEEKNUM(Таблица3[[#This Row],[Дата заказа]])</f>
        <v>42</v>
      </c>
    </row>
    <row r="61" spans="3:18" x14ac:dyDescent="0.2">
      <c r="C61" s="1">
        <v>32</v>
      </c>
      <c r="D61" t="s">
        <v>2696</v>
      </c>
      <c r="E61" t="s">
        <v>2629</v>
      </c>
      <c r="F61" t="s">
        <v>2638</v>
      </c>
      <c r="G61">
        <v>967</v>
      </c>
      <c r="H61" t="s">
        <v>2635</v>
      </c>
      <c r="I61" s="10">
        <v>8</v>
      </c>
      <c r="J61" s="10">
        <v>7736</v>
      </c>
      <c r="K61" s="10">
        <v>0</v>
      </c>
      <c r="L61" s="10">
        <v>7736</v>
      </c>
      <c r="M61" s="21">
        <v>43885</v>
      </c>
      <c r="N61" s="10">
        <f>MONTH(Таблица3[[#This Row],[Дата заказа]])</f>
        <v>2</v>
      </c>
      <c r="O61" s="10">
        <f>WEEKDAY(Таблица3[[#This Row],[Дата заказа]],2)</f>
        <v>1</v>
      </c>
      <c r="P61" s="10">
        <f>IF(AND(DAY(Таблица3[[#This Row],[Дата заказа]])&lt;=20,DAY(Таблица3[[#This Row],[Дата заказа]])&gt;10),1,0)</f>
        <v>0</v>
      </c>
      <c r="Q61" s="10">
        <f>YEAR(Таблица3[[#This Row],[Дата заказа]])</f>
        <v>2020</v>
      </c>
      <c r="R61" s="10">
        <f>_xlfn.ISOWEEKNUM(Таблица3[[#This Row],[Дата заказа]])</f>
        <v>9</v>
      </c>
    </row>
    <row r="62" spans="3:18" x14ac:dyDescent="0.2">
      <c r="C62" s="1">
        <v>5</v>
      </c>
      <c r="D62" t="s">
        <v>2628</v>
      </c>
      <c r="E62" t="s">
        <v>2629</v>
      </c>
      <c r="F62" t="s">
        <v>2630</v>
      </c>
      <c r="G62">
        <v>1182</v>
      </c>
      <c r="H62" t="s">
        <v>2631</v>
      </c>
      <c r="I62" s="10">
        <v>17</v>
      </c>
      <c r="J62" s="10">
        <v>20094</v>
      </c>
      <c r="K62" s="10">
        <v>0.03</v>
      </c>
      <c r="L62" s="10">
        <v>19491.18</v>
      </c>
      <c r="M62" s="21">
        <v>42492</v>
      </c>
      <c r="N62" s="10">
        <f>MONTH(Таблица3[[#This Row],[Дата заказа]])</f>
        <v>5</v>
      </c>
      <c r="O62" s="10">
        <f>WEEKDAY(Таблица3[[#This Row],[Дата заказа]],2)</f>
        <v>1</v>
      </c>
      <c r="P62" s="10">
        <f>IF(AND(DAY(Таблица3[[#This Row],[Дата заказа]])&lt;=20,DAY(Таблица3[[#This Row],[Дата заказа]])&gt;10),1,0)</f>
        <v>0</v>
      </c>
      <c r="Q62" s="10">
        <f>YEAR(Таблица3[[#This Row],[Дата заказа]])</f>
        <v>2016</v>
      </c>
      <c r="R62" s="10">
        <f>_xlfn.ISOWEEKNUM(Таблица3[[#This Row],[Дата заказа]])</f>
        <v>18</v>
      </c>
    </row>
    <row r="63" spans="3:18" x14ac:dyDescent="0.2">
      <c r="C63" s="1">
        <v>25</v>
      </c>
      <c r="D63" t="s">
        <v>2651</v>
      </c>
      <c r="E63" t="s">
        <v>2633</v>
      </c>
      <c r="F63" t="s">
        <v>2634</v>
      </c>
      <c r="G63">
        <v>1994</v>
      </c>
      <c r="H63" t="s">
        <v>2635</v>
      </c>
      <c r="I63" s="10">
        <v>10</v>
      </c>
      <c r="J63" s="10">
        <v>19940</v>
      </c>
      <c r="K63" s="10">
        <v>0.03</v>
      </c>
      <c r="L63" s="10">
        <v>19341.8</v>
      </c>
      <c r="M63" s="21">
        <v>42847</v>
      </c>
      <c r="N63" s="10">
        <f>MONTH(Таблица3[[#This Row],[Дата заказа]])</f>
        <v>4</v>
      </c>
      <c r="O63" s="10">
        <f>WEEKDAY(Таблица3[[#This Row],[Дата заказа]],2)</f>
        <v>6</v>
      </c>
      <c r="P63" s="10">
        <f>IF(AND(DAY(Таблица3[[#This Row],[Дата заказа]])&lt;=20,DAY(Таблица3[[#This Row],[Дата заказа]])&gt;10),1,0)</f>
        <v>0</v>
      </c>
      <c r="Q63" s="10">
        <f>YEAR(Таблица3[[#This Row],[Дата заказа]])</f>
        <v>2017</v>
      </c>
      <c r="R63" s="10">
        <f>_xlfn.ISOWEEKNUM(Таблица3[[#This Row],[Дата заказа]])</f>
        <v>16</v>
      </c>
    </row>
    <row r="64" spans="3:18" x14ac:dyDescent="0.2">
      <c r="C64" s="1">
        <v>35</v>
      </c>
      <c r="D64" t="s">
        <v>2698</v>
      </c>
      <c r="E64" t="s">
        <v>2655</v>
      </c>
      <c r="F64" t="s">
        <v>2661</v>
      </c>
      <c r="G64">
        <v>617</v>
      </c>
      <c r="H64" t="s">
        <v>2635</v>
      </c>
      <c r="I64" s="10">
        <v>10</v>
      </c>
      <c r="J64" s="10">
        <v>6170</v>
      </c>
      <c r="K64" s="10">
        <v>0</v>
      </c>
      <c r="L64" s="10">
        <v>6170</v>
      </c>
      <c r="M64" s="21">
        <v>43450</v>
      </c>
      <c r="N64" s="10">
        <f>MONTH(Таблица3[[#This Row],[Дата заказа]])</f>
        <v>12</v>
      </c>
      <c r="O64" s="10">
        <f>WEEKDAY(Таблица3[[#This Row],[Дата заказа]],2)</f>
        <v>7</v>
      </c>
      <c r="P64" s="10">
        <f>IF(AND(DAY(Таблица3[[#This Row],[Дата заказа]])&lt;=20,DAY(Таблица3[[#This Row],[Дата заказа]])&gt;10),1,0)</f>
        <v>1</v>
      </c>
      <c r="Q64" s="10">
        <f>YEAR(Таблица3[[#This Row],[Дата заказа]])</f>
        <v>2018</v>
      </c>
      <c r="R64" s="10">
        <f>_xlfn.ISOWEEKNUM(Таблица3[[#This Row],[Дата заказа]])</f>
        <v>50</v>
      </c>
    </row>
    <row r="65" spans="3:18" x14ac:dyDescent="0.2">
      <c r="C65" s="1">
        <v>53</v>
      </c>
      <c r="D65" t="s">
        <v>2646</v>
      </c>
      <c r="E65" t="s">
        <v>2647</v>
      </c>
      <c r="F65" t="s">
        <v>2648</v>
      </c>
      <c r="G65">
        <v>1923</v>
      </c>
      <c r="H65" t="s">
        <v>2631</v>
      </c>
      <c r="I65" s="10">
        <v>35</v>
      </c>
      <c r="J65" s="10">
        <v>67305</v>
      </c>
      <c r="K65" s="10">
        <v>0.06</v>
      </c>
      <c r="L65" s="10">
        <v>63266.7</v>
      </c>
      <c r="M65" s="21">
        <v>44028</v>
      </c>
      <c r="N65" s="10">
        <f>MONTH(Таблица3[[#This Row],[Дата заказа]])</f>
        <v>7</v>
      </c>
      <c r="O65" s="10">
        <f>WEEKDAY(Таблица3[[#This Row],[Дата заказа]],2)</f>
        <v>4</v>
      </c>
      <c r="P65" s="10">
        <f>IF(AND(DAY(Таблица3[[#This Row],[Дата заказа]])&lt;=20,DAY(Таблица3[[#This Row],[Дата заказа]])&gt;10),1,0)</f>
        <v>1</v>
      </c>
      <c r="Q65" s="10">
        <f>YEAR(Таблица3[[#This Row],[Дата заказа]])</f>
        <v>2020</v>
      </c>
      <c r="R65" s="10">
        <f>_xlfn.ISOWEEKNUM(Таблица3[[#This Row],[Дата заказа]])</f>
        <v>29</v>
      </c>
    </row>
    <row r="66" spans="3:18" x14ac:dyDescent="0.2">
      <c r="C66" s="1">
        <v>51</v>
      </c>
      <c r="D66" t="s">
        <v>2689</v>
      </c>
      <c r="E66" t="s">
        <v>2677</v>
      </c>
      <c r="F66" t="s">
        <v>2690</v>
      </c>
      <c r="G66">
        <v>2211</v>
      </c>
      <c r="H66" t="s">
        <v>2635</v>
      </c>
      <c r="I66" s="10">
        <v>25</v>
      </c>
      <c r="J66" s="10">
        <v>55275</v>
      </c>
      <c r="K66" s="10">
        <v>0.09</v>
      </c>
      <c r="L66" s="10">
        <v>50300.25</v>
      </c>
      <c r="M66" s="21">
        <v>43810</v>
      </c>
      <c r="N66" s="10">
        <f>MONTH(Таблица3[[#This Row],[Дата заказа]])</f>
        <v>12</v>
      </c>
      <c r="O66" s="10">
        <f>WEEKDAY(Таблица3[[#This Row],[Дата заказа]],2)</f>
        <v>3</v>
      </c>
      <c r="P66" s="10">
        <f>IF(AND(DAY(Таблица3[[#This Row],[Дата заказа]])&lt;=20,DAY(Таблица3[[#This Row],[Дата заказа]])&gt;10),1,0)</f>
        <v>1</v>
      </c>
      <c r="Q66" s="10">
        <f>YEAR(Таблица3[[#This Row],[Дата заказа]])</f>
        <v>2019</v>
      </c>
      <c r="R66" s="10">
        <f>_xlfn.ISOWEEKNUM(Таблица3[[#This Row],[Дата заказа]])</f>
        <v>50</v>
      </c>
    </row>
    <row r="67" spans="3:18" x14ac:dyDescent="0.2">
      <c r="C67" s="1">
        <v>1</v>
      </c>
      <c r="D67" t="s">
        <v>2700</v>
      </c>
      <c r="E67" t="s">
        <v>2647</v>
      </c>
      <c r="F67" t="s">
        <v>2701</v>
      </c>
      <c r="G67">
        <v>876</v>
      </c>
      <c r="H67" t="s">
        <v>2635</v>
      </c>
      <c r="I67" s="10">
        <v>20</v>
      </c>
      <c r="J67" s="10">
        <v>17520</v>
      </c>
      <c r="K67" s="10">
        <v>0.03</v>
      </c>
      <c r="L67" s="10">
        <v>16994.400000000001</v>
      </c>
      <c r="M67" s="21">
        <v>43806</v>
      </c>
      <c r="N67" s="10">
        <f>MONTH(Таблица3[[#This Row],[Дата заказа]])</f>
        <v>12</v>
      </c>
      <c r="O67" s="10">
        <f>WEEKDAY(Таблица3[[#This Row],[Дата заказа]],2)</f>
        <v>6</v>
      </c>
      <c r="P67" s="10">
        <f>IF(AND(DAY(Таблица3[[#This Row],[Дата заказа]])&lt;=20,DAY(Таблица3[[#This Row],[Дата заказа]])&gt;10),1,0)</f>
        <v>0</v>
      </c>
      <c r="Q67" s="10">
        <f>YEAR(Таблица3[[#This Row],[Дата заказа]])</f>
        <v>2019</v>
      </c>
      <c r="R67" s="10">
        <f>_xlfn.ISOWEEKNUM(Таблица3[[#This Row],[Дата заказа]])</f>
        <v>49</v>
      </c>
    </row>
    <row r="68" spans="3:18" x14ac:dyDescent="0.2">
      <c r="C68" s="1">
        <v>27</v>
      </c>
      <c r="D68" t="s">
        <v>2679</v>
      </c>
      <c r="E68" t="s">
        <v>2633</v>
      </c>
      <c r="F68" t="s">
        <v>2675</v>
      </c>
      <c r="G68">
        <v>1994</v>
      </c>
      <c r="H68" t="s">
        <v>2635</v>
      </c>
      <c r="I68" s="10">
        <v>25</v>
      </c>
      <c r="J68" s="10">
        <v>49850</v>
      </c>
      <c r="K68" s="10">
        <v>0.06</v>
      </c>
      <c r="L68" s="10">
        <v>46859</v>
      </c>
      <c r="M68" s="21">
        <v>43146</v>
      </c>
      <c r="N68" s="10">
        <f>MONTH(Таблица3[[#This Row],[Дата заказа]])</f>
        <v>2</v>
      </c>
      <c r="O68" s="10">
        <f>WEEKDAY(Таблица3[[#This Row],[Дата заказа]],2)</f>
        <v>4</v>
      </c>
      <c r="P68" s="10">
        <f>IF(AND(DAY(Таблица3[[#This Row],[Дата заказа]])&lt;=20,DAY(Таблица3[[#This Row],[Дата заказа]])&gt;10),1,0)</f>
        <v>1</v>
      </c>
      <c r="Q68" s="10">
        <f>YEAR(Таблица3[[#This Row],[Дата заказа]])</f>
        <v>2018</v>
      </c>
      <c r="R68" s="10">
        <f>_xlfn.ISOWEEKNUM(Таблица3[[#This Row],[Дата заказа]])</f>
        <v>7</v>
      </c>
    </row>
    <row r="69" spans="3:18" x14ac:dyDescent="0.2">
      <c r="C69" s="1">
        <v>48</v>
      </c>
      <c r="D69" t="s">
        <v>2664</v>
      </c>
      <c r="E69" t="s">
        <v>2647</v>
      </c>
      <c r="F69" t="s">
        <v>2665</v>
      </c>
      <c r="G69">
        <v>2199</v>
      </c>
      <c r="H69" t="s">
        <v>2631</v>
      </c>
      <c r="I69" s="10">
        <v>55</v>
      </c>
      <c r="J69" s="10">
        <v>120945</v>
      </c>
      <c r="K69" s="10">
        <v>0.15</v>
      </c>
      <c r="L69" s="10">
        <v>102803.25</v>
      </c>
      <c r="M69" s="21">
        <v>42443</v>
      </c>
      <c r="N69" s="10">
        <f>MONTH(Таблица3[[#This Row],[Дата заказа]])</f>
        <v>3</v>
      </c>
      <c r="O69" s="10">
        <f>WEEKDAY(Таблица3[[#This Row],[Дата заказа]],2)</f>
        <v>1</v>
      </c>
      <c r="P69" s="10">
        <f>IF(AND(DAY(Таблица3[[#This Row],[Дата заказа]])&lt;=20,DAY(Таблица3[[#This Row],[Дата заказа]])&gt;10),1,0)</f>
        <v>1</v>
      </c>
      <c r="Q69" s="10">
        <f>YEAR(Таблица3[[#This Row],[Дата заказа]])</f>
        <v>2016</v>
      </c>
      <c r="R69" s="10">
        <f>_xlfn.ISOWEEKNUM(Таблица3[[#This Row],[Дата заказа]])</f>
        <v>11</v>
      </c>
    </row>
    <row r="70" spans="3:18" x14ac:dyDescent="0.2">
      <c r="C70" s="1">
        <v>36</v>
      </c>
      <c r="D70" t="s">
        <v>2683</v>
      </c>
      <c r="E70" t="s">
        <v>2644</v>
      </c>
      <c r="F70" t="s">
        <v>2684</v>
      </c>
      <c r="G70">
        <v>912</v>
      </c>
      <c r="H70" t="s">
        <v>2631</v>
      </c>
      <c r="I70" s="10">
        <v>15</v>
      </c>
      <c r="J70" s="10">
        <v>13680</v>
      </c>
      <c r="K70" s="10">
        <v>0</v>
      </c>
      <c r="L70" s="10">
        <v>13680</v>
      </c>
      <c r="M70" s="21">
        <v>42079</v>
      </c>
      <c r="N70" s="10">
        <f>MONTH(Таблица3[[#This Row],[Дата заказа]])</f>
        <v>3</v>
      </c>
      <c r="O70" s="10">
        <f>WEEKDAY(Таблица3[[#This Row],[Дата заказа]],2)</f>
        <v>1</v>
      </c>
      <c r="P70" s="10">
        <f>IF(AND(DAY(Таблица3[[#This Row],[Дата заказа]])&lt;=20,DAY(Таблица3[[#This Row],[Дата заказа]])&gt;10),1,0)</f>
        <v>1</v>
      </c>
      <c r="Q70" s="10">
        <f>YEAR(Таблица3[[#This Row],[Дата заказа]])</f>
        <v>2015</v>
      </c>
      <c r="R70" s="10">
        <f>_xlfn.ISOWEEKNUM(Таблица3[[#This Row],[Дата заказа]])</f>
        <v>12</v>
      </c>
    </row>
    <row r="71" spans="3:18" x14ac:dyDescent="0.2">
      <c r="C71" s="1">
        <v>29</v>
      </c>
      <c r="D71" t="s">
        <v>2702</v>
      </c>
      <c r="E71" t="s">
        <v>2703</v>
      </c>
      <c r="F71" t="s">
        <v>2704</v>
      </c>
      <c r="G71">
        <v>843</v>
      </c>
      <c r="H71" t="s">
        <v>2635</v>
      </c>
      <c r="I71" s="10">
        <v>10</v>
      </c>
      <c r="J71" s="10">
        <v>8430</v>
      </c>
      <c r="K71" s="10">
        <v>0</v>
      </c>
      <c r="L71" s="10">
        <v>8430</v>
      </c>
      <c r="M71" s="21">
        <v>44109</v>
      </c>
      <c r="N71" s="10">
        <f>MONTH(Таблица3[[#This Row],[Дата заказа]])</f>
        <v>10</v>
      </c>
      <c r="O71" s="10">
        <f>WEEKDAY(Таблица3[[#This Row],[Дата заказа]],2)</f>
        <v>1</v>
      </c>
      <c r="P71" s="10">
        <f>IF(AND(DAY(Таблица3[[#This Row],[Дата заказа]])&lt;=20,DAY(Таблица3[[#This Row],[Дата заказа]])&gt;10),1,0)</f>
        <v>0</v>
      </c>
      <c r="Q71" s="10">
        <f>YEAR(Таблица3[[#This Row],[Дата заказа]])</f>
        <v>2020</v>
      </c>
      <c r="R71" s="10">
        <f>_xlfn.ISOWEEKNUM(Таблица3[[#This Row],[Дата заказа]])</f>
        <v>41</v>
      </c>
    </row>
    <row r="72" spans="3:18" x14ac:dyDescent="0.2">
      <c r="C72" s="1">
        <v>37</v>
      </c>
      <c r="D72" t="s">
        <v>2689</v>
      </c>
      <c r="E72" t="s">
        <v>2677</v>
      </c>
      <c r="F72" t="s">
        <v>2690</v>
      </c>
      <c r="G72">
        <v>2211</v>
      </c>
      <c r="H72" t="s">
        <v>2635</v>
      </c>
      <c r="I72" s="10">
        <v>25</v>
      </c>
      <c r="J72" s="10">
        <v>55275</v>
      </c>
      <c r="K72" s="10">
        <v>0.09</v>
      </c>
      <c r="L72" s="10">
        <v>50300.25</v>
      </c>
      <c r="M72" s="21">
        <v>44001</v>
      </c>
      <c r="N72" s="10">
        <f>MONTH(Таблица3[[#This Row],[Дата заказа]])</f>
        <v>6</v>
      </c>
      <c r="O72" s="10">
        <f>WEEKDAY(Таблица3[[#This Row],[Дата заказа]],2)</f>
        <v>5</v>
      </c>
      <c r="P72" s="10">
        <f>IF(AND(DAY(Таблица3[[#This Row],[Дата заказа]])&lt;=20,DAY(Таблица3[[#This Row],[Дата заказа]])&gt;10),1,0)</f>
        <v>1</v>
      </c>
      <c r="Q72" s="10">
        <f>YEAR(Таблица3[[#This Row],[Дата заказа]])</f>
        <v>2020</v>
      </c>
      <c r="R72" s="10">
        <f>_xlfn.ISOWEEKNUM(Таблица3[[#This Row],[Дата заказа]])</f>
        <v>25</v>
      </c>
    </row>
    <row r="73" spans="3:18" x14ac:dyDescent="0.2">
      <c r="C73" s="1">
        <v>51</v>
      </c>
      <c r="D73" t="s">
        <v>2689</v>
      </c>
      <c r="E73" t="s">
        <v>2677</v>
      </c>
      <c r="F73" t="s">
        <v>2690</v>
      </c>
      <c r="G73">
        <v>2211</v>
      </c>
      <c r="H73" t="s">
        <v>2635</v>
      </c>
      <c r="I73" s="10">
        <v>25</v>
      </c>
      <c r="J73" s="10">
        <v>55275</v>
      </c>
      <c r="K73" s="10">
        <v>0.09</v>
      </c>
      <c r="L73" s="10">
        <v>50300.25</v>
      </c>
      <c r="M73" s="21">
        <v>42936</v>
      </c>
      <c r="N73" s="10">
        <f>MONTH(Таблица3[[#This Row],[Дата заказа]])</f>
        <v>7</v>
      </c>
      <c r="O73" s="10">
        <f>WEEKDAY(Таблица3[[#This Row],[Дата заказа]],2)</f>
        <v>4</v>
      </c>
      <c r="P73" s="10">
        <f>IF(AND(DAY(Таблица3[[#This Row],[Дата заказа]])&lt;=20,DAY(Таблица3[[#This Row],[Дата заказа]])&gt;10),1,0)</f>
        <v>1</v>
      </c>
      <c r="Q73" s="10">
        <f>YEAR(Таблица3[[#This Row],[Дата заказа]])</f>
        <v>2017</v>
      </c>
      <c r="R73" s="10">
        <f>_xlfn.ISOWEEKNUM(Таблица3[[#This Row],[Дата заказа]])</f>
        <v>29</v>
      </c>
    </row>
    <row r="74" spans="3:18" x14ac:dyDescent="0.2">
      <c r="C74" s="1">
        <v>20</v>
      </c>
      <c r="D74" t="s">
        <v>2639</v>
      </c>
      <c r="E74" t="s">
        <v>2640</v>
      </c>
      <c r="F74" t="s">
        <v>2641</v>
      </c>
      <c r="G74">
        <v>2198</v>
      </c>
      <c r="H74" t="s">
        <v>2635</v>
      </c>
      <c r="I74" s="10">
        <v>35</v>
      </c>
      <c r="J74" s="10">
        <v>76930</v>
      </c>
      <c r="K74" s="10">
        <v>0.12</v>
      </c>
      <c r="L74" s="10">
        <v>67698.399999999994</v>
      </c>
      <c r="M74" s="21">
        <v>42434</v>
      </c>
      <c r="N74" s="10">
        <f>MONTH(Таблица3[[#This Row],[Дата заказа]])</f>
        <v>3</v>
      </c>
      <c r="O74" s="10">
        <f>WEEKDAY(Таблица3[[#This Row],[Дата заказа]],2)</f>
        <v>6</v>
      </c>
      <c r="P74" s="10">
        <f>IF(AND(DAY(Таблица3[[#This Row],[Дата заказа]])&lt;=20,DAY(Таблица3[[#This Row],[Дата заказа]])&gt;10),1,0)</f>
        <v>0</v>
      </c>
      <c r="Q74" s="10">
        <f>YEAR(Таблица3[[#This Row],[Дата заказа]])</f>
        <v>2016</v>
      </c>
      <c r="R74" s="10">
        <f>_xlfn.ISOWEEKNUM(Таблица3[[#This Row],[Дата заказа]])</f>
        <v>9</v>
      </c>
    </row>
    <row r="75" spans="3:18" x14ac:dyDescent="0.2">
      <c r="C75" s="1">
        <v>36</v>
      </c>
      <c r="D75" t="s">
        <v>2683</v>
      </c>
      <c r="E75" t="s">
        <v>2644</v>
      </c>
      <c r="F75" t="s">
        <v>2684</v>
      </c>
      <c r="G75">
        <v>912</v>
      </c>
      <c r="H75" t="s">
        <v>2631</v>
      </c>
      <c r="I75" s="10">
        <v>15</v>
      </c>
      <c r="J75" s="10">
        <v>13680</v>
      </c>
      <c r="K75" s="10">
        <v>0</v>
      </c>
      <c r="L75" s="10">
        <v>13680</v>
      </c>
      <c r="M75" s="21">
        <v>43600</v>
      </c>
      <c r="N75" s="10">
        <f>MONTH(Таблица3[[#This Row],[Дата заказа]])</f>
        <v>5</v>
      </c>
      <c r="O75" s="10">
        <f>WEEKDAY(Таблица3[[#This Row],[Дата заказа]],2)</f>
        <v>3</v>
      </c>
      <c r="P75" s="10">
        <f>IF(AND(DAY(Таблица3[[#This Row],[Дата заказа]])&lt;=20,DAY(Таблица3[[#This Row],[Дата заказа]])&gt;10),1,0)</f>
        <v>1</v>
      </c>
      <c r="Q75" s="10">
        <f>YEAR(Таблица3[[#This Row],[Дата заказа]])</f>
        <v>2019</v>
      </c>
      <c r="R75" s="10">
        <f>_xlfn.ISOWEEKNUM(Таблица3[[#This Row],[Дата заказа]])</f>
        <v>20</v>
      </c>
    </row>
    <row r="76" spans="3:18" x14ac:dyDescent="0.2">
      <c r="C76" s="1">
        <v>8</v>
      </c>
      <c r="D76" t="s">
        <v>2657</v>
      </c>
      <c r="E76" t="s">
        <v>2644</v>
      </c>
      <c r="F76" t="s">
        <v>2658</v>
      </c>
      <c r="G76">
        <v>847</v>
      </c>
      <c r="H76" t="s">
        <v>2631</v>
      </c>
      <c r="I76" s="10">
        <v>15</v>
      </c>
      <c r="J76" s="10">
        <v>12705</v>
      </c>
      <c r="K76" s="10">
        <v>0</v>
      </c>
      <c r="L76" s="10">
        <v>12705</v>
      </c>
      <c r="M76" s="21">
        <v>42500</v>
      </c>
      <c r="N76" s="10">
        <f>MONTH(Таблица3[[#This Row],[Дата заказа]])</f>
        <v>5</v>
      </c>
      <c r="O76" s="10">
        <f>WEEKDAY(Таблица3[[#This Row],[Дата заказа]],2)</f>
        <v>2</v>
      </c>
      <c r="P76" s="10">
        <f>IF(AND(DAY(Таблица3[[#This Row],[Дата заказа]])&lt;=20,DAY(Таблица3[[#This Row],[Дата заказа]])&gt;10),1,0)</f>
        <v>0</v>
      </c>
      <c r="Q76" s="10">
        <f>YEAR(Таблица3[[#This Row],[Дата заказа]])</f>
        <v>2016</v>
      </c>
      <c r="R76" s="10">
        <f>_xlfn.ISOWEEKNUM(Таблица3[[#This Row],[Дата заказа]])</f>
        <v>19</v>
      </c>
    </row>
    <row r="77" spans="3:18" x14ac:dyDescent="0.2">
      <c r="C77" s="1">
        <v>50</v>
      </c>
      <c r="D77" t="s">
        <v>2683</v>
      </c>
      <c r="E77" t="s">
        <v>2644</v>
      </c>
      <c r="F77" t="s">
        <v>2684</v>
      </c>
      <c r="G77">
        <v>912</v>
      </c>
      <c r="H77" t="s">
        <v>2631</v>
      </c>
      <c r="I77" s="10">
        <v>20</v>
      </c>
      <c r="J77" s="10">
        <v>18240</v>
      </c>
      <c r="K77" s="10">
        <v>0</v>
      </c>
      <c r="L77" s="10">
        <v>18240</v>
      </c>
      <c r="M77" s="21">
        <v>43533</v>
      </c>
      <c r="N77" s="10">
        <f>MONTH(Таблица3[[#This Row],[Дата заказа]])</f>
        <v>3</v>
      </c>
      <c r="O77" s="10">
        <f>WEEKDAY(Таблица3[[#This Row],[Дата заказа]],2)</f>
        <v>6</v>
      </c>
      <c r="P77" s="10">
        <f>IF(AND(DAY(Таблица3[[#This Row],[Дата заказа]])&lt;=20,DAY(Таблица3[[#This Row],[Дата заказа]])&gt;10),1,0)</f>
        <v>0</v>
      </c>
      <c r="Q77" s="10">
        <f>YEAR(Таблица3[[#This Row],[Дата заказа]])</f>
        <v>2019</v>
      </c>
      <c r="R77" s="10">
        <f>_xlfn.ISOWEEKNUM(Таблица3[[#This Row],[Дата заказа]])</f>
        <v>10</v>
      </c>
    </row>
    <row r="78" spans="3:18" x14ac:dyDescent="0.2">
      <c r="C78" s="1">
        <v>18</v>
      </c>
      <c r="D78" t="s">
        <v>2687</v>
      </c>
      <c r="E78" t="s">
        <v>2669</v>
      </c>
      <c r="F78" t="s">
        <v>2688</v>
      </c>
      <c r="G78">
        <v>1531</v>
      </c>
      <c r="H78" t="s">
        <v>2631</v>
      </c>
      <c r="I78" s="10">
        <v>15</v>
      </c>
      <c r="J78" s="10">
        <v>22965</v>
      </c>
      <c r="K78" s="10">
        <v>0.03</v>
      </c>
      <c r="L78" s="10">
        <v>22276.05</v>
      </c>
      <c r="M78" s="21">
        <v>42909</v>
      </c>
      <c r="N78" s="10">
        <f>MONTH(Таблица3[[#This Row],[Дата заказа]])</f>
        <v>6</v>
      </c>
      <c r="O78" s="10">
        <f>WEEKDAY(Таблица3[[#This Row],[Дата заказа]],2)</f>
        <v>5</v>
      </c>
      <c r="P78" s="10">
        <f>IF(AND(DAY(Таблица3[[#This Row],[Дата заказа]])&lt;=20,DAY(Таблица3[[#This Row],[Дата заказа]])&gt;10),1,0)</f>
        <v>0</v>
      </c>
      <c r="Q78" s="10">
        <f>YEAR(Таблица3[[#This Row],[Дата заказа]])</f>
        <v>2017</v>
      </c>
      <c r="R78" s="10">
        <f>_xlfn.ISOWEEKNUM(Таблица3[[#This Row],[Дата заказа]])</f>
        <v>25</v>
      </c>
    </row>
    <row r="79" spans="3:18" x14ac:dyDescent="0.2">
      <c r="C79" s="1">
        <v>38</v>
      </c>
      <c r="D79" t="s">
        <v>2628</v>
      </c>
      <c r="E79" t="s">
        <v>2629</v>
      </c>
      <c r="F79" t="s">
        <v>2630</v>
      </c>
      <c r="G79">
        <v>1182</v>
      </c>
      <c r="H79" t="s">
        <v>2631</v>
      </c>
      <c r="I79" s="10">
        <v>17</v>
      </c>
      <c r="J79" s="10">
        <v>20094</v>
      </c>
      <c r="K79" s="10">
        <v>0.03</v>
      </c>
      <c r="L79" s="10">
        <v>19491.18</v>
      </c>
      <c r="M79" s="21">
        <v>43436</v>
      </c>
      <c r="N79" s="10">
        <f>MONTH(Таблица3[[#This Row],[Дата заказа]])</f>
        <v>12</v>
      </c>
      <c r="O79" s="10">
        <f>WEEKDAY(Таблица3[[#This Row],[Дата заказа]],2)</f>
        <v>7</v>
      </c>
      <c r="P79" s="10">
        <f>IF(AND(DAY(Таблица3[[#This Row],[Дата заказа]])&lt;=20,DAY(Таблица3[[#This Row],[Дата заказа]])&gt;10),1,0)</f>
        <v>0</v>
      </c>
      <c r="Q79" s="10">
        <f>YEAR(Таблица3[[#This Row],[Дата заказа]])</f>
        <v>2018</v>
      </c>
      <c r="R79" s="10">
        <f>_xlfn.ISOWEEKNUM(Таблица3[[#This Row],[Дата заказа]])</f>
        <v>48</v>
      </c>
    </row>
    <row r="80" spans="3:18" x14ac:dyDescent="0.2">
      <c r="C80" s="1">
        <v>43</v>
      </c>
      <c r="D80" t="s">
        <v>2693</v>
      </c>
      <c r="E80" t="s">
        <v>2629</v>
      </c>
      <c r="F80" t="s">
        <v>2650</v>
      </c>
      <c r="G80">
        <v>759</v>
      </c>
      <c r="H80" t="s">
        <v>2635</v>
      </c>
      <c r="I80" s="10">
        <v>10</v>
      </c>
      <c r="J80" s="10">
        <v>7590</v>
      </c>
      <c r="K80" s="10">
        <v>0</v>
      </c>
      <c r="L80" s="10">
        <v>7590</v>
      </c>
      <c r="M80" s="21">
        <v>44016</v>
      </c>
      <c r="N80" s="10">
        <f>MONTH(Таблица3[[#This Row],[Дата заказа]])</f>
        <v>7</v>
      </c>
      <c r="O80" s="10">
        <f>WEEKDAY(Таблица3[[#This Row],[Дата заказа]],2)</f>
        <v>6</v>
      </c>
      <c r="P80" s="10">
        <f>IF(AND(DAY(Таблица3[[#This Row],[Дата заказа]])&lt;=20,DAY(Таблица3[[#This Row],[Дата заказа]])&gt;10),1,0)</f>
        <v>0</v>
      </c>
      <c r="Q80" s="10">
        <f>YEAR(Таблица3[[#This Row],[Дата заказа]])</f>
        <v>2020</v>
      </c>
      <c r="R80" s="10">
        <f>_xlfn.ISOWEEKNUM(Таблица3[[#This Row],[Дата заказа]])</f>
        <v>27</v>
      </c>
    </row>
    <row r="81" spans="3:18" x14ac:dyDescent="0.2">
      <c r="C81" s="1">
        <v>5</v>
      </c>
      <c r="D81" t="s">
        <v>2628</v>
      </c>
      <c r="E81" t="s">
        <v>2629</v>
      </c>
      <c r="F81" t="s">
        <v>2630</v>
      </c>
      <c r="G81">
        <v>1182</v>
      </c>
      <c r="H81" t="s">
        <v>2631</v>
      </c>
      <c r="I81" s="10">
        <v>17</v>
      </c>
      <c r="J81" s="10">
        <v>20094</v>
      </c>
      <c r="K81" s="10">
        <v>0.03</v>
      </c>
      <c r="L81" s="10">
        <v>19491.18</v>
      </c>
      <c r="M81" s="21">
        <v>42849</v>
      </c>
      <c r="N81" s="10">
        <f>MONTH(Таблица3[[#This Row],[Дата заказа]])</f>
        <v>4</v>
      </c>
      <c r="O81" s="10">
        <f>WEEKDAY(Таблица3[[#This Row],[Дата заказа]],2)</f>
        <v>1</v>
      </c>
      <c r="P81" s="10">
        <f>IF(AND(DAY(Таблица3[[#This Row],[Дата заказа]])&lt;=20,DAY(Таблица3[[#This Row],[Дата заказа]])&gt;10),1,0)</f>
        <v>0</v>
      </c>
      <c r="Q81" s="10">
        <f>YEAR(Таблица3[[#This Row],[Дата заказа]])</f>
        <v>2017</v>
      </c>
      <c r="R81" s="10">
        <f>_xlfn.ISOWEEKNUM(Таблица3[[#This Row],[Дата заказа]])</f>
        <v>17</v>
      </c>
    </row>
    <row r="82" spans="3:18" x14ac:dyDescent="0.2">
      <c r="C82" s="1">
        <v>52</v>
      </c>
      <c r="D82" t="s">
        <v>2628</v>
      </c>
      <c r="E82" t="s">
        <v>2629</v>
      </c>
      <c r="F82" t="s">
        <v>2630</v>
      </c>
      <c r="G82">
        <v>1182</v>
      </c>
      <c r="H82" t="s">
        <v>2631</v>
      </c>
      <c r="I82" s="10">
        <v>17</v>
      </c>
      <c r="J82" s="10">
        <v>20094</v>
      </c>
      <c r="K82" s="10">
        <v>0.03</v>
      </c>
      <c r="L82" s="10">
        <v>19491.18</v>
      </c>
      <c r="M82" s="21">
        <v>42339</v>
      </c>
      <c r="N82" s="10">
        <f>MONTH(Таблица3[[#This Row],[Дата заказа]])</f>
        <v>12</v>
      </c>
      <c r="O82" s="10">
        <f>WEEKDAY(Таблица3[[#This Row],[Дата заказа]],2)</f>
        <v>2</v>
      </c>
      <c r="P82" s="10">
        <f>IF(AND(DAY(Таблица3[[#This Row],[Дата заказа]])&lt;=20,DAY(Таблица3[[#This Row],[Дата заказа]])&gt;10),1,0)</f>
        <v>0</v>
      </c>
      <c r="Q82" s="10">
        <f>YEAR(Таблица3[[#This Row],[Дата заказа]])</f>
        <v>2015</v>
      </c>
      <c r="R82" s="10">
        <f>_xlfn.ISOWEEKNUM(Таблица3[[#This Row],[Дата заказа]])</f>
        <v>49</v>
      </c>
    </row>
    <row r="83" spans="3:18" x14ac:dyDescent="0.2">
      <c r="C83" s="1">
        <v>12</v>
      </c>
      <c r="D83" t="s">
        <v>2643</v>
      </c>
      <c r="E83" t="s">
        <v>2644</v>
      </c>
      <c r="F83" t="s">
        <v>2645</v>
      </c>
      <c r="G83">
        <v>1386</v>
      </c>
      <c r="H83" t="s">
        <v>2631</v>
      </c>
      <c r="I83" s="10">
        <v>20</v>
      </c>
      <c r="J83" s="10">
        <v>27720</v>
      </c>
      <c r="K83" s="10">
        <v>0.03</v>
      </c>
      <c r="L83" s="10">
        <v>26888.400000000001</v>
      </c>
      <c r="M83" s="21">
        <v>42182</v>
      </c>
      <c r="N83" s="10">
        <f>MONTH(Таблица3[[#This Row],[Дата заказа]])</f>
        <v>6</v>
      </c>
      <c r="O83" s="10">
        <f>WEEKDAY(Таблица3[[#This Row],[Дата заказа]],2)</f>
        <v>6</v>
      </c>
      <c r="P83" s="10">
        <f>IF(AND(DAY(Таблица3[[#This Row],[Дата заказа]])&lt;=20,DAY(Таблица3[[#This Row],[Дата заказа]])&gt;10),1,0)</f>
        <v>0</v>
      </c>
      <c r="Q83" s="10">
        <f>YEAR(Таблица3[[#This Row],[Дата заказа]])</f>
        <v>2015</v>
      </c>
      <c r="R83" s="10">
        <f>_xlfn.ISOWEEKNUM(Таблица3[[#This Row],[Дата заказа]])</f>
        <v>26</v>
      </c>
    </row>
    <row r="84" spans="3:18" x14ac:dyDescent="0.2">
      <c r="C84" s="1">
        <v>10</v>
      </c>
      <c r="D84" t="s">
        <v>2652</v>
      </c>
      <c r="E84" t="s">
        <v>2647</v>
      </c>
      <c r="F84" t="s">
        <v>2653</v>
      </c>
      <c r="G84">
        <v>800</v>
      </c>
      <c r="H84" t="s">
        <v>2631</v>
      </c>
      <c r="I84" s="10">
        <v>25</v>
      </c>
      <c r="J84" s="10">
        <v>20000</v>
      </c>
      <c r="K84" s="10">
        <v>0.03</v>
      </c>
      <c r="L84" s="10">
        <v>19400</v>
      </c>
      <c r="M84" s="21">
        <v>43474</v>
      </c>
      <c r="N84" s="10">
        <f>MONTH(Таблица3[[#This Row],[Дата заказа]])</f>
        <v>1</v>
      </c>
      <c r="O84" s="10">
        <f>WEEKDAY(Таблица3[[#This Row],[Дата заказа]],2)</f>
        <v>3</v>
      </c>
      <c r="P84" s="10">
        <f>IF(AND(DAY(Таблица3[[#This Row],[Дата заказа]])&lt;=20,DAY(Таблица3[[#This Row],[Дата заказа]])&gt;10),1,0)</f>
        <v>0</v>
      </c>
      <c r="Q84" s="10">
        <f>YEAR(Таблица3[[#This Row],[Дата заказа]])</f>
        <v>2019</v>
      </c>
      <c r="R84" s="10">
        <f>_xlfn.ISOWEEKNUM(Таблица3[[#This Row],[Дата заказа]])</f>
        <v>2</v>
      </c>
    </row>
    <row r="85" spans="3:18" x14ac:dyDescent="0.2">
      <c r="C85" s="1">
        <v>7</v>
      </c>
      <c r="D85" t="s">
        <v>2646</v>
      </c>
      <c r="E85" t="s">
        <v>2647</v>
      </c>
      <c r="F85" t="s">
        <v>2648</v>
      </c>
      <c r="G85">
        <v>1923</v>
      </c>
      <c r="H85" t="s">
        <v>2631</v>
      </c>
      <c r="I85" s="10">
        <v>25</v>
      </c>
      <c r="J85" s="10">
        <v>48075</v>
      </c>
      <c r="K85" s="10">
        <v>0.06</v>
      </c>
      <c r="L85" s="10">
        <v>45190.5</v>
      </c>
      <c r="M85" s="21">
        <v>43658</v>
      </c>
      <c r="N85" s="10">
        <f>MONTH(Таблица3[[#This Row],[Дата заказа]])</f>
        <v>7</v>
      </c>
      <c r="O85" s="10">
        <f>WEEKDAY(Таблица3[[#This Row],[Дата заказа]],2)</f>
        <v>5</v>
      </c>
      <c r="P85" s="10">
        <f>IF(AND(DAY(Таблица3[[#This Row],[Дата заказа]])&lt;=20,DAY(Таблица3[[#This Row],[Дата заказа]])&gt;10),1,0)</f>
        <v>1</v>
      </c>
      <c r="Q85" s="10">
        <f>YEAR(Таблица3[[#This Row],[Дата заказа]])</f>
        <v>2019</v>
      </c>
      <c r="R85" s="10">
        <f>_xlfn.ISOWEEKNUM(Таблица3[[#This Row],[Дата заказа]])</f>
        <v>28</v>
      </c>
    </row>
    <row r="86" spans="3:18" x14ac:dyDescent="0.2">
      <c r="C86" s="1">
        <v>9</v>
      </c>
      <c r="D86" t="s">
        <v>2676</v>
      </c>
      <c r="E86" t="s">
        <v>2677</v>
      </c>
      <c r="F86" t="s">
        <v>2677</v>
      </c>
      <c r="G86">
        <v>699</v>
      </c>
      <c r="H86" t="s">
        <v>2635</v>
      </c>
      <c r="I86" s="10">
        <v>10</v>
      </c>
      <c r="J86" s="10">
        <v>6990</v>
      </c>
      <c r="K86" s="10">
        <v>0</v>
      </c>
      <c r="L86" s="10">
        <v>6990</v>
      </c>
      <c r="M86" s="21">
        <v>43746</v>
      </c>
      <c r="N86" s="10">
        <f>MONTH(Таблица3[[#This Row],[Дата заказа]])</f>
        <v>10</v>
      </c>
      <c r="O86" s="10">
        <f>WEEKDAY(Таблица3[[#This Row],[Дата заказа]],2)</f>
        <v>2</v>
      </c>
      <c r="P86" s="10">
        <f>IF(AND(DAY(Таблица3[[#This Row],[Дата заказа]])&lt;=20,DAY(Таблица3[[#This Row],[Дата заказа]])&gt;10),1,0)</f>
        <v>0</v>
      </c>
      <c r="Q86" s="10">
        <f>YEAR(Таблица3[[#This Row],[Дата заказа]])</f>
        <v>2019</v>
      </c>
      <c r="R86" s="10">
        <f>_xlfn.ISOWEEKNUM(Таблица3[[#This Row],[Дата заказа]])</f>
        <v>41</v>
      </c>
    </row>
    <row r="87" spans="3:18" x14ac:dyDescent="0.2">
      <c r="C87" s="1">
        <v>14</v>
      </c>
      <c r="D87" t="s">
        <v>2691</v>
      </c>
      <c r="E87" t="s">
        <v>2669</v>
      </c>
      <c r="F87" t="s">
        <v>2669</v>
      </c>
      <c r="G87">
        <v>770</v>
      </c>
      <c r="H87" t="s">
        <v>2631</v>
      </c>
      <c r="I87" s="10">
        <v>20</v>
      </c>
      <c r="J87" s="10">
        <v>15400</v>
      </c>
      <c r="K87" s="10">
        <v>0.03</v>
      </c>
      <c r="L87" s="10">
        <v>14938</v>
      </c>
      <c r="M87" s="21">
        <v>42478</v>
      </c>
      <c r="N87" s="10">
        <f>MONTH(Таблица3[[#This Row],[Дата заказа]])</f>
        <v>4</v>
      </c>
      <c r="O87" s="10">
        <f>WEEKDAY(Таблица3[[#This Row],[Дата заказа]],2)</f>
        <v>1</v>
      </c>
      <c r="P87" s="10">
        <f>IF(AND(DAY(Таблица3[[#This Row],[Дата заказа]])&lt;=20,DAY(Таблица3[[#This Row],[Дата заказа]])&gt;10),1,0)</f>
        <v>1</v>
      </c>
      <c r="Q87" s="10">
        <f>YEAR(Таблица3[[#This Row],[Дата заказа]])</f>
        <v>2016</v>
      </c>
      <c r="R87" s="10">
        <f>_xlfn.ISOWEEKNUM(Таблица3[[#This Row],[Дата заказа]])</f>
        <v>16</v>
      </c>
    </row>
    <row r="88" spans="3:18" x14ac:dyDescent="0.2">
      <c r="C88" s="1">
        <v>24</v>
      </c>
      <c r="D88" t="s">
        <v>2706</v>
      </c>
      <c r="E88" t="s">
        <v>2640</v>
      </c>
      <c r="F88" t="s">
        <v>2707</v>
      </c>
      <c r="G88">
        <v>957</v>
      </c>
      <c r="H88" t="s">
        <v>2631</v>
      </c>
      <c r="I88" s="10">
        <v>25</v>
      </c>
      <c r="J88" s="10">
        <v>23925</v>
      </c>
      <c r="K88" s="10">
        <v>0.03</v>
      </c>
      <c r="L88" s="10">
        <v>23207.25</v>
      </c>
      <c r="M88" s="21">
        <v>43599</v>
      </c>
      <c r="N88" s="10">
        <f>MONTH(Таблица3[[#This Row],[Дата заказа]])</f>
        <v>5</v>
      </c>
      <c r="O88" s="10">
        <f>WEEKDAY(Таблица3[[#This Row],[Дата заказа]],2)</f>
        <v>2</v>
      </c>
      <c r="P88" s="10">
        <f>IF(AND(DAY(Таблица3[[#This Row],[Дата заказа]])&lt;=20,DAY(Таблица3[[#This Row],[Дата заказа]])&gt;10),1,0)</f>
        <v>1</v>
      </c>
      <c r="Q88" s="10">
        <f>YEAR(Таблица3[[#This Row],[Дата заказа]])</f>
        <v>2019</v>
      </c>
      <c r="R88" s="10">
        <f>_xlfn.ISOWEEKNUM(Таблица3[[#This Row],[Дата заказа]])</f>
        <v>20</v>
      </c>
    </row>
    <row r="89" spans="3:18" x14ac:dyDescent="0.2">
      <c r="C89" s="1">
        <v>46</v>
      </c>
      <c r="D89" t="s">
        <v>2691</v>
      </c>
      <c r="E89" t="s">
        <v>2669</v>
      </c>
      <c r="F89" t="s">
        <v>2669</v>
      </c>
      <c r="G89">
        <v>770</v>
      </c>
      <c r="H89" t="s">
        <v>2631</v>
      </c>
      <c r="I89" s="10">
        <v>20</v>
      </c>
      <c r="J89" s="10">
        <v>15400</v>
      </c>
      <c r="K89" s="10">
        <v>0.03</v>
      </c>
      <c r="L89" s="10">
        <v>14938</v>
      </c>
      <c r="M89" s="21">
        <v>43434</v>
      </c>
      <c r="N89" s="10">
        <f>MONTH(Таблица3[[#This Row],[Дата заказа]])</f>
        <v>11</v>
      </c>
      <c r="O89" s="10">
        <f>WEEKDAY(Таблица3[[#This Row],[Дата заказа]],2)</f>
        <v>5</v>
      </c>
      <c r="P89" s="10">
        <f>IF(AND(DAY(Таблица3[[#This Row],[Дата заказа]])&lt;=20,DAY(Таблица3[[#This Row],[Дата заказа]])&gt;10),1,0)</f>
        <v>0</v>
      </c>
      <c r="Q89" s="10">
        <f>YEAR(Таблица3[[#This Row],[Дата заказа]])</f>
        <v>2018</v>
      </c>
      <c r="R89" s="10">
        <f>_xlfn.ISOWEEKNUM(Таблица3[[#This Row],[Дата заказа]])</f>
        <v>48</v>
      </c>
    </row>
    <row r="90" spans="3:18" x14ac:dyDescent="0.2">
      <c r="C90" s="1">
        <v>27</v>
      </c>
      <c r="D90" t="s">
        <v>2679</v>
      </c>
      <c r="E90" t="s">
        <v>2633</v>
      </c>
      <c r="F90" t="s">
        <v>2675</v>
      </c>
      <c r="G90">
        <v>1994</v>
      </c>
      <c r="H90" t="s">
        <v>2635</v>
      </c>
      <c r="I90" s="10">
        <v>25</v>
      </c>
      <c r="J90" s="10">
        <v>49850</v>
      </c>
      <c r="K90" s="10">
        <v>0.06</v>
      </c>
      <c r="L90" s="10">
        <v>46859</v>
      </c>
      <c r="M90" s="21">
        <v>42252</v>
      </c>
      <c r="N90" s="10">
        <f>MONTH(Таблица3[[#This Row],[Дата заказа]])</f>
        <v>9</v>
      </c>
      <c r="O90" s="10">
        <f>WEEKDAY(Таблица3[[#This Row],[Дата заказа]],2)</f>
        <v>6</v>
      </c>
      <c r="P90" s="10">
        <f>IF(AND(DAY(Таблица3[[#This Row],[Дата заказа]])&lt;=20,DAY(Таблица3[[#This Row],[Дата заказа]])&gt;10),1,0)</f>
        <v>0</v>
      </c>
      <c r="Q90" s="10">
        <f>YEAR(Таблица3[[#This Row],[Дата заказа]])</f>
        <v>2015</v>
      </c>
      <c r="R90" s="10">
        <f>_xlfn.ISOWEEKNUM(Таблица3[[#This Row],[Дата заказа]])</f>
        <v>36</v>
      </c>
    </row>
    <row r="91" spans="3:18" x14ac:dyDescent="0.2">
      <c r="C91" s="1">
        <v>4</v>
      </c>
      <c r="D91" t="s">
        <v>2689</v>
      </c>
      <c r="E91" t="s">
        <v>2677</v>
      </c>
      <c r="F91" t="s">
        <v>2708</v>
      </c>
      <c r="G91">
        <v>2211</v>
      </c>
      <c r="H91" t="s">
        <v>2635</v>
      </c>
      <c r="I91" s="10">
        <v>25</v>
      </c>
      <c r="J91" s="10">
        <v>55275</v>
      </c>
      <c r="K91" s="10">
        <v>0.09</v>
      </c>
      <c r="L91" s="10">
        <v>50300.25</v>
      </c>
      <c r="M91" s="21">
        <v>43212</v>
      </c>
      <c r="N91" s="10">
        <f>MONTH(Таблица3[[#This Row],[Дата заказа]])</f>
        <v>4</v>
      </c>
      <c r="O91" s="10">
        <f>WEEKDAY(Таблица3[[#This Row],[Дата заказа]],2)</f>
        <v>7</v>
      </c>
      <c r="P91" s="10">
        <f>IF(AND(DAY(Таблица3[[#This Row],[Дата заказа]])&lt;=20,DAY(Таблица3[[#This Row],[Дата заказа]])&gt;10),1,0)</f>
        <v>0</v>
      </c>
      <c r="Q91" s="10">
        <f>YEAR(Таблица3[[#This Row],[Дата заказа]])</f>
        <v>2018</v>
      </c>
      <c r="R91" s="10">
        <f>_xlfn.ISOWEEKNUM(Таблица3[[#This Row],[Дата заказа]])</f>
        <v>16</v>
      </c>
    </row>
    <row r="92" spans="3:18" x14ac:dyDescent="0.2">
      <c r="C92" s="1">
        <v>53</v>
      </c>
      <c r="D92" t="s">
        <v>2646</v>
      </c>
      <c r="E92" t="s">
        <v>2647</v>
      </c>
      <c r="F92" t="s">
        <v>2648</v>
      </c>
      <c r="G92">
        <v>1923</v>
      </c>
      <c r="H92" t="s">
        <v>2631</v>
      </c>
      <c r="I92" s="10">
        <v>35</v>
      </c>
      <c r="J92" s="10">
        <v>67305</v>
      </c>
      <c r="K92" s="10">
        <v>0.06</v>
      </c>
      <c r="L92" s="10">
        <v>63266.7</v>
      </c>
      <c r="M92" s="21">
        <v>43015</v>
      </c>
      <c r="N92" s="10">
        <f>MONTH(Таблица3[[#This Row],[Дата заказа]])</f>
        <v>10</v>
      </c>
      <c r="O92" s="10">
        <f>WEEKDAY(Таблица3[[#This Row],[Дата заказа]],2)</f>
        <v>6</v>
      </c>
      <c r="P92" s="10">
        <f>IF(AND(DAY(Таблица3[[#This Row],[Дата заказа]])&lt;=20,DAY(Таблица3[[#This Row],[Дата заказа]])&gt;10),1,0)</f>
        <v>0</v>
      </c>
      <c r="Q92" s="10">
        <f>YEAR(Таблица3[[#This Row],[Дата заказа]])</f>
        <v>2017</v>
      </c>
      <c r="R92" s="10">
        <f>_xlfn.ISOWEEKNUM(Таблица3[[#This Row],[Дата заказа]])</f>
        <v>40</v>
      </c>
    </row>
    <row r="93" spans="3:18" x14ac:dyDescent="0.2">
      <c r="C93" s="1">
        <v>11</v>
      </c>
      <c r="D93" t="s">
        <v>2693</v>
      </c>
      <c r="E93" t="s">
        <v>2629</v>
      </c>
      <c r="F93" t="s">
        <v>2709</v>
      </c>
      <c r="G93">
        <v>3197</v>
      </c>
      <c r="H93" t="s">
        <v>2635</v>
      </c>
      <c r="I93" s="10">
        <v>10</v>
      </c>
      <c r="J93" s="10">
        <v>31970</v>
      </c>
      <c r="K93" s="10">
        <v>0</v>
      </c>
      <c r="L93" s="10">
        <v>31970</v>
      </c>
      <c r="M93" s="21">
        <v>43603</v>
      </c>
      <c r="N93" s="10">
        <f>MONTH(Таблица3[[#This Row],[Дата заказа]])</f>
        <v>5</v>
      </c>
      <c r="O93" s="10">
        <f>WEEKDAY(Таблица3[[#This Row],[Дата заказа]],2)</f>
        <v>6</v>
      </c>
      <c r="P93" s="10">
        <f>IF(AND(DAY(Таблица3[[#This Row],[Дата заказа]])&lt;=20,DAY(Таблица3[[#This Row],[Дата заказа]])&gt;10),1,0)</f>
        <v>1</v>
      </c>
      <c r="Q93" s="10">
        <f>YEAR(Таблица3[[#This Row],[Дата заказа]])</f>
        <v>2019</v>
      </c>
      <c r="R93" s="10">
        <f>_xlfn.ISOWEEKNUM(Таблица3[[#This Row],[Дата заказа]])</f>
        <v>20</v>
      </c>
    </row>
    <row r="94" spans="3:18" x14ac:dyDescent="0.2">
      <c r="C94" s="1">
        <v>28</v>
      </c>
      <c r="D94" t="s">
        <v>2632</v>
      </c>
      <c r="E94" t="s">
        <v>2633</v>
      </c>
      <c r="F94" t="s">
        <v>2634</v>
      </c>
      <c r="G94">
        <v>1994</v>
      </c>
      <c r="H94" t="s">
        <v>2635</v>
      </c>
      <c r="I94" s="10">
        <v>40</v>
      </c>
      <c r="J94" s="10">
        <v>79760</v>
      </c>
      <c r="K94" s="10">
        <v>0.12</v>
      </c>
      <c r="L94" s="10">
        <v>70188.800000000003</v>
      </c>
      <c r="M94" s="21">
        <v>42990</v>
      </c>
      <c r="N94" s="10">
        <f>MONTH(Таблица3[[#This Row],[Дата заказа]])</f>
        <v>9</v>
      </c>
      <c r="O94" s="10">
        <f>WEEKDAY(Таблица3[[#This Row],[Дата заказа]],2)</f>
        <v>2</v>
      </c>
      <c r="P94" s="10">
        <f>IF(AND(DAY(Таблица3[[#This Row],[Дата заказа]])&lt;=20,DAY(Таблица3[[#This Row],[Дата заказа]])&gt;10),1,0)</f>
        <v>1</v>
      </c>
      <c r="Q94" s="10">
        <f>YEAR(Таблица3[[#This Row],[Дата заказа]])</f>
        <v>2017</v>
      </c>
      <c r="R94" s="10">
        <f>_xlfn.ISOWEEKNUM(Таблица3[[#This Row],[Дата заказа]])</f>
        <v>37</v>
      </c>
    </row>
    <row r="95" spans="3:18" x14ac:dyDescent="0.2">
      <c r="C95" s="1">
        <v>34</v>
      </c>
      <c r="D95" t="s">
        <v>2664</v>
      </c>
      <c r="E95" t="s">
        <v>2647</v>
      </c>
      <c r="F95" t="s">
        <v>2665</v>
      </c>
      <c r="G95">
        <v>2199</v>
      </c>
      <c r="H95" t="s">
        <v>2631</v>
      </c>
      <c r="I95" s="10">
        <v>60</v>
      </c>
      <c r="J95" s="10">
        <v>131940</v>
      </c>
      <c r="K95" s="10">
        <v>0.15</v>
      </c>
      <c r="L95" s="10">
        <v>112149</v>
      </c>
      <c r="M95" s="21">
        <v>43197</v>
      </c>
      <c r="N95" s="10">
        <f>MONTH(Таблица3[[#This Row],[Дата заказа]])</f>
        <v>4</v>
      </c>
      <c r="O95" s="10">
        <f>WEEKDAY(Таблица3[[#This Row],[Дата заказа]],2)</f>
        <v>6</v>
      </c>
      <c r="P95" s="10">
        <f>IF(AND(DAY(Таблица3[[#This Row],[Дата заказа]])&lt;=20,DAY(Таблица3[[#This Row],[Дата заказа]])&gt;10),1,0)</f>
        <v>0</v>
      </c>
      <c r="Q95" s="10">
        <f>YEAR(Таблица3[[#This Row],[Дата заказа]])</f>
        <v>2018</v>
      </c>
      <c r="R95" s="10">
        <f>_xlfn.ISOWEEKNUM(Таблица3[[#This Row],[Дата заказа]])</f>
        <v>14</v>
      </c>
    </row>
    <row r="96" spans="3:18" x14ac:dyDescent="0.2">
      <c r="C96" s="1">
        <v>9</v>
      </c>
      <c r="D96" t="s">
        <v>2676</v>
      </c>
      <c r="E96" t="s">
        <v>2677</v>
      </c>
      <c r="F96" t="s">
        <v>2677</v>
      </c>
      <c r="G96">
        <v>699</v>
      </c>
      <c r="H96" t="s">
        <v>2635</v>
      </c>
      <c r="I96" s="10">
        <v>10</v>
      </c>
      <c r="J96" s="10">
        <v>6990</v>
      </c>
      <c r="K96" s="10">
        <v>0</v>
      </c>
      <c r="L96" s="10">
        <v>6990</v>
      </c>
      <c r="M96" s="21">
        <v>42720</v>
      </c>
      <c r="N96" s="10">
        <f>MONTH(Таблица3[[#This Row],[Дата заказа]])</f>
        <v>12</v>
      </c>
      <c r="O96" s="10">
        <f>WEEKDAY(Таблица3[[#This Row],[Дата заказа]],2)</f>
        <v>5</v>
      </c>
      <c r="P96" s="10">
        <f>IF(AND(DAY(Таблица3[[#This Row],[Дата заказа]])&lt;=20,DAY(Таблица3[[#This Row],[Дата заказа]])&gt;10),1,0)</f>
        <v>1</v>
      </c>
      <c r="Q96" s="10">
        <f>YEAR(Таблица3[[#This Row],[Дата заказа]])</f>
        <v>2016</v>
      </c>
      <c r="R96" s="10">
        <f>_xlfn.ISOWEEKNUM(Таблица3[[#This Row],[Дата заказа]])</f>
        <v>50</v>
      </c>
    </row>
    <row r="97" spans="3:18" x14ac:dyDescent="0.2">
      <c r="C97" s="1">
        <v>46</v>
      </c>
      <c r="D97" t="s">
        <v>2691</v>
      </c>
      <c r="E97" t="s">
        <v>2669</v>
      </c>
      <c r="F97" t="s">
        <v>2669</v>
      </c>
      <c r="G97">
        <v>770</v>
      </c>
      <c r="H97" t="s">
        <v>2631</v>
      </c>
      <c r="I97" s="10">
        <v>20</v>
      </c>
      <c r="J97" s="10">
        <v>15400</v>
      </c>
      <c r="K97" s="10">
        <v>0.03</v>
      </c>
      <c r="L97" s="10">
        <v>14938</v>
      </c>
      <c r="M97" s="21">
        <v>42499</v>
      </c>
      <c r="N97" s="10">
        <f>MONTH(Таблица3[[#This Row],[Дата заказа]])</f>
        <v>5</v>
      </c>
      <c r="O97" s="10">
        <f>WEEKDAY(Таблица3[[#This Row],[Дата заказа]],2)</f>
        <v>1</v>
      </c>
      <c r="P97" s="10">
        <f>IF(AND(DAY(Таблица3[[#This Row],[Дата заказа]])&lt;=20,DAY(Таблица3[[#This Row],[Дата заказа]])&gt;10),1,0)</f>
        <v>0</v>
      </c>
      <c r="Q97" s="10">
        <f>YEAR(Таблица3[[#This Row],[Дата заказа]])</f>
        <v>2016</v>
      </c>
      <c r="R97" s="10">
        <f>_xlfn.ISOWEEKNUM(Таблица3[[#This Row],[Дата заказа]])</f>
        <v>19</v>
      </c>
    </row>
    <row r="98" spans="3:18" x14ac:dyDescent="0.2">
      <c r="C98" s="1">
        <v>39</v>
      </c>
      <c r="D98" t="s">
        <v>2646</v>
      </c>
      <c r="E98" t="s">
        <v>2647</v>
      </c>
      <c r="F98" t="s">
        <v>2648</v>
      </c>
      <c r="G98">
        <v>1923</v>
      </c>
      <c r="H98" t="s">
        <v>2631</v>
      </c>
      <c r="I98" s="10">
        <v>25</v>
      </c>
      <c r="J98" s="10">
        <v>48075</v>
      </c>
      <c r="K98" s="10">
        <v>0.06</v>
      </c>
      <c r="L98" s="10">
        <v>45190.5</v>
      </c>
      <c r="M98" s="21">
        <v>43810</v>
      </c>
      <c r="N98" s="10">
        <f>MONTH(Таблица3[[#This Row],[Дата заказа]])</f>
        <v>12</v>
      </c>
      <c r="O98" s="10">
        <f>WEEKDAY(Таблица3[[#This Row],[Дата заказа]],2)</f>
        <v>3</v>
      </c>
      <c r="P98" s="10">
        <f>IF(AND(DAY(Таблица3[[#This Row],[Дата заказа]])&lt;=20,DAY(Таблица3[[#This Row],[Дата заказа]])&gt;10),1,0)</f>
        <v>1</v>
      </c>
      <c r="Q98" s="10">
        <f>YEAR(Таблица3[[#This Row],[Дата заказа]])</f>
        <v>2019</v>
      </c>
      <c r="R98" s="10">
        <f>_xlfn.ISOWEEKNUM(Таблица3[[#This Row],[Дата заказа]])</f>
        <v>50</v>
      </c>
    </row>
    <row r="99" spans="3:18" x14ac:dyDescent="0.2">
      <c r="C99" s="1">
        <v>21</v>
      </c>
      <c r="D99" t="s">
        <v>2654</v>
      </c>
      <c r="E99" t="s">
        <v>2655</v>
      </c>
      <c r="F99" t="s">
        <v>2656</v>
      </c>
      <c r="G99">
        <v>887</v>
      </c>
      <c r="H99" t="s">
        <v>2635</v>
      </c>
      <c r="I99" s="10">
        <v>15</v>
      </c>
      <c r="J99" s="10">
        <v>13305</v>
      </c>
      <c r="K99" s="10">
        <v>0</v>
      </c>
      <c r="L99" s="10">
        <v>13305</v>
      </c>
      <c r="M99" s="21">
        <v>42271</v>
      </c>
      <c r="N99" s="10">
        <f>MONTH(Таблица3[[#This Row],[Дата заказа]])</f>
        <v>9</v>
      </c>
      <c r="O99" s="10">
        <f>WEEKDAY(Таблица3[[#This Row],[Дата заказа]],2)</f>
        <v>4</v>
      </c>
      <c r="P99" s="10">
        <f>IF(AND(DAY(Таблица3[[#This Row],[Дата заказа]])&lt;=20,DAY(Таблица3[[#This Row],[Дата заказа]])&gt;10),1,0)</f>
        <v>0</v>
      </c>
      <c r="Q99" s="10">
        <f>YEAR(Таблица3[[#This Row],[Дата заказа]])</f>
        <v>2015</v>
      </c>
      <c r="R99" s="10">
        <f>_xlfn.ISOWEEKNUM(Таблица3[[#This Row],[Дата заказа]])</f>
        <v>39</v>
      </c>
    </row>
    <row r="100" spans="3:18" x14ac:dyDescent="0.2">
      <c r="C100" s="1">
        <v>54</v>
      </c>
      <c r="D100" t="s">
        <v>2657</v>
      </c>
      <c r="E100" t="s">
        <v>2644</v>
      </c>
      <c r="F100" t="s">
        <v>2658</v>
      </c>
      <c r="G100">
        <v>847</v>
      </c>
      <c r="H100" t="s">
        <v>2631</v>
      </c>
      <c r="I100" s="10">
        <v>15</v>
      </c>
      <c r="J100" s="10">
        <v>12705</v>
      </c>
      <c r="K100" s="10">
        <v>0</v>
      </c>
      <c r="L100" s="10">
        <v>12705</v>
      </c>
      <c r="M100" s="21">
        <v>42237</v>
      </c>
      <c r="N100" s="10">
        <f>MONTH(Таблица3[[#This Row],[Дата заказа]])</f>
        <v>8</v>
      </c>
      <c r="O100" s="10">
        <f>WEEKDAY(Таблица3[[#This Row],[Дата заказа]],2)</f>
        <v>5</v>
      </c>
      <c r="P100" s="10">
        <f>IF(AND(DAY(Таблица3[[#This Row],[Дата заказа]])&lt;=20,DAY(Таблица3[[#This Row],[Дата заказа]])&gt;10),1,0)</f>
        <v>0</v>
      </c>
      <c r="Q100" s="10">
        <f>YEAR(Таблица3[[#This Row],[Дата заказа]])</f>
        <v>2015</v>
      </c>
      <c r="R100" s="10">
        <f>_xlfn.ISOWEEKNUM(Таблица3[[#This Row],[Дата заказа]])</f>
        <v>34</v>
      </c>
    </row>
    <row r="101" spans="3:18" x14ac:dyDescent="0.2">
      <c r="C101" s="1">
        <v>13</v>
      </c>
      <c r="D101" t="s">
        <v>2649</v>
      </c>
      <c r="E101" t="s">
        <v>2629</v>
      </c>
      <c r="F101" t="s">
        <v>2650</v>
      </c>
      <c r="G101">
        <v>759</v>
      </c>
      <c r="H101" t="s">
        <v>2635</v>
      </c>
      <c r="I101" s="10">
        <v>14</v>
      </c>
      <c r="J101" s="10">
        <v>10626</v>
      </c>
      <c r="K101" s="10">
        <v>0</v>
      </c>
      <c r="L101" s="10">
        <v>10626</v>
      </c>
      <c r="M101" s="21">
        <v>42101</v>
      </c>
      <c r="N101" s="10">
        <f>MONTH(Таблица3[[#This Row],[Дата заказа]])</f>
        <v>4</v>
      </c>
      <c r="O101" s="10">
        <f>WEEKDAY(Таблица3[[#This Row],[Дата заказа]],2)</f>
        <v>2</v>
      </c>
      <c r="P101" s="10">
        <f>IF(AND(DAY(Таблица3[[#This Row],[Дата заказа]])&lt;=20,DAY(Таблица3[[#This Row],[Дата заказа]])&gt;10),1,0)</f>
        <v>0</v>
      </c>
      <c r="Q101" s="10">
        <f>YEAR(Таблица3[[#This Row],[Дата заказа]])</f>
        <v>2015</v>
      </c>
      <c r="R101" s="10">
        <f>_xlfn.ISOWEEKNUM(Таблица3[[#This Row],[Дата заказа]])</f>
        <v>15</v>
      </c>
    </row>
    <row r="102" spans="3:18" x14ac:dyDescent="0.2">
      <c r="C102" s="1">
        <v>48</v>
      </c>
      <c r="D102" t="s">
        <v>2664</v>
      </c>
      <c r="E102" t="s">
        <v>2647</v>
      </c>
      <c r="F102" t="s">
        <v>2665</v>
      </c>
      <c r="G102">
        <v>2199</v>
      </c>
      <c r="H102" t="s">
        <v>2631</v>
      </c>
      <c r="I102" s="10">
        <v>55</v>
      </c>
      <c r="J102" s="10">
        <v>120945</v>
      </c>
      <c r="K102" s="10">
        <v>0.15</v>
      </c>
      <c r="L102" s="10">
        <v>102803.25</v>
      </c>
      <c r="M102" s="21">
        <v>42234</v>
      </c>
      <c r="N102" s="10">
        <f>MONTH(Таблица3[[#This Row],[Дата заказа]])</f>
        <v>8</v>
      </c>
      <c r="O102" s="10">
        <f>WEEKDAY(Таблица3[[#This Row],[Дата заказа]],2)</f>
        <v>2</v>
      </c>
      <c r="P102" s="10">
        <f>IF(AND(DAY(Таблица3[[#This Row],[Дата заказа]])&lt;=20,DAY(Таблица3[[#This Row],[Дата заказа]])&gt;10),1,0)</f>
        <v>1</v>
      </c>
      <c r="Q102" s="10">
        <f>YEAR(Таблица3[[#This Row],[Дата заказа]])</f>
        <v>2015</v>
      </c>
      <c r="R102" s="10">
        <f>_xlfn.ISOWEEKNUM(Таблица3[[#This Row],[Дата заказа]])</f>
        <v>34</v>
      </c>
    </row>
    <row r="103" spans="3:18" x14ac:dyDescent="0.2">
      <c r="C103" s="1">
        <v>8</v>
      </c>
      <c r="D103" t="s">
        <v>2657</v>
      </c>
      <c r="E103" t="s">
        <v>2644</v>
      </c>
      <c r="F103" t="s">
        <v>2658</v>
      </c>
      <c r="G103">
        <v>847</v>
      </c>
      <c r="H103" t="s">
        <v>2631</v>
      </c>
      <c r="I103" s="10">
        <v>15</v>
      </c>
      <c r="J103" s="10">
        <v>12705</v>
      </c>
      <c r="K103" s="10">
        <v>0</v>
      </c>
      <c r="L103" s="10">
        <v>12705</v>
      </c>
      <c r="M103" s="21">
        <v>42260</v>
      </c>
      <c r="N103" s="10">
        <f>MONTH(Таблица3[[#This Row],[Дата заказа]])</f>
        <v>9</v>
      </c>
      <c r="O103" s="10">
        <f>WEEKDAY(Таблица3[[#This Row],[Дата заказа]],2)</f>
        <v>7</v>
      </c>
      <c r="P103" s="10">
        <f>IF(AND(DAY(Таблица3[[#This Row],[Дата заказа]])&lt;=20,DAY(Таблица3[[#This Row],[Дата заказа]])&gt;10),1,0)</f>
        <v>1</v>
      </c>
      <c r="Q103" s="10">
        <f>YEAR(Таблица3[[#This Row],[Дата заказа]])</f>
        <v>2015</v>
      </c>
      <c r="R103" s="10">
        <f>_xlfn.ISOWEEKNUM(Таблица3[[#This Row],[Дата заказа]])</f>
        <v>37</v>
      </c>
    </row>
    <row r="104" spans="3:18" x14ac:dyDescent="0.2">
      <c r="C104" s="1">
        <v>3</v>
      </c>
      <c r="D104" t="s">
        <v>2642</v>
      </c>
      <c r="E104" t="s">
        <v>2629</v>
      </c>
      <c r="F104" t="s">
        <v>2629</v>
      </c>
      <c r="G104">
        <v>807</v>
      </c>
      <c r="H104" t="s">
        <v>2631</v>
      </c>
      <c r="I104" s="10">
        <v>18</v>
      </c>
      <c r="J104" s="10">
        <v>14526</v>
      </c>
      <c r="K104" s="10">
        <v>0</v>
      </c>
      <c r="L104" s="10">
        <v>14526</v>
      </c>
      <c r="M104" s="21">
        <v>42081</v>
      </c>
      <c r="N104" s="10">
        <f>MONTH(Таблица3[[#This Row],[Дата заказа]])</f>
        <v>3</v>
      </c>
      <c r="O104" s="10">
        <f>WEEKDAY(Таблица3[[#This Row],[Дата заказа]],2)</f>
        <v>3</v>
      </c>
      <c r="P104" s="10">
        <f>IF(AND(DAY(Таблица3[[#This Row],[Дата заказа]])&lt;=20,DAY(Таблица3[[#This Row],[Дата заказа]])&gt;10),1,0)</f>
        <v>1</v>
      </c>
      <c r="Q104" s="10">
        <f>YEAR(Таблица3[[#This Row],[Дата заказа]])</f>
        <v>2015</v>
      </c>
      <c r="R104" s="10">
        <f>_xlfn.ISOWEEKNUM(Таблица3[[#This Row],[Дата заказа]])</f>
        <v>12</v>
      </c>
    </row>
    <row r="105" spans="3:18" x14ac:dyDescent="0.2">
      <c r="C105" s="1">
        <v>3</v>
      </c>
      <c r="D105" t="s">
        <v>2642</v>
      </c>
      <c r="E105" t="s">
        <v>2629</v>
      </c>
      <c r="F105" t="s">
        <v>2629</v>
      </c>
      <c r="G105">
        <v>807</v>
      </c>
      <c r="H105" t="s">
        <v>2631</v>
      </c>
      <c r="I105" s="10">
        <v>18</v>
      </c>
      <c r="J105" s="10">
        <v>14526</v>
      </c>
      <c r="K105" s="10">
        <v>0</v>
      </c>
      <c r="L105" s="10">
        <v>14526</v>
      </c>
      <c r="M105" s="21">
        <v>42829</v>
      </c>
      <c r="N105" s="10">
        <f>MONTH(Таблица3[[#This Row],[Дата заказа]])</f>
        <v>4</v>
      </c>
      <c r="O105" s="10">
        <f>WEEKDAY(Таблица3[[#This Row],[Дата заказа]],2)</f>
        <v>2</v>
      </c>
      <c r="P105" s="10">
        <f>IF(AND(DAY(Таблица3[[#This Row],[Дата заказа]])&lt;=20,DAY(Таблица3[[#This Row],[Дата заказа]])&gt;10),1,0)</f>
        <v>0</v>
      </c>
      <c r="Q105" s="10">
        <f>YEAR(Таблица3[[#This Row],[Дата заказа]])</f>
        <v>2017</v>
      </c>
      <c r="R105" s="10">
        <f>_xlfn.ISOWEEKNUM(Таблица3[[#This Row],[Дата заказа]])</f>
        <v>14</v>
      </c>
    </row>
    <row r="106" spans="3:18" x14ac:dyDescent="0.2">
      <c r="C106" s="1">
        <v>29</v>
      </c>
      <c r="D106" t="s">
        <v>2702</v>
      </c>
      <c r="E106" t="s">
        <v>2703</v>
      </c>
      <c r="F106" t="s">
        <v>2704</v>
      </c>
      <c r="G106">
        <v>843</v>
      </c>
      <c r="H106" t="s">
        <v>2635</v>
      </c>
      <c r="I106" s="10">
        <v>10</v>
      </c>
      <c r="J106" s="10">
        <v>8430</v>
      </c>
      <c r="K106" s="10">
        <v>0</v>
      </c>
      <c r="L106" s="10">
        <v>8430</v>
      </c>
      <c r="M106" s="21">
        <v>42813</v>
      </c>
      <c r="N106" s="10">
        <f>MONTH(Таблица3[[#This Row],[Дата заказа]])</f>
        <v>3</v>
      </c>
      <c r="O106" s="10">
        <f>WEEKDAY(Таблица3[[#This Row],[Дата заказа]],2)</f>
        <v>7</v>
      </c>
      <c r="P106" s="10">
        <f>IF(AND(DAY(Таблица3[[#This Row],[Дата заказа]])&lt;=20,DAY(Таблица3[[#This Row],[Дата заказа]])&gt;10),1,0)</f>
        <v>1</v>
      </c>
      <c r="Q106" s="10">
        <f>YEAR(Таблица3[[#This Row],[Дата заказа]])</f>
        <v>2017</v>
      </c>
      <c r="R106" s="10">
        <f>_xlfn.ISOWEEKNUM(Таблица3[[#This Row],[Дата заказа]])</f>
        <v>11</v>
      </c>
    </row>
    <row r="107" spans="3:18" x14ac:dyDescent="0.2">
      <c r="C107" s="1">
        <v>45</v>
      </c>
      <c r="D107" t="s">
        <v>2649</v>
      </c>
      <c r="E107" t="s">
        <v>2629</v>
      </c>
      <c r="F107" t="s">
        <v>2650</v>
      </c>
      <c r="G107">
        <v>759</v>
      </c>
      <c r="H107" t="s">
        <v>2635</v>
      </c>
      <c r="I107" s="10">
        <v>14</v>
      </c>
      <c r="J107" s="10">
        <v>10626</v>
      </c>
      <c r="K107" s="10">
        <v>0</v>
      </c>
      <c r="L107" s="10">
        <v>10626</v>
      </c>
      <c r="M107" s="21">
        <v>44010</v>
      </c>
      <c r="N107" s="10">
        <f>MONTH(Таблица3[[#This Row],[Дата заказа]])</f>
        <v>6</v>
      </c>
      <c r="O107" s="10">
        <f>WEEKDAY(Таблица3[[#This Row],[Дата заказа]],2)</f>
        <v>7</v>
      </c>
      <c r="P107" s="10">
        <f>IF(AND(DAY(Таблица3[[#This Row],[Дата заказа]])&lt;=20,DAY(Таблица3[[#This Row],[Дата заказа]])&gt;10),1,0)</f>
        <v>0</v>
      </c>
      <c r="Q107" s="10">
        <f>YEAR(Таблица3[[#This Row],[Дата заказа]])</f>
        <v>2020</v>
      </c>
      <c r="R107" s="10">
        <f>_xlfn.ISOWEEKNUM(Таблица3[[#This Row],[Дата заказа]])</f>
        <v>26</v>
      </c>
    </row>
    <row r="108" spans="3:18" x14ac:dyDescent="0.2">
      <c r="C108" s="1">
        <v>34</v>
      </c>
      <c r="D108" t="s">
        <v>2664</v>
      </c>
      <c r="E108" t="s">
        <v>2647</v>
      </c>
      <c r="F108" t="s">
        <v>2665</v>
      </c>
      <c r="G108">
        <v>2199</v>
      </c>
      <c r="H108" t="s">
        <v>2631</v>
      </c>
      <c r="I108" s="10">
        <v>60</v>
      </c>
      <c r="J108" s="10">
        <v>131940</v>
      </c>
      <c r="K108" s="10">
        <v>0.15</v>
      </c>
      <c r="L108" s="10">
        <v>112149</v>
      </c>
      <c r="M108" s="21">
        <v>43697</v>
      </c>
      <c r="N108" s="10">
        <f>MONTH(Таблица3[[#This Row],[Дата заказа]])</f>
        <v>8</v>
      </c>
      <c r="O108" s="10">
        <f>WEEKDAY(Таблица3[[#This Row],[Дата заказа]],2)</f>
        <v>2</v>
      </c>
      <c r="P108" s="10">
        <f>IF(AND(DAY(Таблица3[[#This Row],[Дата заказа]])&lt;=20,DAY(Таблица3[[#This Row],[Дата заказа]])&gt;10),1,0)</f>
        <v>1</v>
      </c>
      <c r="Q108" s="10">
        <f>YEAR(Таблица3[[#This Row],[Дата заказа]])</f>
        <v>2019</v>
      </c>
      <c r="R108" s="10">
        <f>_xlfn.ISOWEEKNUM(Таблица3[[#This Row],[Дата заказа]])</f>
        <v>34</v>
      </c>
    </row>
    <row r="109" spans="3:18" x14ac:dyDescent="0.2">
      <c r="C109" s="1">
        <v>56</v>
      </c>
      <c r="D109" t="s">
        <v>2652</v>
      </c>
      <c r="E109" t="s">
        <v>2647</v>
      </c>
      <c r="F109" t="s">
        <v>2653</v>
      </c>
      <c r="G109">
        <v>800</v>
      </c>
      <c r="H109" t="s">
        <v>2631</v>
      </c>
      <c r="I109" s="10">
        <v>40</v>
      </c>
      <c r="J109" s="10">
        <v>32000</v>
      </c>
      <c r="K109" s="10">
        <v>0.03</v>
      </c>
      <c r="L109" s="10">
        <v>31040</v>
      </c>
      <c r="M109" s="21">
        <v>43166</v>
      </c>
      <c r="N109" s="10">
        <f>MONTH(Таблица3[[#This Row],[Дата заказа]])</f>
        <v>3</v>
      </c>
      <c r="O109" s="10">
        <f>WEEKDAY(Таблица3[[#This Row],[Дата заказа]],2)</f>
        <v>3</v>
      </c>
      <c r="P109" s="10">
        <f>IF(AND(DAY(Таблица3[[#This Row],[Дата заказа]])&lt;=20,DAY(Таблица3[[#This Row],[Дата заказа]])&gt;10),1,0)</f>
        <v>0</v>
      </c>
      <c r="Q109" s="10">
        <f>YEAR(Таблица3[[#This Row],[Дата заказа]])</f>
        <v>2018</v>
      </c>
      <c r="R109" s="10">
        <f>_xlfn.ISOWEEKNUM(Таблица3[[#This Row],[Дата заказа]])</f>
        <v>10</v>
      </c>
    </row>
    <row r="110" spans="3:18" x14ac:dyDescent="0.2">
      <c r="C110" s="1">
        <v>37</v>
      </c>
      <c r="D110" t="s">
        <v>2689</v>
      </c>
      <c r="E110" t="s">
        <v>2677</v>
      </c>
      <c r="F110" t="s">
        <v>2690</v>
      </c>
      <c r="G110">
        <v>2211</v>
      </c>
      <c r="H110" t="s">
        <v>2635</v>
      </c>
      <c r="I110" s="10">
        <v>25</v>
      </c>
      <c r="J110" s="10">
        <v>55275</v>
      </c>
      <c r="K110" s="10">
        <v>0.09</v>
      </c>
      <c r="L110" s="10">
        <v>50300.25</v>
      </c>
      <c r="M110" s="21">
        <v>43845</v>
      </c>
      <c r="N110" s="10">
        <f>MONTH(Таблица3[[#This Row],[Дата заказа]])</f>
        <v>1</v>
      </c>
      <c r="O110" s="10">
        <f>WEEKDAY(Таблица3[[#This Row],[Дата заказа]],2)</f>
        <v>3</v>
      </c>
      <c r="P110" s="10">
        <f>IF(AND(DAY(Таблица3[[#This Row],[Дата заказа]])&lt;=20,DAY(Таблица3[[#This Row],[Дата заказа]])&gt;10),1,0)</f>
        <v>1</v>
      </c>
      <c r="Q110" s="10">
        <f>YEAR(Таблица3[[#This Row],[Дата заказа]])</f>
        <v>2020</v>
      </c>
      <c r="R110" s="10">
        <f>_xlfn.ISOWEEKNUM(Таблица3[[#This Row],[Дата заказа]])</f>
        <v>3</v>
      </c>
    </row>
    <row r="111" spans="3:18" x14ac:dyDescent="0.2">
      <c r="C111" s="1">
        <v>26</v>
      </c>
      <c r="D111" t="s">
        <v>2660</v>
      </c>
      <c r="E111" t="s">
        <v>2655</v>
      </c>
      <c r="F111" t="s">
        <v>2661</v>
      </c>
      <c r="G111">
        <v>2197</v>
      </c>
      <c r="H111" t="s">
        <v>2631</v>
      </c>
      <c r="I111" s="10">
        <v>40</v>
      </c>
      <c r="J111" s="10">
        <v>87880</v>
      </c>
      <c r="K111" s="10">
        <v>0.12</v>
      </c>
      <c r="L111" s="10">
        <v>77334.399999999994</v>
      </c>
      <c r="M111" s="21">
        <v>42022</v>
      </c>
      <c r="N111" s="10">
        <f>MONTH(Таблица3[[#This Row],[Дата заказа]])</f>
        <v>1</v>
      </c>
      <c r="O111" s="10">
        <f>WEEKDAY(Таблица3[[#This Row],[Дата заказа]],2)</f>
        <v>7</v>
      </c>
      <c r="P111" s="10">
        <f>IF(AND(DAY(Таблица3[[#This Row],[Дата заказа]])&lt;=20,DAY(Таблица3[[#This Row],[Дата заказа]])&gt;10),1,0)</f>
        <v>1</v>
      </c>
      <c r="Q111" s="10">
        <f>YEAR(Таблица3[[#This Row],[Дата заказа]])</f>
        <v>2015</v>
      </c>
      <c r="R111" s="10">
        <f>_xlfn.ISOWEEKNUM(Таблица3[[#This Row],[Дата заказа]])</f>
        <v>3</v>
      </c>
    </row>
    <row r="112" spans="3:18" x14ac:dyDescent="0.2">
      <c r="C112" s="1">
        <v>44</v>
      </c>
      <c r="D112" t="s">
        <v>2643</v>
      </c>
      <c r="E112" t="s">
        <v>2644</v>
      </c>
      <c r="F112" t="s">
        <v>2645</v>
      </c>
      <c r="G112">
        <v>1386</v>
      </c>
      <c r="H112" t="s">
        <v>2631</v>
      </c>
      <c r="I112" s="10">
        <v>20</v>
      </c>
      <c r="J112" s="10">
        <v>27720</v>
      </c>
      <c r="K112" s="10">
        <v>0.03</v>
      </c>
      <c r="L112" s="10">
        <v>26888.400000000001</v>
      </c>
      <c r="M112" s="21">
        <v>42869</v>
      </c>
      <c r="N112" s="10">
        <f>MONTH(Таблица3[[#This Row],[Дата заказа]])</f>
        <v>5</v>
      </c>
      <c r="O112" s="10">
        <f>WEEKDAY(Таблица3[[#This Row],[Дата заказа]],2)</f>
        <v>7</v>
      </c>
      <c r="P112" s="10">
        <f>IF(AND(DAY(Таблица3[[#This Row],[Дата заказа]])&lt;=20,DAY(Таблица3[[#This Row],[Дата заказа]])&gt;10),1,0)</f>
        <v>1</v>
      </c>
      <c r="Q112" s="10">
        <f>YEAR(Таблица3[[#This Row],[Дата заказа]])</f>
        <v>2017</v>
      </c>
      <c r="R112" s="10">
        <f>_xlfn.ISOWEEKNUM(Таблица3[[#This Row],[Дата заказа]])</f>
        <v>19</v>
      </c>
    </row>
    <row r="113" spans="3:18" x14ac:dyDescent="0.2">
      <c r="C113" s="1">
        <v>21</v>
      </c>
      <c r="D113" t="s">
        <v>2654</v>
      </c>
      <c r="E113" t="s">
        <v>2655</v>
      </c>
      <c r="F113" t="s">
        <v>2656</v>
      </c>
      <c r="G113">
        <v>887</v>
      </c>
      <c r="H113" t="s">
        <v>2635</v>
      </c>
      <c r="I113" s="10">
        <v>15</v>
      </c>
      <c r="J113" s="10">
        <v>13305</v>
      </c>
      <c r="K113" s="10">
        <v>0</v>
      </c>
      <c r="L113" s="10">
        <v>13305</v>
      </c>
      <c r="M113" s="21">
        <v>43303</v>
      </c>
      <c r="N113" s="10">
        <f>MONTH(Таблица3[[#This Row],[Дата заказа]])</f>
        <v>7</v>
      </c>
      <c r="O113" s="10">
        <f>WEEKDAY(Таблица3[[#This Row],[Дата заказа]],2)</f>
        <v>7</v>
      </c>
      <c r="P113" s="10">
        <f>IF(AND(DAY(Таблица3[[#This Row],[Дата заказа]])&lt;=20,DAY(Таблица3[[#This Row],[Дата заказа]])&gt;10),1,0)</f>
        <v>0</v>
      </c>
      <c r="Q113" s="10">
        <f>YEAR(Таблица3[[#This Row],[Дата заказа]])</f>
        <v>2018</v>
      </c>
      <c r="R113" s="10">
        <f>_xlfn.ISOWEEKNUM(Таблица3[[#This Row],[Дата заказа]])</f>
        <v>29</v>
      </c>
    </row>
    <row r="114" spans="3:18" x14ac:dyDescent="0.2">
      <c r="C114" s="1">
        <v>29</v>
      </c>
      <c r="D114" t="s">
        <v>2702</v>
      </c>
      <c r="E114" t="s">
        <v>2703</v>
      </c>
      <c r="F114" t="s">
        <v>2704</v>
      </c>
      <c r="G114">
        <v>843</v>
      </c>
      <c r="H114" t="s">
        <v>2635</v>
      </c>
      <c r="I114" s="10">
        <v>10</v>
      </c>
      <c r="J114" s="10">
        <v>8430</v>
      </c>
      <c r="K114" s="10">
        <v>0</v>
      </c>
      <c r="L114" s="10">
        <v>8430</v>
      </c>
      <c r="M114" s="21">
        <v>42313</v>
      </c>
      <c r="N114" s="10">
        <f>MONTH(Таблица3[[#This Row],[Дата заказа]])</f>
        <v>11</v>
      </c>
      <c r="O114" s="10">
        <f>WEEKDAY(Таблица3[[#This Row],[Дата заказа]],2)</f>
        <v>4</v>
      </c>
      <c r="P114" s="10">
        <f>IF(AND(DAY(Таблица3[[#This Row],[Дата заказа]])&lt;=20,DAY(Таблица3[[#This Row],[Дата заказа]])&gt;10),1,0)</f>
        <v>0</v>
      </c>
      <c r="Q114" s="10">
        <f>YEAR(Таблица3[[#This Row],[Дата заказа]])</f>
        <v>2015</v>
      </c>
      <c r="R114" s="10">
        <f>_xlfn.ISOWEEKNUM(Таблица3[[#This Row],[Дата заказа]])</f>
        <v>45</v>
      </c>
    </row>
    <row r="115" spans="3:18" x14ac:dyDescent="0.2">
      <c r="C115" s="1">
        <v>0</v>
      </c>
      <c r="D115" t="s">
        <v>2666</v>
      </c>
      <c r="E115" t="s">
        <v>2655</v>
      </c>
      <c r="F115" t="s">
        <v>2667</v>
      </c>
      <c r="G115">
        <v>620</v>
      </c>
      <c r="H115" t="s">
        <v>2635</v>
      </c>
      <c r="I115" s="10">
        <v>30</v>
      </c>
      <c r="J115" s="10">
        <v>18600</v>
      </c>
      <c r="K115" s="10">
        <v>0.03</v>
      </c>
      <c r="L115" s="10">
        <v>18042</v>
      </c>
      <c r="M115" s="21">
        <v>42782</v>
      </c>
      <c r="N115" s="10">
        <f>MONTH(Таблица3[[#This Row],[Дата заказа]])</f>
        <v>2</v>
      </c>
      <c r="O115" s="10">
        <f>WEEKDAY(Таблица3[[#This Row],[Дата заказа]],2)</f>
        <v>4</v>
      </c>
      <c r="P115" s="10">
        <f>IF(AND(DAY(Таблица3[[#This Row],[Дата заказа]])&lt;=20,DAY(Таблица3[[#This Row],[Дата заказа]])&gt;10),1,0)</f>
        <v>1</v>
      </c>
      <c r="Q115" s="10">
        <f>YEAR(Таблица3[[#This Row],[Дата заказа]])</f>
        <v>2017</v>
      </c>
      <c r="R115" s="10">
        <f>_xlfn.ISOWEEKNUM(Таблица3[[#This Row],[Дата заказа]])</f>
        <v>7</v>
      </c>
    </row>
    <row r="116" spans="3:18" x14ac:dyDescent="0.2">
      <c r="C116" s="1">
        <v>56</v>
      </c>
      <c r="D116" t="s">
        <v>2652</v>
      </c>
      <c r="E116" t="s">
        <v>2647</v>
      </c>
      <c r="F116" t="s">
        <v>2653</v>
      </c>
      <c r="G116">
        <v>800</v>
      </c>
      <c r="H116" t="s">
        <v>2631</v>
      </c>
      <c r="I116" s="10">
        <v>40</v>
      </c>
      <c r="J116" s="10">
        <v>32000</v>
      </c>
      <c r="K116" s="10">
        <v>0.03</v>
      </c>
      <c r="L116" s="10">
        <v>31040</v>
      </c>
      <c r="M116" s="21">
        <v>42593</v>
      </c>
      <c r="N116" s="10">
        <f>MONTH(Таблица3[[#This Row],[Дата заказа]])</f>
        <v>8</v>
      </c>
      <c r="O116" s="10">
        <f>WEEKDAY(Таблица3[[#This Row],[Дата заказа]],2)</f>
        <v>4</v>
      </c>
      <c r="P116" s="10">
        <f>IF(AND(DAY(Таблица3[[#This Row],[Дата заказа]])&lt;=20,DAY(Таблица3[[#This Row],[Дата заказа]])&gt;10),1,0)</f>
        <v>1</v>
      </c>
      <c r="Q116" s="10">
        <f>YEAR(Таблица3[[#This Row],[Дата заказа]])</f>
        <v>2016</v>
      </c>
      <c r="R116" s="10">
        <f>_xlfn.ISOWEEKNUM(Таблица3[[#This Row],[Дата заказа]])</f>
        <v>32</v>
      </c>
    </row>
    <row r="117" spans="3:18" x14ac:dyDescent="0.2">
      <c r="C117" s="1">
        <v>38</v>
      </c>
      <c r="D117" t="s">
        <v>2628</v>
      </c>
      <c r="E117" t="s">
        <v>2629</v>
      </c>
      <c r="F117" t="s">
        <v>2630</v>
      </c>
      <c r="G117">
        <v>1182</v>
      </c>
      <c r="H117" t="s">
        <v>2631</v>
      </c>
      <c r="I117" s="10">
        <v>17</v>
      </c>
      <c r="J117" s="10">
        <v>20094</v>
      </c>
      <c r="K117" s="10">
        <v>0.03</v>
      </c>
      <c r="L117" s="10">
        <v>19491.18</v>
      </c>
      <c r="M117" s="21">
        <v>42588</v>
      </c>
      <c r="N117" s="10">
        <f>MONTH(Таблица3[[#This Row],[Дата заказа]])</f>
        <v>8</v>
      </c>
      <c r="O117" s="10">
        <f>WEEKDAY(Таблица3[[#This Row],[Дата заказа]],2)</f>
        <v>6</v>
      </c>
      <c r="P117" s="10">
        <f>IF(AND(DAY(Таблица3[[#This Row],[Дата заказа]])&lt;=20,DAY(Таблица3[[#This Row],[Дата заказа]])&gt;10),1,0)</f>
        <v>0</v>
      </c>
      <c r="Q117" s="10">
        <f>YEAR(Таблица3[[#This Row],[Дата заказа]])</f>
        <v>2016</v>
      </c>
      <c r="R117" s="10">
        <f>_xlfn.ISOWEEKNUM(Таблица3[[#This Row],[Дата заказа]])</f>
        <v>31</v>
      </c>
    </row>
    <row r="118" spans="3:18" x14ac:dyDescent="0.2">
      <c r="C118" s="1">
        <v>47</v>
      </c>
      <c r="D118" t="s">
        <v>2674</v>
      </c>
      <c r="E118" t="s">
        <v>2633</v>
      </c>
      <c r="F118" t="s">
        <v>2675</v>
      </c>
      <c r="G118">
        <v>1994</v>
      </c>
      <c r="H118" t="s">
        <v>2635</v>
      </c>
      <c r="I118" s="10">
        <v>12</v>
      </c>
      <c r="J118" s="10">
        <v>23928</v>
      </c>
      <c r="K118" s="10">
        <v>0.03</v>
      </c>
      <c r="L118" s="10">
        <v>23210.16</v>
      </c>
      <c r="M118" s="21">
        <v>43407</v>
      </c>
      <c r="N118" s="10">
        <f>MONTH(Таблица3[[#This Row],[Дата заказа]])</f>
        <v>11</v>
      </c>
      <c r="O118" s="10">
        <f>WEEKDAY(Таблица3[[#This Row],[Дата заказа]],2)</f>
        <v>6</v>
      </c>
      <c r="P118" s="10">
        <f>IF(AND(DAY(Таблица3[[#This Row],[Дата заказа]])&lt;=20,DAY(Таблица3[[#This Row],[Дата заказа]])&gt;10),1,0)</f>
        <v>0</v>
      </c>
      <c r="Q118" s="10">
        <f>YEAR(Таблица3[[#This Row],[Дата заказа]])</f>
        <v>2018</v>
      </c>
      <c r="R118" s="10">
        <f>_xlfn.ISOWEEKNUM(Таблица3[[#This Row],[Дата заказа]])</f>
        <v>44</v>
      </c>
    </row>
    <row r="119" spans="3:18" x14ac:dyDescent="0.2">
      <c r="C119" s="1">
        <v>15</v>
      </c>
      <c r="D119" t="s">
        <v>2712</v>
      </c>
      <c r="E119" t="s">
        <v>2633</v>
      </c>
      <c r="F119" t="s">
        <v>2713</v>
      </c>
      <c r="G119">
        <v>1994</v>
      </c>
      <c r="H119" t="s">
        <v>2635</v>
      </c>
      <c r="I119" s="10">
        <v>17</v>
      </c>
      <c r="J119" s="10">
        <v>33898</v>
      </c>
      <c r="K119" s="10">
        <v>0.06</v>
      </c>
      <c r="L119" s="10">
        <v>31864.12</v>
      </c>
      <c r="M119" s="21">
        <v>44016</v>
      </c>
      <c r="N119" s="10">
        <f>MONTH(Таблица3[[#This Row],[Дата заказа]])</f>
        <v>7</v>
      </c>
      <c r="O119" s="10">
        <f>WEEKDAY(Таблица3[[#This Row],[Дата заказа]],2)</f>
        <v>6</v>
      </c>
      <c r="P119" s="10">
        <f>IF(AND(DAY(Таблица3[[#This Row],[Дата заказа]])&lt;=20,DAY(Таблица3[[#This Row],[Дата заказа]])&gt;10),1,0)</f>
        <v>0</v>
      </c>
      <c r="Q119" s="10">
        <f>YEAR(Таблица3[[#This Row],[Дата заказа]])</f>
        <v>2020</v>
      </c>
      <c r="R119" s="10">
        <f>_xlfn.ISOWEEKNUM(Таблица3[[#This Row],[Дата заказа]])</f>
        <v>27</v>
      </c>
    </row>
    <row r="120" spans="3:18" x14ac:dyDescent="0.2">
      <c r="C120" s="1">
        <v>26</v>
      </c>
      <c r="D120" t="s">
        <v>2660</v>
      </c>
      <c r="E120" t="s">
        <v>2655</v>
      </c>
      <c r="F120" t="s">
        <v>2661</v>
      </c>
      <c r="G120">
        <v>2197</v>
      </c>
      <c r="H120" t="s">
        <v>2631</v>
      </c>
      <c r="I120" s="10">
        <v>40</v>
      </c>
      <c r="J120" s="10">
        <v>87880</v>
      </c>
      <c r="K120" s="10">
        <v>0.12</v>
      </c>
      <c r="L120" s="10">
        <v>77334.399999999994</v>
      </c>
      <c r="M120" s="21">
        <v>43998</v>
      </c>
      <c r="N120" s="10">
        <f>MONTH(Таблица3[[#This Row],[Дата заказа]])</f>
        <v>6</v>
      </c>
      <c r="O120" s="10">
        <f>WEEKDAY(Таблица3[[#This Row],[Дата заказа]],2)</f>
        <v>2</v>
      </c>
      <c r="P120" s="10">
        <f>IF(AND(DAY(Таблица3[[#This Row],[Дата заказа]])&lt;=20,DAY(Таблица3[[#This Row],[Дата заказа]])&gt;10),1,0)</f>
        <v>1</v>
      </c>
      <c r="Q120" s="10">
        <f>YEAR(Таблица3[[#This Row],[Дата заказа]])</f>
        <v>2020</v>
      </c>
      <c r="R120" s="10">
        <f>_xlfn.ISOWEEKNUM(Таблица3[[#This Row],[Дата заказа]])</f>
        <v>25</v>
      </c>
    </row>
    <row r="121" spans="3:18" x14ac:dyDescent="0.2">
      <c r="C121" s="1">
        <v>55</v>
      </c>
      <c r="D121" t="s">
        <v>2676</v>
      </c>
      <c r="E121" t="s">
        <v>2677</v>
      </c>
      <c r="F121" t="s">
        <v>2677</v>
      </c>
      <c r="G121">
        <v>699</v>
      </c>
      <c r="H121" t="s">
        <v>2635</v>
      </c>
      <c r="I121" s="10">
        <v>10</v>
      </c>
      <c r="J121" s="10">
        <v>6990</v>
      </c>
      <c r="K121" s="10">
        <v>0</v>
      </c>
      <c r="L121" s="10">
        <v>6990</v>
      </c>
      <c r="M121" s="21">
        <v>43979</v>
      </c>
      <c r="N121" s="10">
        <f>MONTH(Таблица3[[#This Row],[Дата заказа]])</f>
        <v>5</v>
      </c>
      <c r="O121" s="10">
        <f>WEEKDAY(Таблица3[[#This Row],[Дата заказа]],2)</f>
        <v>4</v>
      </c>
      <c r="P121" s="10">
        <f>IF(AND(DAY(Таблица3[[#This Row],[Дата заказа]])&lt;=20,DAY(Таблица3[[#This Row],[Дата заказа]])&gt;10),1,0)</f>
        <v>0</v>
      </c>
      <c r="Q121" s="10">
        <f>YEAR(Таблица3[[#This Row],[Дата заказа]])</f>
        <v>2020</v>
      </c>
      <c r="R121" s="10">
        <f>_xlfn.ISOWEEKNUM(Таблица3[[#This Row],[Дата заказа]])</f>
        <v>22</v>
      </c>
    </row>
    <row r="122" spans="3:18" x14ac:dyDescent="0.2">
      <c r="C122" s="1">
        <v>48</v>
      </c>
      <c r="D122" t="s">
        <v>2664</v>
      </c>
      <c r="E122" t="s">
        <v>2647</v>
      </c>
      <c r="F122" t="s">
        <v>2665</v>
      </c>
      <c r="G122">
        <v>2199</v>
      </c>
      <c r="H122" t="s">
        <v>2631</v>
      </c>
      <c r="I122" s="10">
        <v>55</v>
      </c>
      <c r="J122" s="10">
        <v>120945</v>
      </c>
      <c r="K122" s="10">
        <v>0.15</v>
      </c>
      <c r="L122" s="10">
        <v>102803.25</v>
      </c>
      <c r="M122" s="21">
        <v>43214</v>
      </c>
      <c r="N122" s="10">
        <f>MONTH(Таблица3[[#This Row],[Дата заказа]])</f>
        <v>4</v>
      </c>
      <c r="O122" s="10">
        <f>WEEKDAY(Таблица3[[#This Row],[Дата заказа]],2)</f>
        <v>2</v>
      </c>
      <c r="P122" s="10">
        <f>IF(AND(DAY(Таблица3[[#This Row],[Дата заказа]])&lt;=20,DAY(Таблица3[[#This Row],[Дата заказа]])&gt;10),1,0)</f>
        <v>0</v>
      </c>
      <c r="Q122" s="10">
        <f>YEAR(Таблица3[[#This Row],[Дата заказа]])</f>
        <v>2018</v>
      </c>
      <c r="R122" s="10">
        <f>_xlfn.ISOWEEKNUM(Таблица3[[#This Row],[Дата заказа]])</f>
        <v>17</v>
      </c>
    </row>
    <row r="123" spans="3:18" x14ac:dyDescent="0.2">
      <c r="C123" s="1">
        <v>25</v>
      </c>
      <c r="D123" t="s">
        <v>2651</v>
      </c>
      <c r="E123" t="s">
        <v>2633</v>
      </c>
      <c r="F123" t="s">
        <v>2634</v>
      </c>
      <c r="G123">
        <v>1994</v>
      </c>
      <c r="H123" t="s">
        <v>2635</v>
      </c>
      <c r="I123" s="10">
        <v>10</v>
      </c>
      <c r="J123" s="10">
        <v>19940</v>
      </c>
      <c r="K123" s="10">
        <v>0.03</v>
      </c>
      <c r="L123" s="10">
        <v>19341.8</v>
      </c>
      <c r="M123" s="21">
        <v>43759</v>
      </c>
      <c r="N123" s="10">
        <f>MONTH(Таблица3[[#This Row],[Дата заказа]])</f>
        <v>10</v>
      </c>
      <c r="O123" s="10">
        <f>WEEKDAY(Таблица3[[#This Row],[Дата заказа]],2)</f>
        <v>1</v>
      </c>
      <c r="P123" s="10">
        <f>IF(AND(DAY(Таблица3[[#This Row],[Дата заказа]])&lt;=20,DAY(Таблица3[[#This Row],[Дата заказа]])&gt;10),1,0)</f>
        <v>0</v>
      </c>
      <c r="Q123" s="10">
        <f>YEAR(Таблица3[[#This Row],[Дата заказа]])</f>
        <v>2019</v>
      </c>
      <c r="R123" s="10">
        <f>_xlfn.ISOWEEKNUM(Таблица3[[#This Row],[Дата заказа]])</f>
        <v>43</v>
      </c>
    </row>
    <row r="124" spans="3:18" x14ac:dyDescent="0.2">
      <c r="C124" s="1">
        <v>3</v>
      </c>
      <c r="D124" t="s">
        <v>2642</v>
      </c>
      <c r="E124" t="s">
        <v>2629</v>
      </c>
      <c r="F124" t="s">
        <v>2629</v>
      </c>
      <c r="G124">
        <v>807</v>
      </c>
      <c r="H124" t="s">
        <v>2631</v>
      </c>
      <c r="I124" s="10">
        <v>18</v>
      </c>
      <c r="J124" s="10">
        <v>14526</v>
      </c>
      <c r="K124" s="10">
        <v>0</v>
      </c>
      <c r="L124" s="10">
        <v>14526</v>
      </c>
      <c r="M124" s="21">
        <v>43769</v>
      </c>
      <c r="N124" s="10">
        <f>MONTH(Таблица3[[#This Row],[Дата заказа]])</f>
        <v>10</v>
      </c>
      <c r="O124" s="10">
        <f>WEEKDAY(Таблица3[[#This Row],[Дата заказа]],2)</f>
        <v>4</v>
      </c>
      <c r="P124" s="10">
        <f>IF(AND(DAY(Таблица3[[#This Row],[Дата заказа]])&lt;=20,DAY(Таблица3[[#This Row],[Дата заказа]])&gt;10),1,0)</f>
        <v>0</v>
      </c>
      <c r="Q124" s="10">
        <f>YEAR(Таблица3[[#This Row],[Дата заказа]])</f>
        <v>2019</v>
      </c>
      <c r="R124" s="10">
        <f>_xlfn.ISOWEEKNUM(Таблица3[[#This Row],[Дата заказа]])</f>
        <v>44</v>
      </c>
    </row>
    <row r="125" spans="3:18" x14ac:dyDescent="0.2">
      <c r="C125" s="1">
        <v>13</v>
      </c>
      <c r="D125" t="s">
        <v>2649</v>
      </c>
      <c r="E125" t="s">
        <v>2629</v>
      </c>
      <c r="F125" t="s">
        <v>2650</v>
      </c>
      <c r="G125">
        <v>759</v>
      </c>
      <c r="H125" t="s">
        <v>2635</v>
      </c>
      <c r="I125" s="10">
        <v>14</v>
      </c>
      <c r="J125" s="10">
        <v>10626</v>
      </c>
      <c r="K125" s="10">
        <v>0</v>
      </c>
      <c r="L125" s="10">
        <v>10626</v>
      </c>
      <c r="M125" s="21">
        <v>43303</v>
      </c>
      <c r="N125" s="10">
        <f>MONTH(Таблица3[[#This Row],[Дата заказа]])</f>
        <v>7</v>
      </c>
      <c r="O125" s="10">
        <f>WEEKDAY(Таблица3[[#This Row],[Дата заказа]],2)</f>
        <v>7</v>
      </c>
      <c r="P125" s="10">
        <f>IF(AND(DAY(Таблица3[[#This Row],[Дата заказа]])&lt;=20,DAY(Таблица3[[#This Row],[Дата заказа]])&gt;10),1,0)</f>
        <v>0</v>
      </c>
      <c r="Q125" s="10">
        <f>YEAR(Таблица3[[#This Row],[Дата заказа]])</f>
        <v>2018</v>
      </c>
      <c r="R125" s="10">
        <f>_xlfn.ISOWEEKNUM(Таблица3[[#This Row],[Дата заказа]])</f>
        <v>29</v>
      </c>
    </row>
    <row r="126" spans="3:18" x14ac:dyDescent="0.2">
      <c r="C126" s="1">
        <v>15</v>
      </c>
      <c r="D126" t="s">
        <v>2712</v>
      </c>
      <c r="E126" t="s">
        <v>2633</v>
      </c>
      <c r="F126" t="s">
        <v>2713</v>
      </c>
      <c r="G126">
        <v>1994</v>
      </c>
      <c r="H126" t="s">
        <v>2635</v>
      </c>
      <c r="I126" s="10">
        <v>17</v>
      </c>
      <c r="J126" s="10">
        <v>33898</v>
      </c>
      <c r="K126" s="10">
        <v>0.06</v>
      </c>
      <c r="L126" s="10">
        <v>31864.12</v>
      </c>
      <c r="M126" s="21">
        <v>42239</v>
      </c>
      <c r="N126" s="10">
        <f>MONTH(Таблица3[[#This Row],[Дата заказа]])</f>
        <v>8</v>
      </c>
      <c r="O126" s="10">
        <f>WEEKDAY(Таблица3[[#This Row],[Дата заказа]],2)</f>
        <v>7</v>
      </c>
      <c r="P126" s="10">
        <f>IF(AND(DAY(Таблица3[[#This Row],[Дата заказа]])&lt;=20,DAY(Таблица3[[#This Row],[Дата заказа]])&gt;10),1,0)</f>
        <v>0</v>
      </c>
      <c r="Q126" s="10">
        <f>YEAR(Таблица3[[#This Row],[Дата заказа]])</f>
        <v>2015</v>
      </c>
      <c r="R126" s="10">
        <f>_xlfn.ISOWEEKNUM(Таблица3[[#This Row],[Дата заказа]])</f>
        <v>34</v>
      </c>
    </row>
    <row r="127" spans="3:18" x14ac:dyDescent="0.2">
      <c r="C127" s="1">
        <v>33</v>
      </c>
      <c r="D127" t="s">
        <v>2674</v>
      </c>
      <c r="E127" t="s">
        <v>2633</v>
      </c>
      <c r="F127" t="s">
        <v>2675</v>
      </c>
      <c r="G127">
        <v>1994</v>
      </c>
      <c r="H127" t="s">
        <v>2635</v>
      </c>
      <c r="I127" s="10">
        <v>12</v>
      </c>
      <c r="J127" s="10">
        <v>23928</v>
      </c>
      <c r="K127" s="10">
        <v>0.03</v>
      </c>
      <c r="L127" s="10">
        <v>23210.16</v>
      </c>
      <c r="M127" s="21">
        <v>42213</v>
      </c>
      <c r="N127" s="10">
        <f>MONTH(Таблица3[[#This Row],[Дата заказа]])</f>
        <v>7</v>
      </c>
      <c r="O127" s="10">
        <f>WEEKDAY(Таблица3[[#This Row],[Дата заказа]],2)</f>
        <v>2</v>
      </c>
      <c r="P127" s="10">
        <f>IF(AND(DAY(Таблица3[[#This Row],[Дата заказа]])&lt;=20,DAY(Таблица3[[#This Row],[Дата заказа]])&gt;10),1,0)</f>
        <v>0</v>
      </c>
      <c r="Q127" s="10">
        <f>YEAR(Таблица3[[#This Row],[Дата заказа]])</f>
        <v>2015</v>
      </c>
      <c r="R127" s="10">
        <f>_xlfn.ISOWEEKNUM(Таблица3[[#This Row],[Дата заказа]])</f>
        <v>31</v>
      </c>
    </row>
    <row r="128" spans="3:18" x14ac:dyDescent="0.2">
      <c r="C128" s="1">
        <v>5</v>
      </c>
      <c r="D128" t="s">
        <v>2628</v>
      </c>
      <c r="E128" t="s">
        <v>2629</v>
      </c>
      <c r="F128" t="s">
        <v>2630</v>
      </c>
      <c r="G128">
        <v>1182</v>
      </c>
      <c r="H128" t="s">
        <v>2631</v>
      </c>
      <c r="I128" s="10">
        <v>17</v>
      </c>
      <c r="J128" s="10">
        <v>20094</v>
      </c>
      <c r="K128" s="10">
        <v>0.03</v>
      </c>
      <c r="L128" s="10">
        <v>19491.18</v>
      </c>
      <c r="M128" s="21">
        <v>42175</v>
      </c>
      <c r="N128" s="10">
        <f>MONTH(Таблица3[[#This Row],[Дата заказа]])</f>
        <v>6</v>
      </c>
      <c r="O128" s="10">
        <f>WEEKDAY(Таблица3[[#This Row],[Дата заказа]],2)</f>
        <v>6</v>
      </c>
      <c r="P128" s="10">
        <f>IF(AND(DAY(Таблица3[[#This Row],[Дата заказа]])&lt;=20,DAY(Таблица3[[#This Row],[Дата заказа]])&gt;10),1,0)</f>
        <v>1</v>
      </c>
      <c r="Q128" s="10">
        <f>YEAR(Таблица3[[#This Row],[Дата заказа]])</f>
        <v>2015</v>
      </c>
      <c r="R128" s="10">
        <f>_xlfn.ISOWEEKNUM(Таблица3[[#This Row],[Дата заказа]])</f>
        <v>25</v>
      </c>
    </row>
    <row r="129" spans="3:18" x14ac:dyDescent="0.2">
      <c r="C129" s="1">
        <v>23</v>
      </c>
      <c r="D129" t="s">
        <v>2694</v>
      </c>
      <c r="E129" t="s">
        <v>2677</v>
      </c>
      <c r="F129" t="s">
        <v>2695</v>
      </c>
      <c r="G129">
        <v>2645</v>
      </c>
      <c r="H129" t="s">
        <v>2635</v>
      </c>
      <c r="I129" s="10">
        <v>50</v>
      </c>
      <c r="J129" s="10">
        <v>132250</v>
      </c>
      <c r="K129" s="10">
        <v>0.15</v>
      </c>
      <c r="L129" s="10">
        <v>112412.5</v>
      </c>
      <c r="M129" s="21">
        <v>43195</v>
      </c>
      <c r="N129" s="10">
        <f>MONTH(Таблица3[[#This Row],[Дата заказа]])</f>
        <v>4</v>
      </c>
      <c r="O129" s="10">
        <f>WEEKDAY(Таблица3[[#This Row],[Дата заказа]],2)</f>
        <v>4</v>
      </c>
      <c r="P129" s="10">
        <f>IF(AND(DAY(Таблица3[[#This Row],[Дата заказа]])&lt;=20,DAY(Таблица3[[#This Row],[Дата заказа]])&gt;10),1,0)</f>
        <v>0</v>
      </c>
      <c r="Q129" s="10">
        <f>YEAR(Таблица3[[#This Row],[Дата заказа]])</f>
        <v>2018</v>
      </c>
      <c r="R129" s="10">
        <f>_xlfn.ISOWEEKNUM(Таблица3[[#This Row],[Дата заказа]])</f>
        <v>14</v>
      </c>
    </row>
    <row r="130" spans="3:18" x14ac:dyDescent="0.2">
      <c r="C130" s="1">
        <v>2</v>
      </c>
      <c r="D130" t="s">
        <v>2715</v>
      </c>
      <c r="E130" t="s">
        <v>2629</v>
      </c>
      <c r="F130" t="s">
        <v>2716</v>
      </c>
      <c r="G130">
        <v>1178</v>
      </c>
      <c r="H130" t="s">
        <v>2635</v>
      </c>
      <c r="I130" s="10">
        <v>10</v>
      </c>
      <c r="J130" s="10">
        <v>11780</v>
      </c>
      <c r="K130" s="10">
        <v>0</v>
      </c>
      <c r="L130" s="10">
        <v>11780</v>
      </c>
      <c r="M130" s="21">
        <v>43631</v>
      </c>
      <c r="N130" s="10">
        <f>MONTH(Таблица3[[#This Row],[Дата заказа]])</f>
        <v>6</v>
      </c>
      <c r="O130" s="10">
        <f>WEEKDAY(Таблица3[[#This Row],[Дата заказа]],2)</f>
        <v>6</v>
      </c>
      <c r="P130" s="10">
        <f>IF(AND(DAY(Таблица3[[#This Row],[Дата заказа]])&lt;=20,DAY(Таблица3[[#This Row],[Дата заказа]])&gt;10),1,0)</f>
        <v>1</v>
      </c>
      <c r="Q130" s="10">
        <f>YEAR(Таблица3[[#This Row],[Дата заказа]])</f>
        <v>2019</v>
      </c>
      <c r="R130" s="10">
        <f>_xlfn.ISOWEEKNUM(Таблица3[[#This Row],[Дата заказа]])</f>
        <v>24</v>
      </c>
    </row>
    <row r="131" spans="3:18" x14ac:dyDescent="0.2">
      <c r="C131" s="1">
        <v>28</v>
      </c>
      <c r="D131" t="s">
        <v>2632</v>
      </c>
      <c r="E131" t="s">
        <v>2633</v>
      </c>
      <c r="F131" t="s">
        <v>2634</v>
      </c>
      <c r="G131">
        <v>1994</v>
      </c>
      <c r="H131" t="s">
        <v>2635</v>
      </c>
      <c r="I131" s="10">
        <v>40</v>
      </c>
      <c r="J131" s="10">
        <v>79760</v>
      </c>
      <c r="K131" s="10">
        <v>0.12</v>
      </c>
      <c r="L131" s="10">
        <v>70188.800000000003</v>
      </c>
      <c r="M131" s="21">
        <v>42088</v>
      </c>
      <c r="N131" s="10">
        <f>MONTH(Таблица3[[#This Row],[Дата заказа]])</f>
        <v>3</v>
      </c>
      <c r="O131" s="10">
        <f>WEEKDAY(Таблица3[[#This Row],[Дата заказа]],2)</f>
        <v>3</v>
      </c>
      <c r="P131" s="10">
        <f>IF(AND(DAY(Таблица3[[#This Row],[Дата заказа]])&lt;=20,DAY(Таблица3[[#This Row],[Дата заказа]])&gt;10),1,0)</f>
        <v>0</v>
      </c>
      <c r="Q131" s="10">
        <f>YEAR(Таблица3[[#This Row],[Дата заказа]])</f>
        <v>2015</v>
      </c>
      <c r="R131" s="10">
        <f>_xlfn.ISOWEEKNUM(Таблица3[[#This Row],[Дата заказа]])</f>
        <v>13</v>
      </c>
    </row>
    <row r="132" spans="3:18" x14ac:dyDescent="0.2">
      <c r="C132" s="1">
        <v>6</v>
      </c>
      <c r="D132" t="s">
        <v>2662</v>
      </c>
      <c r="E132" t="s">
        <v>2629</v>
      </c>
      <c r="F132" t="s">
        <v>2663</v>
      </c>
      <c r="G132">
        <v>3197</v>
      </c>
      <c r="H132" t="s">
        <v>2635</v>
      </c>
      <c r="I132" s="10">
        <v>6</v>
      </c>
      <c r="J132" s="10">
        <v>19182</v>
      </c>
      <c r="K132" s="10">
        <v>0.03</v>
      </c>
      <c r="L132" s="10">
        <v>18606.54</v>
      </c>
      <c r="M132" s="21">
        <v>42586</v>
      </c>
      <c r="N132" s="10">
        <f>MONTH(Таблица3[[#This Row],[Дата заказа]])</f>
        <v>8</v>
      </c>
      <c r="O132" s="10">
        <f>WEEKDAY(Таблица3[[#This Row],[Дата заказа]],2)</f>
        <v>4</v>
      </c>
      <c r="P132" s="10">
        <f>IF(AND(DAY(Таблица3[[#This Row],[Дата заказа]])&lt;=20,DAY(Таблица3[[#This Row],[Дата заказа]])&gt;10),1,0)</f>
        <v>0</v>
      </c>
      <c r="Q132" s="10">
        <f>YEAR(Таблица3[[#This Row],[Дата заказа]])</f>
        <v>2016</v>
      </c>
      <c r="R132" s="10">
        <f>_xlfn.ISOWEEKNUM(Таблица3[[#This Row],[Дата заказа]])</f>
        <v>31</v>
      </c>
    </row>
    <row r="133" spans="3:18" x14ac:dyDescent="0.2">
      <c r="C133" s="1">
        <v>31</v>
      </c>
      <c r="D133" t="s">
        <v>2718</v>
      </c>
      <c r="E133" t="s">
        <v>2655</v>
      </c>
      <c r="F133" t="s">
        <v>2719</v>
      </c>
      <c r="G133">
        <v>1228</v>
      </c>
      <c r="H133" t="s">
        <v>2631</v>
      </c>
      <c r="I133" s="10">
        <v>45</v>
      </c>
      <c r="J133" s="10">
        <v>55260</v>
      </c>
      <c r="K133" s="10">
        <v>0.09</v>
      </c>
      <c r="L133" s="10">
        <v>50286.6</v>
      </c>
      <c r="M133" s="21">
        <v>43488</v>
      </c>
      <c r="N133" s="10">
        <f>MONTH(Таблица3[[#This Row],[Дата заказа]])</f>
        <v>1</v>
      </c>
      <c r="O133" s="10">
        <f>WEEKDAY(Таблица3[[#This Row],[Дата заказа]],2)</f>
        <v>3</v>
      </c>
      <c r="P133" s="10">
        <f>IF(AND(DAY(Таблица3[[#This Row],[Дата заказа]])&lt;=20,DAY(Таблица3[[#This Row],[Дата заказа]])&gt;10),1,0)</f>
        <v>0</v>
      </c>
      <c r="Q133" s="10">
        <f>YEAR(Таблица3[[#This Row],[Дата заказа]])</f>
        <v>2019</v>
      </c>
      <c r="R133" s="10">
        <f>_xlfn.ISOWEEKNUM(Таблица3[[#This Row],[Дата заказа]])</f>
        <v>4</v>
      </c>
    </row>
    <row r="134" spans="3:18" x14ac:dyDescent="0.2">
      <c r="C134" s="1">
        <v>51</v>
      </c>
      <c r="D134" t="s">
        <v>2689</v>
      </c>
      <c r="E134" t="s">
        <v>2677</v>
      </c>
      <c r="F134" t="s">
        <v>2690</v>
      </c>
      <c r="G134">
        <v>2211</v>
      </c>
      <c r="H134" t="s">
        <v>2635</v>
      </c>
      <c r="I134" s="10">
        <v>25</v>
      </c>
      <c r="J134" s="10">
        <v>55275</v>
      </c>
      <c r="K134" s="10">
        <v>0.09</v>
      </c>
      <c r="L134" s="10">
        <v>50300.25</v>
      </c>
      <c r="M134" s="21">
        <v>43312</v>
      </c>
      <c r="N134" s="10">
        <f>MONTH(Таблица3[[#This Row],[Дата заказа]])</f>
        <v>7</v>
      </c>
      <c r="O134" s="10">
        <f>WEEKDAY(Таблица3[[#This Row],[Дата заказа]],2)</f>
        <v>2</v>
      </c>
      <c r="P134" s="10">
        <f>IF(AND(DAY(Таблица3[[#This Row],[Дата заказа]])&lt;=20,DAY(Таблица3[[#This Row],[Дата заказа]])&gt;10),1,0)</f>
        <v>0</v>
      </c>
      <c r="Q134" s="10">
        <f>YEAR(Таблица3[[#This Row],[Дата заказа]])</f>
        <v>2018</v>
      </c>
      <c r="R134" s="10">
        <f>_xlfn.ISOWEEKNUM(Таблица3[[#This Row],[Дата заказа]])</f>
        <v>31</v>
      </c>
    </row>
    <row r="135" spans="3:18" x14ac:dyDescent="0.2">
      <c r="C135" s="1">
        <v>53</v>
      </c>
      <c r="D135" t="s">
        <v>2646</v>
      </c>
      <c r="E135" t="s">
        <v>2647</v>
      </c>
      <c r="F135" t="s">
        <v>2648</v>
      </c>
      <c r="G135">
        <v>1923</v>
      </c>
      <c r="H135" t="s">
        <v>2631</v>
      </c>
      <c r="I135" s="10">
        <v>35</v>
      </c>
      <c r="J135" s="10">
        <v>67305</v>
      </c>
      <c r="K135" s="10">
        <v>0.06</v>
      </c>
      <c r="L135" s="10">
        <v>63266.7</v>
      </c>
      <c r="M135" s="21">
        <v>43498</v>
      </c>
      <c r="N135" s="10">
        <f>MONTH(Таблица3[[#This Row],[Дата заказа]])</f>
        <v>2</v>
      </c>
      <c r="O135" s="10">
        <f>WEEKDAY(Таблица3[[#This Row],[Дата заказа]],2)</f>
        <v>6</v>
      </c>
      <c r="P135" s="10">
        <f>IF(AND(DAY(Таблица3[[#This Row],[Дата заказа]])&lt;=20,DAY(Таблица3[[#This Row],[Дата заказа]])&gt;10),1,0)</f>
        <v>0</v>
      </c>
      <c r="Q135" s="10">
        <f>YEAR(Таблица3[[#This Row],[Дата заказа]])</f>
        <v>2019</v>
      </c>
      <c r="R135" s="10">
        <f>_xlfn.ISOWEEKNUM(Таблица3[[#This Row],[Дата заказа]])</f>
        <v>5</v>
      </c>
    </row>
    <row r="136" spans="3:18" x14ac:dyDescent="0.2">
      <c r="C136" s="1">
        <v>18</v>
      </c>
      <c r="D136" t="s">
        <v>2687</v>
      </c>
      <c r="E136" t="s">
        <v>2669</v>
      </c>
      <c r="F136" t="s">
        <v>2688</v>
      </c>
      <c r="G136">
        <v>1531</v>
      </c>
      <c r="H136" t="s">
        <v>2631</v>
      </c>
      <c r="I136" s="10">
        <v>15</v>
      </c>
      <c r="J136" s="10">
        <v>22965</v>
      </c>
      <c r="K136" s="10">
        <v>0.03</v>
      </c>
      <c r="L136" s="10">
        <v>22276.05</v>
      </c>
      <c r="M136" s="21">
        <v>43915</v>
      </c>
      <c r="N136" s="10">
        <f>MONTH(Таблица3[[#This Row],[Дата заказа]])</f>
        <v>3</v>
      </c>
      <c r="O136" s="10">
        <f>WEEKDAY(Таблица3[[#This Row],[Дата заказа]],2)</f>
        <v>3</v>
      </c>
      <c r="P136" s="10">
        <f>IF(AND(DAY(Таблица3[[#This Row],[Дата заказа]])&lt;=20,DAY(Таблица3[[#This Row],[Дата заказа]])&gt;10),1,0)</f>
        <v>0</v>
      </c>
      <c r="Q136" s="10">
        <f>YEAR(Таблица3[[#This Row],[Дата заказа]])</f>
        <v>2020</v>
      </c>
      <c r="R136" s="10">
        <f>_xlfn.ISOWEEKNUM(Таблица3[[#This Row],[Дата заказа]])</f>
        <v>13</v>
      </c>
    </row>
    <row r="137" spans="3:18" x14ac:dyDescent="0.2">
      <c r="C137" s="1">
        <v>51</v>
      </c>
      <c r="D137" t="s">
        <v>2689</v>
      </c>
      <c r="E137" t="s">
        <v>2677</v>
      </c>
      <c r="F137" t="s">
        <v>2690</v>
      </c>
      <c r="G137">
        <v>2211</v>
      </c>
      <c r="H137" t="s">
        <v>2635</v>
      </c>
      <c r="I137" s="10">
        <v>25</v>
      </c>
      <c r="J137" s="10">
        <v>55275</v>
      </c>
      <c r="K137" s="10">
        <v>0.09</v>
      </c>
      <c r="L137" s="10">
        <v>50300.25</v>
      </c>
      <c r="M137" s="21">
        <v>42720</v>
      </c>
      <c r="N137" s="10">
        <f>MONTH(Таблица3[[#This Row],[Дата заказа]])</f>
        <v>12</v>
      </c>
      <c r="O137" s="10">
        <f>WEEKDAY(Таблица3[[#This Row],[Дата заказа]],2)</f>
        <v>5</v>
      </c>
      <c r="P137" s="10">
        <f>IF(AND(DAY(Таблица3[[#This Row],[Дата заказа]])&lt;=20,DAY(Таблица3[[#This Row],[Дата заказа]])&gt;10),1,0)</f>
        <v>1</v>
      </c>
      <c r="Q137" s="10">
        <f>YEAR(Таблица3[[#This Row],[Дата заказа]])</f>
        <v>2016</v>
      </c>
      <c r="R137" s="10">
        <f>_xlfn.ISOWEEKNUM(Таблица3[[#This Row],[Дата заказа]])</f>
        <v>50</v>
      </c>
    </row>
    <row r="138" spans="3:18" x14ac:dyDescent="0.2">
      <c r="C138" s="1">
        <v>53</v>
      </c>
      <c r="D138" t="s">
        <v>2646</v>
      </c>
      <c r="E138" t="s">
        <v>2647</v>
      </c>
      <c r="F138" t="s">
        <v>2648</v>
      </c>
      <c r="G138">
        <v>1923</v>
      </c>
      <c r="H138" t="s">
        <v>2631</v>
      </c>
      <c r="I138" s="10">
        <v>35</v>
      </c>
      <c r="J138" s="10">
        <v>67305</v>
      </c>
      <c r="K138" s="10">
        <v>0.06</v>
      </c>
      <c r="L138" s="10">
        <v>63266.7</v>
      </c>
      <c r="M138" s="21">
        <v>43584</v>
      </c>
      <c r="N138" s="10">
        <f>MONTH(Таблица3[[#This Row],[Дата заказа]])</f>
        <v>4</v>
      </c>
      <c r="O138" s="10">
        <f>WEEKDAY(Таблица3[[#This Row],[Дата заказа]],2)</f>
        <v>1</v>
      </c>
      <c r="P138" s="10">
        <f>IF(AND(DAY(Таблица3[[#This Row],[Дата заказа]])&lt;=20,DAY(Таблица3[[#This Row],[Дата заказа]])&gt;10),1,0)</f>
        <v>0</v>
      </c>
      <c r="Q138" s="10">
        <f>YEAR(Таблица3[[#This Row],[Дата заказа]])</f>
        <v>2019</v>
      </c>
      <c r="R138" s="10">
        <f>_xlfn.ISOWEEKNUM(Таблица3[[#This Row],[Дата заказа]])</f>
        <v>18</v>
      </c>
    </row>
    <row r="139" spans="3:18" x14ac:dyDescent="0.2">
      <c r="C139" s="1">
        <v>17</v>
      </c>
      <c r="D139" t="s">
        <v>2637</v>
      </c>
      <c r="E139" t="s">
        <v>2629</v>
      </c>
      <c r="F139" t="s">
        <v>2638</v>
      </c>
      <c r="G139">
        <v>967</v>
      </c>
      <c r="H139" t="s">
        <v>2635</v>
      </c>
      <c r="I139" s="10">
        <v>12</v>
      </c>
      <c r="J139" s="10">
        <v>11604</v>
      </c>
      <c r="K139" s="10">
        <v>0</v>
      </c>
      <c r="L139" s="10">
        <v>11604</v>
      </c>
      <c r="M139" s="21">
        <v>42430</v>
      </c>
      <c r="N139" s="10">
        <f>MONTH(Таблица3[[#This Row],[Дата заказа]])</f>
        <v>3</v>
      </c>
      <c r="O139" s="10">
        <f>WEEKDAY(Таблица3[[#This Row],[Дата заказа]],2)</f>
        <v>2</v>
      </c>
      <c r="P139" s="10">
        <f>IF(AND(DAY(Таблица3[[#This Row],[Дата заказа]])&lt;=20,DAY(Таблица3[[#This Row],[Дата заказа]])&gt;10),1,0)</f>
        <v>0</v>
      </c>
      <c r="Q139" s="10">
        <f>YEAR(Таблица3[[#This Row],[Дата заказа]])</f>
        <v>2016</v>
      </c>
      <c r="R139" s="10">
        <f>_xlfn.ISOWEEKNUM(Таблица3[[#This Row],[Дата заказа]])</f>
        <v>9</v>
      </c>
    </row>
    <row r="140" spans="3:18" x14ac:dyDescent="0.2">
      <c r="C140" s="1">
        <v>39</v>
      </c>
      <c r="D140" t="s">
        <v>2646</v>
      </c>
      <c r="E140" t="s">
        <v>2647</v>
      </c>
      <c r="F140" t="s">
        <v>2648</v>
      </c>
      <c r="G140">
        <v>1923</v>
      </c>
      <c r="H140" t="s">
        <v>2631</v>
      </c>
      <c r="I140" s="10">
        <v>25</v>
      </c>
      <c r="J140" s="10">
        <v>48075</v>
      </c>
      <c r="K140" s="10">
        <v>0.06</v>
      </c>
      <c r="L140" s="10">
        <v>45190.5</v>
      </c>
      <c r="M140" s="21">
        <v>44176</v>
      </c>
      <c r="N140" s="10">
        <f>MONTH(Таблица3[[#This Row],[Дата заказа]])</f>
        <v>12</v>
      </c>
      <c r="O140" s="10">
        <f>WEEKDAY(Таблица3[[#This Row],[Дата заказа]],2)</f>
        <v>5</v>
      </c>
      <c r="P140" s="10">
        <f>IF(AND(DAY(Таблица3[[#This Row],[Дата заказа]])&lt;=20,DAY(Таблица3[[#This Row],[Дата заказа]])&gt;10),1,0)</f>
        <v>1</v>
      </c>
      <c r="Q140" s="10">
        <f>YEAR(Таблица3[[#This Row],[Дата заказа]])</f>
        <v>2020</v>
      </c>
      <c r="R140" s="10">
        <f>_xlfn.ISOWEEKNUM(Таблица3[[#This Row],[Дата заказа]])</f>
        <v>50</v>
      </c>
    </row>
    <row r="141" spans="3:18" x14ac:dyDescent="0.2">
      <c r="C141" s="1">
        <v>41</v>
      </c>
      <c r="D141" t="s">
        <v>2676</v>
      </c>
      <c r="E141" t="s">
        <v>2677</v>
      </c>
      <c r="F141" t="s">
        <v>2677</v>
      </c>
      <c r="G141">
        <v>699</v>
      </c>
      <c r="H141" t="s">
        <v>2635</v>
      </c>
      <c r="I141" s="10">
        <v>10</v>
      </c>
      <c r="J141" s="10">
        <v>6990</v>
      </c>
      <c r="K141" s="10">
        <v>0</v>
      </c>
      <c r="L141" s="10">
        <v>6990</v>
      </c>
      <c r="M141" s="21">
        <v>43741</v>
      </c>
      <c r="N141" s="10">
        <f>MONTH(Таблица3[[#This Row],[Дата заказа]])</f>
        <v>10</v>
      </c>
      <c r="O141" s="10">
        <f>WEEKDAY(Таблица3[[#This Row],[Дата заказа]],2)</f>
        <v>4</v>
      </c>
      <c r="P141" s="10">
        <f>IF(AND(DAY(Таблица3[[#This Row],[Дата заказа]])&lt;=20,DAY(Таблица3[[#This Row],[Дата заказа]])&gt;10),1,0)</f>
        <v>0</v>
      </c>
      <c r="Q141" s="10">
        <f>YEAR(Таблица3[[#This Row],[Дата заказа]])</f>
        <v>2019</v>
      </c>
      <c r="R141" s="10">
        <f>_xlfn.ISOWEEKNUM(Таблица3[[#This Row],[Дата заказа]])</f>
        <v>40</v>
      </c>
    </row>
    <row r="142" spans="3:18" x14ac:dyDescent="0.2">
      <c r="C142" s="1">
        <v>28</v>
      </c>
      <c r="D142" t="s">
        <v>2632</v>
      </c>
      <c r="E142" t="s">
        <v>2633</v>
      </c>
      <c r="F142" t="s">
        <v>2634</v>
      </c>
      <c r="G142">
        <v>1994</v>
      </c>
      <c r="H142" t="s">
        <v>2635</v>
      </c>
      <c r="I142" s="10">
        <v>40</v>
      </c>
      <c r="J142" s="10">
        <v>79760</v>
      </c>
      <c r="K142" s="10">
        <v>0.12</v>
      </c>
      <c r="L142" s="10">
        <v>70188.800000000003</v>
      </c>
      <c r="M142" s="21">
        <v>42807</v>
      </c>
      <c r="N142" s="10">
        <f>MONTH(Таблица3[[#This Row],[Дата заказа]])</f>
        <v>3</v>
      </c>
      <c r="O142" s="10">
        <f>WEEKDAY(Таблица3[[#This Row],[Дата заказа]],2)</f>
        <v>1</v>
      </c>
      <c r="P142" s="10">
        <f>IF(AND(DAY(Таблица3[[#This Row],[Дата заказа]])&lt;=20,DAY(Таблица3[[#This Row],[Дата заказа]])&gt;10),1,0)</f>
        <v>1</v>
      </c>
      <c r="Q142" s="10">
        <f>YEAR(Таблица3[[#This Row],[Дата заказа]])</f>
        <v>2017</v>
      </c>
      <c r="R142" s="10">
        <f>_xlfn.ISOWEEKNUM(Таблица3[[#This Row],[Дата заказа]])</f>
        <v>11</v>
      </c>
    </row>
    <row r="143" spans="3:18" x14ac:dyDescent="0.2">
      <c r="C143" s="1">
        <v>25</v>
      </c>
      <c r="D143" t="s">
        <v>2651</v>
      </c>
      <c r="E143" t="s">
        <v>2633</v>
      </c>
      <c r="F143" t="s">
        <v>2634</v>
      </c>
      <c r="G143">
        <v>1994</v>
      </c>
      <c r="H143" t="s">
        <v>2635</v>
      </c>
      <c r="I143" s="10">
        <v>10</v>
      </c>
      <c r="J143" s="10">
        <v>19940</v>
      </c>
      <c r="K143" s="10">
        <v>0.03</v>
      </c>
      <c r="L143" s="10">
        <v>19341.8</v>
      </c>
      <c r="M143" s="21">
        <v>42204</v>
      </c>
      <c r="N143" s="10">
        <f>MONTH(Таблица3[[#This Row],[Дата заказа]])</f>
        <v>7</v>
      </c>
      <c r="O143" s="10">
        <f>WEEKDAY(Таблица3[[#This Row],[Дата заказа]],2)</f>
        <v>7</v>
      </c>
      <c r="P143" s="10">
        <f>IF(AND(DAY(Таблица3[[#This Row],[Дата заказа]])&lt;=20,DAY(Таблица3[[#This Row],[Дата заказа]])&gt;10),1,0)</f>
        <v>1</v>
      </c>
      <c r="Q143" s="10">
        <f>YEAR(Таблица3[[#This Row],[Дата заказа]])</f>
        <v>2015</v>
      </c>
      <c r="R143" s="10">
        <f>_xlfn.ISOWEEKNUM(Таблица3[[#This Row],[Дата заказа]])</f>
        <v>29</v>
      </c>
    </row>
    <row r="144" spans="3:18" x14ac:dyDescent="0.2">
      <c r="C144" s="1">
        <v>38</v>
      </c>
      <c r="D144" t="s">
        <v>2628</v>
      </c>
      <c r="E144" t="s">
        <v>2629</v>
      </c>
      <c r="F144" t="s">
        <v>2630</v>
      </c>
      <c r="G144">
        <v>1182</v>
      </c>
      <c r="H144" t="s">
        <v>2631</v>
      </c>
      <c r="I144" s="10">
        <v>17</v>
      </c>
      <c r="J144" s="10">
        <v>20094</v>
      </c>
      <c r="K144" s="10">
        <v>0.03</v>
      </c>
      <c r="L144" s="10">
        <v>19491.18</v>
      </c>
      <c r="M144" s="21">
        <v>42472</v>
      </c>
      <c r="N144" s="10">
        <f>MONTH(Таблица3[[#This Row],[Дата заказа]])</f>
        <v>4</v>
      </c>
      <c r="O144" s="10">
        <f>WEEKDAY(Таблица3[[#This Row],[Дата заказа]],2)</f>
        <v>2</v>
      </c>
      <c r="P144" s="10">
        <f>IF(AND(DAY(Таблица3[[#This Row],[Дата заказа]])&lt;=20,DAY(Таблица3[[#This Row],[Дата заказа]])&gt;10),1,0)</f>
        <v>1</v>
      </c>
      <c r="Q144" s="10">
        <f>YEAR(Таблица3[[#This Row],[Дата заказа]])</f>
        <v>2016</v>
      </c>
      <c r="R144" s="10">
        <f>_xlfn.ISOWEEKNUM(Таблица3[[#This Row],[Дата заказа]])</f>
        <v>15</v>
      </c>
    </row>
    <row r="145" spans="3:18" x14ac:dyDescent="0.2">
      <c r="C145" s="1">
        <v>1</v>
      </c>
      <c r="D145" t="s">
        <v>2700</v>
      </c>
      <c r="E145" t="s">
        <v>2647</v>
      </c>
      <c r="F145" t="s">
        <v>2701</v>
      </c>
      <c r="G145">
        <v>876</v>
      </c>
      <c r="H145" t="s">
        <v>2635</v>
      </c>
      <c r="I145" s="10">
        <v>20</v>
      </c>
      <c r="J145" s="10">
        <v>17520</v>
      </c>
      <c r="K145" s="10">
        <v>0.03</v>
      </c>
      <c r="L145" s="10">
        <v>16994.400000000001</v>
      </c>
      <c r="M145" s="21">
        <v>42121</v>
      </c>
      <c r="N145" s="10">
        <f>MONTH(Таблица3[[#This Row],[Дата заказа]])</f>
        <v>4</v>
      </c>
      <c r="O145" s="10">
        <f>WEEKDAY(Таблица3[[#This Row],[Дата заказа]],2)</f>
        <v>1</v>
      </c>
      <c r="P145" s="10">
        <f>IF(AND(DAY(Таблица3[[#This Row],[Дата заказа]])&lt;=20,DAY(Таблица3[[#This Row],[Дата заказа]])&gt;10),1,0)</f>
        <v>0</v>
      </c>
      <c r="Q145" s="10">
        <f>YEAR(Таблица3[[#This Row],[Дата заказа]])</f>
        <v>2015</v>
      </c>
      <c r="R145" s="10">
        <f>_xlfn.ISOWEEKNUM(Таблица3[[#This Row],[Дата заказа]])</f>
        <v>18</v>
      </c>
    </row>
    <row r="146" spans="3:18" x14ac:dyDescent="0.2">
      <c r="C146" s="1">
        <v>52</v>
      </c>
      <c r="D146" t="s">
        <v>2628</v>
      </c>
      <c r="E146" t="s">
        <v>2629</v>
      </c>
      <c r="F146" t="s">
        <v>2630</v>
      </c>
      <c r="G146">
        <v>1182</v>
      </c>
      <c r="H146" t="s">
        <v>2631</v>
      </c>
      <c r="I146" s="10">
        <v>17</v>
      </c>
      <c r="J146" s="10">
        <v>20094</v>
      </c>
      <c r="K146" s="10">
        <v>0.03</v>
      </c>
      <c r="L146" s="10">
        <v>19491.18</v>
      </c>
      <c r="M146" s="21">
        <v>42590</v>
      </c>
      <c r="N146" s="10">
        <f>MONTH(Таблица3[[#This Row],[Дата заказа]])</f>
        <v>8</v>
      </c>
      <c r="O146" s="10">
        <f>WEEKDAY(Таблица3[[#This Row],[Дата заказа]],2)</f>
        <v>1</v>
      </c>
      <c r="P146" s="10">
        <f>IF(AND(DAY(Таблица3[[#This Row],[Дата заказа]])&lt;=20,DAY(Таблица3[[#This Row],[Дата заказа]])&gt;10),1,0)</f>
        <v>0</v>
      </c>
      <c r="Q146" s="10">
        <f>YEAR(Таблица3[[#This Row],[Дата заказа]])</f>
        <v>2016</v>
      </c>
      <c r="R146" s="10">
        <f>_xlfn.ISOWEEKNUM(Таблица3[[#This Row],[Дата заказа]])</f>
        <v>32</v>
      </c>
    </row>
    <row r="147" spans="3:18" x14ac:dyDescent="0.2">
      <c r="C147" s="1">
        <v>8</v>
      </c>
      <c r="D147" t="s">
        <v>2657</v>
      </c>
      <c r="E147" t="s">
        <v>2644</v>
      </c>
      <c r="F147" t="s">
        <v>2658</v>
      </c>
      <c r="G147">
        <v>847</v>
      </c>
      <c r="H147" t="s">
        <v>2631</v>
      </c>
      <c r="I147" s="10">
        <v>15</v>
      </c>
      <c r="J147" s="10">
        <v>12705</v>
      </c>
      <c r="K147" s="10">
        <v>0</v>
      </c>
      <c r="L147" s="10">
        <v>12705</v>
      </c>
      <c r="M147" s="21">
        <v>43172</v>
      </c>
      <c r="N147" s="10">
        <f>MONTH(Таблица3[[#This Row],[Дата заказа]])</f>
        <v>3</v>
      </c>
      <c r="O147" s="10">
        <f>WEEKDAY(Таблица3[[#This Row],[Дата заказа]],2)</f>
        <v>2</v>
      </c>
      <c r="P147" s="10">
        <f>IF(AND(DAY(Таблица3[[#This Row],[Дата заказа]])&lt;=20,DAY(Таблица3[[#This Row],[Дата заказа]])&gt;10),1,0)</f>
        <v>1</v>
      </c>
      <c r="Q147" s="10">
        <f>YEAR(Таблица3[[#This Row],[Дата заказа]])</f>
        <v>2018</v>
      </c>
      <c r="R147" s="10">
        <f>_xlfn.ISOWEEKNUM(Таблица3[[#This Row],[Дата заказа]])</f>
        <v>11</v>
      </c>
    </row>
    <row r="148" spans="3:18" x14ac:dyDescent="0.2">
      <c r="C148" s="1">
        <v>9</v>
      </c>
      <c r="D148" t="s">
        <v>2676</v>
      </c>
      <c r="E148" t="s">
        <v>2677</v>
      </c>
      <c r="F148" t="s">
        <v>2677</v>
      </c>
      <c r="G148">
        <v>699</v>
      </c>
      <c r="H148" t="s">
        <v>2635</v>
      </c>
      <c r="I148" s="10">
        <v>10</v>
      </c>
      <c r="J148" s="10">
        <v>6990</v>
      </c>
      <c r="K148" s="10">
        <v>0</v>
      </c>
      <c r="L148" s="10">
        <v>6990</v>
      </c>
      <c r="M148" s="21">
        <v>42886</v>
      </c>
      <c r="N148" s="10">
        <f>MONTH(Таблица3[[#This Row],[Дата заказа]])</f>
        <v>5</v>
      </c>
      <c r="O148" s="10">
        <f>WEEKDAY(Таблица3[[#This Row],[Дата заказа]],2)</f>
        <v>3</v>
      </c>
      <c r="P148" s="10">
        <f>IF(AND(DAY(Таблица3[[#This Row],[Дата заказа]])&lt;=20,DAY(Таблица3[[#This Row],[Дата заказа]])&gt;10),1,0)</f>
        <v>0</v>
      </c>
      <c r="Q148" s="10">
        <f>YEAR(Таблица3[[#This Row],[Дата заказа]])</f>
        <v>2017</v>
      </c>
      <c r="R148" s="10">
        <f>_xlfn.ISOWEEKNUM(Таблица3[[#This Row],[Дата заказа]])</f>
        <v>22</v>
      </c>
    </row>
    <row r="149" spans="3:18" x14ac:dyDescent="0.2">
      <c r="C149" s="1">
        <v>48</v>
      </c>
      <c r="D149" t="s">
        <v>2664</v>
      </c>
      <c r="E149" t="s">
        <v>2647</v>
      </c>
      <c r="F149" t="s">
        <v>2665</v>
      </c>
      <c r="G149">
        <v>2199</v>
      </c>
      <c r="H149" t="s">
        <v>2631</v>
      </c>
      <c r="I149" s="10">
        <v>55</v>
      </c>
      <c r="J149" s="10">
        <v>120945</v>
      </c>
      <c r="K149" s="10">
        <v>0.15</v>
      </c>
      <c r="L149" s="10">
        <v>102803.25</v>
      </c>
      <c r="M149" s="21">
        <v>43937</v>
      </c>
      <c r="N149" s="10">
        <f>MONTH(Таблица3[[#This Row],[Дата заказа]])</f>
        <v>4</v>
      </c>
      <c r="O149" s="10">
        <f>WEEKDAY(Таблица3[[#This Row],[Дата заказа]],2)</f>
        <v>4</v>
      </c>
      <c r="P149" s="10">
        <f>IF(AND(DAY(Таблица3[[#This Row],[Дата заказа]])&lt;=20,DAY(Таблица3[[#This Row],[Дата заказа]])&gt;10),1,0)</f>
        <v>1</v>
      </c>
      <c r="Q149" s="10">
        <f>YEAR(Таблица3[[#This Row],[Дата заказа]])</f>
        <v>2020</v>
      </c>
      <c r="R149" s="10">
        <f>_xlfn.ISOWEEKNUM(Таблица3[[#This Row],[Дата заказа]])</f>
        <v>16</v>
      </c>
    </row>
    <row r="150" spans="3:18" x14ac:dyDescent="0.2">
      <c r="C150" s="1">
        <v>9</v>
      </c>
      <c r="D150" t="s">
        <v>2676</v>
      </c>
      <c r="E150" t="s">
        <v>2677</v>
      </c>
      <c r="F150" t="s">
        <v>2677</v>
      </c>
      <c r="G150">
        <v>699</v>
      </c>
      <c r="H150" t="s">
        <v>2635</v>
      </c>
      <c r="I150" s="10">
        <v>10</v>
      </c>
      <c r="J150" s="10">
        <v>6990</v>
      </c>
      <c r="K150" s="10">
        <v>0</v>
      </c>
      <c r="L150" s="10">
        <v>6990</v>
      </c>
      <c r="M150" s="21">
        <v>44015</v>
      </c>
      <c r="N150" s="10">
        <f>MONTH(Таблица3[[#This Row],[Дата заказа]])</f>
        <v>7</v>
      </c>
      <c r="O150" s="10">
        <f>WEEKDAY(Таблица3[[#This Row],[Дата заказа]],2)</f>
        <v>5</v>
      </c>
      <c r="P150" s="10">
        <f>IF(AND(DAY(Таблица3[[#This Row],[Дата заказа]])&lt;=20,DAY(Таблица3[[#This Row],[Дата заказа]])&gt;10),1,0)</f>
        <v>0</v>
      </c>
      <c r="Q150" s="10">
        <f>YEAR(Таблица3[[#This Row],[Дата заказа]])</f>
        <v>2020</v>
      </c>
      <c r="R150" s="10">
        <f>_xlfn.ISOWEEKNUM(Таблица3[[#This Row],[Дата заказа]])</f>
        <v>27</v>
      </c>
    </row>
    <row r="151" spans="3:18" x14ac:dyDescent="0.2">
      <c r="C151" s="1">
        <v>25</v>
      </c>
      <c r="D151" t="s">
        <v>2651</v>
      </c>
      <c r="E151" t="s">
        <v>2633</v>
      </c>
      <c r="F151" t="s">
        <v>2634</v>
      </c>
      <c r="G151">
        <v>1994</v>
      </c>
      <c r="H151" t="s">
        <v>2635</v>
      </c>
      <c r="I151" s="10">
        <v>10</v>
      </c>
      <c r="J151" s="10">
        <v>19940</v>
      </c>
      <c r="K151" s="10">
        <v>0.03</v>
      </c>
      <c r="L151" s="10">
        <v>19341.8</v>
      </c>
      <c r="M151" s="21">
        <v>43769</v>
      </c>
      <c r="N151" s="10">
        <f>MONTH(Таблица3[[#This Row],[Дата заказа]])</f>
        <v>10</v>
      </c>
      <c r="O151" s="10">
        <f>WEEKDAY(Таблица3[[#This Row],[Дата заказа]],2)</f>
        <v>4</v>
      </c>
      <c r="P151" s="10">
        <f>IF(AND(DAY(Таблица3[[#This Row],[Дата заказа]])&lt;=20,DAY(Таблица3[[#This Row],[Дата заказа]])&gt;10),1,0)</f>
        <v>0</v>
      </c>
      <c r="Q151" s="10">
        <f>YEAR(Таблица3[[#This Row],[Дата заказа]])</f>
        <v>2019</v>
      </c>
      <c r="R151" s="10">
        <f>_xlfn.ISOWEEKNUM(Таблица3[[#This Row],[Дата заказа]])</f>
        <v>44</v>
      </c>
    </row>
    <row r="152" spans="3:18" x14ac:dyDescent="0.2">
      <c r="C152" s="1">
        <v>53</v>
      </c>
      <c r="D152" t="s">
        <v>2646</v>
      </c>
      <c r="E152" t="s">
        <v>2647</v>
      </c>
      <c r="F152" t="s">
        <v>2648</v>
      </c>
      <c r="G152">
        <v>1923</v>
      </c>
      <c r="H152" t="s">
        <v>2631</v>
      </c>
      <c r="I152" s="10">
        <v>35</v>
      </c>
      <c r="J152" s="10">
        <v>67305</v>
      </c>
      <c r="K152" s="10">
        <v>0.06</v>
      </c>
      <c r="L152" s="10">
        <v>63266.7</v>
      </c>
      <c r="M152" s="21">
        <v>43688</v>
      </c>
      <c r="N152" s="10">
        <f>MONTH(Таблица3[[#This Row],[Дата заказа]])</f>
        <v>8</v>
      </c>
      <c r="O152" s="10">
        <f>WEEKDAY(Таблица3[[#This Row],[Дата заказа]],2)</f>
        <v>7</v>
      </c>
      <c r="P152" s="10">
        <f>IF(AND(DAY(Таблица3[[#This Row],[Дата заказа]])&lt;=20,DAY(Таблица3[[#This Row],[Дата заказа]])&gt;10),1,0)</f>
        <v>1</v>
      </c>
      <c r="Q152" s="10">
        <f>YEAR(Таблица3[[#This Row],[Дата заказа]])</f>
        <v>2019</v>
      </c>
      <c r="R152" s="10">
        <f>_xlfn.ISOWEEKNUM(Таблица3[[#This Row],[Дата заказа]])</f>
        <v>32</v>
      </c>
    </row>
    <row r="153" spans="3:18" x14ac:dyDescent="0.2">
      <c r="C153" s="1">
        <v>48</v>
      </c>
      <c r="D153" t="s">
        <v>2664</v>
      </c>
      <c r="E153" t="s">
        <v>2647</v>
      </c>
      <c r="F153" t="s">
        <v>2665</v>
      </c>
      <c r="G153">
        <v>2199</v>
      </c>
      <c r="H153" t="s">
        <v>2631</v>
      </c>
      <c r="I153" s="10">
        <v>55</v>
      </c>
      <c r="J153" s="10">
        <v>120945</v>
      </c>
      <c r="K153" s="10">
        <v>0.15</v>
      </c>
      <c r="L153" s="10">
        <v>102803.25</v>
      </c>
      <c r="M153" s="21">
        <v>43370</v>
      </c>
      <c r="N153" s="10">
        <f>MONTH(Таблица3[[#This Row],[Дата заказа]])</f>
        <v>9</v>
      </c>
      <c r="O153" s="10">
        <f>WEEKDAY(Таблица3[[#This Row],[Дата заказа]],2)</f>
        <v>4</v>
      </c>
      <c r="P153" s="10">
        <f>IF(AND(DAY(Таблица3[[#This Row],[Дата заказа]])&lt;=20,DAY(Таблица3[[#This Row],[Дата заказа]])&gt;10),1,0)</f>
        <v>0</v>
      </c>
      <c r="Q153" s="10">
        <f>YEAR(Таблица3[[#This Row],[Дата заказа]])</f>
        <v>2018</v>
      </c>
      <c r="R153" s="10">
        <f>_xlfn.ISOWEEKNUM(Таблица3[[#This Row],[Дата заказа]])</f>
        <v>39</v>
      </c>
    </row>
    <row r="154" spans="3:18" x14ac:dyDescent="0.2">
      <c r="C154" s="1">
        <v>6</v>
      </c>
      <c r="D154" t="s">
        <v>2662</v>
      </c>
      <c r="E154" t="s">
        <v>2629</v>
      </c>
      <c r="F154" t="s">
        <v>2663</v>
      </c>
      <c r="G154">
        <v>3197</v>
      </c>
      <c r="H154" t="s">
        <v>2635</v>
      </c>
      <c r="I154" s="10">
        <v>6</v>
      </c>
      <c r="J154" s="10">
        <v>19182</v>
      </c>
      <c r="K154" s="10">
        <v>0.03</v>
      </c>
      <c r="L154" s="10">
        <v>18606.54</v>
      </c>
      <c r="M154" s="21">
        <v>43676</v>
      </c>
      <c r="N154" s="10">
        <f>MONTH(Таблица3[[#This Row],[Дата заказа]])</f>
        <v>7</v>
      </c>
      <c r="O154" s="10">
        <f>WEEKDAY(Таблица3[[#This Row],[Дата заказа]],2)</f>
        <v>2</v>
      </c>
      <c r="P154" s="10">
        <f>IF(AND(DAY(Таблица3[[#This Row],[Дата заказа]])&lt;=20,DAY(Таблица3[[#This Row],[Дата заказа]])&gt;10),1,0)</f>
        <v>0</v>
      </c>
      <c r="Q154" s="10">
        <f>YEAR(Таблица3[[#This Row],[Дата заказа]])</f>
        <v>2019</v>
      </c>
      <c r="R154" s="10">
        <f>_xlfn.ISOWEEKNUM(Таблица3[[#This Row],[Дата заказа]])</f>
        <v>31</v>
      </c>
    </row>
    <row r="155" spans="3:18" x14ac:dyDescent="0.2">
      <c r="C155" s="1">
        <v>2</v>
      </c>
      <c r="D155" t="s">
        <v>2715</v>
      </c>
      <c r="E155" t="s">
        <v>2629</v>
      </c>
      <c r="F155" t="s">
        <v>2716</v>
      </c>
      <c r="G155">
        <v>1178</v>
      </c>
      <c r="H155" t="s">
        <v>2635</v>
      </c>
      <c r="I155" s="10">
        <v>10</v>
      </c>
      <c r="J155" s="10">
        <v>11780</v>
      </c>
      <c r="K155" s="10">
        <v>0</v>
      </c>
      <c r="L155" s="10">
        <v>11780</v>
      </c>
      <c r="M155" s="21">
        <v>43867</v>
      </c>
      <c r="N155" s="10">
        <f>MONTH(Таблица3[[#This Row],[Дата заказа]])</f>
        <v>2</v>
      </c>
      <c r="O155" s="10">
        <f>WEEKDAY(Таблица3[[#This Row],[Дата заказа]],2)</f>
        <v>4</v>
      </c>
      <c r="P155" s="10">
        <f>IF(AND(DAY(Таблица3[[#This Row],[Дата заказа]])&lt;=20,DAY(Таблица3[[#This Row],[Дата заказа]])&gt;10),1,0)</f>
        <v>0</v>
      </c>
      <c r="Q155" s="10">
        <f>YEAR(Таблица3[[#This Row],[Дата заказа]])</f>
        <v>2020</v>
      </c>
      <c r="R155" s="10">
        <f>_xlfn.ISOWEEKNUM(Таблица3[[#This Row],[Дата заказа]])</f>
        <v>6</v>
      </c>
    </row>
    <row r="156" spans="3:18" x14ac:dyDescent="0.2">
      <c r="C156" s="1">
        <v>52</v>
      </c>
      <c r="D156" t="s">
        <v>2628</v>
      </c>
      <c r="E156" t="s">
        <v>2629</v>
      </c>
      <c r="F156" t="s">
        <v>2630</v>
      </c>
      <c r="G156">
        <v>1182</v>
      </c>
      <c r="H156" t="s">
        <v>2631</v>
      </c>
      <c r="I156" s="10">
        <v>17</v>
      </c>
      <c r="J156" s="10">
        <v>20094</v>
      </c>
      <c r="K156" s="10">
        <v>0.03</v>
      </c>
      <c r="L156" s="10">
        <v>19491.18</v>
      </c>
      <c r="M156" s="21">
        <v>43147</v>
      </c>
      <c r="N156" s="10">
        <f>MONTH(Таблица3[[#This Row],[Дата заказа]])</f>
        <v>2</v>
      </c>
      <c r="O156" s="10">
        <f>WEEKDAY(Таблица3[[#This Row],[Дата заказа]],2)</f>
        <v>5</v>
      </c>
      <c r="P156" s="10">
        <f>IF(AND(DAY(Таблица3[[#This Row],[Дата заказа]])&lt;=20,DAY(Таблица3[[#This Row],[Дата заказа]])&gt;10),1,0)</f>
        <v>1</v>
      </c>
      <c r="Q156" s="10">
        <f>YEAR(Таблица3[[#This Row],[Дата заказа]])</f>
        <v>2018</v>
      </c>
      <c r="R156" s="10">
        <f>_xlfn.ISOWEEKNUM(Таблица3[[#This Row],[Дата заказа]])</f>
        <v>7</v>
      </c>
    </row>
    <row r="157" spans="3:18" x14ac:dyDescent="0.2">
      <c r="C157" s="1">
        <v>7</v>
      </c>
      <c r="D157" t="s">
        <v>2646</v>
      </c>
      <c r="E157" t="s">
        <v>2647</v>
      </c>
      <c r="F157" t="s">
        <v>2648</v>
      </c>
      <c r="G157">
        <v>1923</v>
      </c>
      <c r="H157" t="s">
        <v>2631</v>
      </c>
      <c r="I157" s="10">
        <v>25</v>
      </c>
      <c r="J157" s="10">
        <v>48075</v>
      </c>
      <c r="K157" s="10">
        <v>0.06</v>
      </c>
      <c r="L157" s="10">
        <v>45190.5</v>
      </c>
      <c r="M157" s="21">
        <v>42565</v>
      </c>
      <c r="N157" s="10">
        <f>MONTH(Таблица3[[#This Row],[Дата заказа]])</f>
        <v>7</v>
      </c>
      <c r="O157" s="10">
        <f>WEEKDAY(Таблица3[[#This Row],[Дата заказа]],2)</f>
        <v>4</v>
      </c>
      <c r="P157" s="10">
        <f>IF(AND(DAY(Таблица3[[#This Row],[Дата заказа]])&lt;=20,DAY(Таблица3[[#This Row],[Дата заказа]])&gt;10),1,0)</f>
        <v>1</v>
      </c>
      <c r="Q157" s="10">
        <f>YEAR(Таблица3[[#This Row],[Дата заказа]])</f>
        <v>2016</v>
      </c>
      <c r="R157" s="10">
        <f>_xlfn.ISOWEEKNUM(Таблица3[[#This Row],[Дата заказа]])</f>
        <v>28</v>
      </c>
    </row>
    <row r="158" spans="3:18" x14ac:dyDescent="0.2">
      <c r="C158" s="1">
        <v>52</v>
      </c>
      <c r="D158" t="s">
        <v>2628</v>
      </c>
      <c r="E158" t="s">
        <v>2629</v>
      </c>
      <c r="F158" t="s">
        <v>2630</v>
      </c>
      <c r="G158">
        <v>1182</v>
      </c>
      <c r="H158" t="s">
        <v>2631</v>
      </c>
      <c r="I158" s="10">
        <v>17</v>
      </c>
      <c r="J158" s="10">
        <v>20094</v>
      </c>
      <c r="K158" s="10">
        <v>0.03</v>
      </c>
      <c r="L158" s="10">
        <v>19491.18</v>
      </c>
      <c r="M158" s="21">
        <v>42915</v>
      </c>
      <c r="N158" s="10">
        <f>MONTH(Таблица3[[#This Row],[Дата заказа]])</f>
        <v>6</v>
      </c>
      <c r="O158" s="10">
        <f>WEEKDAY(Таблица3[[#This Row],[Дата заказа]],2)</f>
        <v>4</v>
      </c>
      <c r="P158" s="10">
        <f>IF(AND(DAY(Таблица3[[#This Row],[Дата заказа]])&lt;=20,DAY(Таблица3[[#This Row],[Дата заказа]])&gt;10),1,0)</f>
        <v>0</v>
      </c>
      <c r="Q158" s="10">
        <f>YEAR(Таблица3[[#This Row],[Дата заказа]])</f>
        <v>2017</v>
      </c>
      <c r="R158" s="10">
        <f>_xlfn.ISOWEEKNUM(Таблица3[[#This Row],[Дата заказа]])</f>
        <v>26</v>
      </c>
    </row>
    <row r="159" spans="3:18" x14ac:dyDescent="0.2">
      <c r="C159" s="1">
        <v>45</v>
      </c>
      <c r="D159" t="s">
        <v>2649</v>
      </c>
      <c r="E159" t="s">
        <v>2629</v>
      </c>
      <c r="F159" t="s">
        <v>2650</v>
      </c>
      <c r="G159">
        <v>759</v>
      </c>
      <c r="H159" t="s">
        <v>2635</v>
      </c>
      <c r="I159" s="10">
        <v>14</v>
      </c>
      <c r="J159" s="10">
        <v>10626</v>
      </c>
      <c r="K159" s="10">
        <v>0</v>
      </c>
      <c r="L159" s="10">
        <v>10626</v>
      </c>
      <c r="M159" s="21">
        <v>42642</v>
      </c>
      <c r="N159" s="10">
        <f>MONTH(Таблица3[[#This Row],[Дата заказа]])</f>
        <v>9</v>
      </c>
      <c r="O159" s="10">
        <f>WEEKDAY(Таблица3[[#This Row],[Дата заказа]],2)</f>
        <v>4</v>
      </c>
      <c r="P159" s="10">
        <f>IF(AND(DAY(Таблица3[[#This Row],[Дата заказа]])&lt;=20,DAY(Таблица3[[#This Row],[Дата заказа]])&gt;10),1,0)</f>
        <v>0</v>
      </c>
      <c r="Q159" s="10">
        <f>YEAR(Таблица3[[#This Row],[Дата заказа]])</f>
        <v>2016</v>
      </c>
      <c r="R159" s="10">
        <f>_xlfn.ISOWEEKNUM(Таблица3[[#This Row],[Дата заказа]])</f>
        <v>39</v>
      </c>
    </row>
    <row r="160" spans="3:18" x14ac:dyDescent="0.2">
      <c r="C160" s="1">
        <v>42</v>
      </c>
      <c r="D160" t="s">
        <v>2652</v>
      </c>
      <c r="E160" t="s">
        <v>2647</v>
      </c>
      <c r="F160" t="s">
        <v>2653</v>
      </c>
      <c r="G160">
        <v>800</v>
      </c>
      <c r="H160" t="s">
        <v>2631</v>
      </c>
      <c r="I160" s="10">
        <v>25</v>
      </c>
      <c r="J160" s="10">
        <v>20000</v>
      </c>
      <c r="K160" s="10">
        <v>0.03</v>
      </c>
      <c r="L160" s="10">
        <v>19400</v>
      </c>
      <c r="M160" s="21">
        <v>43758</v>
      </c>
      <c r="N160" s="10">
        <f>MONTH(Таблица3[[#This Row],[Дата заказа]])</f>
        <v>10</v>
      </c>
      <c r="O160" s="10">
        <f>WEEKDAY(Таблица3[[#This Row],[Дата заказа]],2)</f>
        <v>7</v>
      </c>
      <c r="P160" s="10">
        <f>IF(AND(DAY(Таблица3[[#This Row],[Дата заказа]])&lt;=20,DAY(Таблица3[[#This Row],[Дата заказа]])&gt;10),1,0)</f>
        <v>1</v>
      </c>
      <c r="Q160" s="10">
        <f>YEAR(Таблица3[[#This Row],[Дата заказа]])</f>
        <v>2019</v>
      </c>
      <c r="R160" s="10">
        <f>_xlfn.ISOWEEKNUM(Таблица3[[#This Row],[Дата заказа]])</f>
        <v>42</v>
      </c>
    </row>
    <row r="161" spans="3:18" x14ac:dyDescent="0.2">
      <c r="C161" s="1">
        <v>42</v>
      </c>
      <c r="D161" t="s">
        <v>2652</v>
      </c>
      <c r="E161" t="s">
        <v>2647</v>
      </c>
      <c r="F161" t="s">
        <v>2653</v>
      </c>
      <c r="G161">
        <v>800</v>
      </c>
      <c r="H161" t="s">
        <v>2631</v>
      </c>
      <c r="I161" s="10">
        <v>25</v>
      </c>
      <c r="J161" s="10">
        <v>20000</v>
      </c>
      <c r="K161" s="10">
        <v>0.03</v>
      </c>
      <c r="L161" s="10">
        <v>19400</v>
      </c>
      <c r="M161" s="21">
        <v>43818</v>
      </c>
      <c r="N161" s="10">
        <f>MONTH(Таблица3[[#This Row],[Дата заказа]])</f>
        <v>12</v>
      </c>
      <c r="O161" s="10">
        <f>WEEKDAY(Таблица3[[#This Row],[Дата заказа]],2)</f>
        <v>4</v>
      </c>
      <c r="P161" s="10">
        <f>IF(AND(DAY(Таблица3[[#This Row],[Дата заказа]])&lt;=20,DAY(Таблица3[[#This Row],[Дата заказа]])&gt;10),1,0)</f>
        <v>1</v>
      </c>
      <c r="Q161" s="10">
        <f>YEAR(Таблица3[[#This Row],[Дата заказа]])</f>
        <v>2019</v>
      </c>
      <c r="R161" s="10">
        <f>_xlfn.ISOWEEKNUM(Таблица3[[#This Row],[Дата заказа]])</f>
        <v>51</v>
      </c>
    </row>
    <row r="162" spans="3:18" x14ac:dyDescent="0.2">
      <c r="C162" s="1">
        <v>42</v>
      </c>
      <c r="D162" t="s">
        <v>2652</v>
      </c>
      <c r="E162" t="s">
        <v>2647</v>
      </c>
      <c r="F162" t="s">
        <v>2653</v>
      </c>
      <c r="G162">
        <v>800</v>
      </c>
      <c r="H162" t="s">
        <v>2631</v>
      </c>
      <c r="I162" s="10">
        <v>25</v>
      </c>
      <c r="J162" s="10">
        <v>20000</v>
      </c>
      <c r="K162" s="10">
        <v>0.03</v>
      </c>
      <c r="L162" s="10">
        <v>19400</v>
      </c>
      <c r="M162" s="21">
        <v>42515</v>
      </c>
      <c r="N162" s="10">
        <f>MONTH(Таблица3[[#This Row],[Дата заказа]])</f>
        <v>5</v>
      </c>
      <c r="O162" s="10">
        <f>WEEKDAY(Таблица3[[#This Row],[Дата заказа]],2)</f>
        <v>3</v>
      </c>
      <c r="P162" s="10">
        <f>IF(AND(DAY(Таблица3[[#This Row],[Дата заказа]])&lt;=20,DAY(Таблица3[[#This Row],[Дата заказа]])&gt;10),1,0)</f>
        <v>0</v>
      </c>
      <c r="Q162" s="10">
        <f>YEAR(Таблица3[[#This Row],[Дата заказа]])</f>
        <v>2016</v>
      </c>
      <c r="R162" s="10">
        <f>_xlfn.ISOWEEKNUM(Таблица3[[#This Row],[Дата заказа]])</f>
        <v>21</v>
      </c>
    </row>
    <row r="163" spans="3:18" x14ac:dyDescent="0.2">
      <c r="C163" s="1">
        <v>52</v>
      </c>
      <c r="D163" t="s">
        <v>2628</v>
      </c>
      <c r="E163" t="s">
        <v>2629</v>
      </c>
      <c r="F163" t="s">
        <v>2630</v>
      </c>
      <c r="G163">
        <v>1182</v>
      </c>
      <c r="H163" t="s">
        <v>2631</v>
      </c>
      <c r="I163" s="10">
        <v>17</v>
      </c>
      <c r="J163" s="10">
        <v>20094</v>
      </c>
      <c r="K163" s="10">
        <v>0.03</v>
      </c>
      <c r="L163" s="10">
        <v>19491.18</v>
      </c>
      <c r="M163" s="21">
        <v>44001</v>
      </c>
      <c r="N163" s="10">
        <f>MONTH(Таблица3[[#This Row],[Дата заказа]])</f>
        <v>6</v>
      </c>
      <c r="O163" s="10">
        <f>WEEKDAY(Таблица3[[#This Row],[Дата заказа]],2)</f>
        <v>5</v>
      </c>
      <c r="P163" s="10">
        <f>IF(AND(DAY(Таблица3[[#This Row],[Дата заказа]])&lt;=20,DAY(Таблица3[[#This Row],[Дата заказа]])&gt;10),1,0)</f>
        <v>1</v>
      </c>
      <c r="Q163" s="10">
        <f>YEAR(Таблица3[[#This Row],[Дата заказа]])</f>
        <v>2020</v>
      </c>
      <c r="R163" s="10">
        <f>_xlfn.ISOWEEKNUM(Таблица3[[#This Row],[Дата заказа]])</f>
        <v>25</v>
      </c>
    </row>
    <row r="164" spans="3:18" x14ac:dyDescent="0.2">
      <c r="C164" s="1">
        <v>26</v>
      </c>
      <c r="D164" t="s">
        <v>2660</v>
      </c>
      <c r="E164" t="s">
        <v>2655</v>
      </c>
      <c r="F164" t="s">
        <v>2661</v>
      </c>
      <c r="G164">
        <v>2197</v>
      </c>
      <c r="H164" t="s">
        <v>2631</v>
      </c>
      <c r="I164" s="10">
        <v>40</v>
      </c>
      <c r="J164" s="10">
        <v>87880</v>
      </c>
      <c r="K164" s="10">
        <v>0.12</v>
      </c>
      <c r="L164" s="10">
        <v>77334.399999999994</v>
      </c>
      <c r="M164" s="21">
        <v>43726</v>
      </c>
      <c r="N164" s="10">
        <f>MONTH(Таблица3[[#This Row],[Дата заказа]])</f>
        <v>9</v>
      </c>
      <c r="O164" s="10">
        <f>WEEKDAY(Таблица3[[#This Row],[Дата заказа]],2)</f>
        <v>3</v>
      </c>
      <c r="P164" s="10">
        <f>IF(AND(DAY(Таблица3[[#This Row],[Дата заказа]])&lt;=20,DAY(Таблица3[[#This Row],[Дата заказа]])&gt;10),1,0)</f>
        <v>1</v>
      </c>
      <c r="Q164" s="10">
        <f>YEAR(Таблица3[[#This Row],[Дата заказа]])</f>
        <v>2019</v>
      </c>
      <c r="R164" s="10">
        <f>_xlfn.ISOWEEKNUM(Таблица3[[#This Row],[Дата заказа]])</f>
        <v>38</v>
      </c>
    </row>
    <row r="165" spans="3:18" x14ac:dyDescent="0.2">
      <c r="C165" s="1">
        <v>31</v>
      </c>
      <c r="D165" t="s">
        <v>2718</v>
      </c>
      <c r="E165" t="s">
        <v>2655</v>
      </c>
      <c r="F165" t="s">
        <v>2719</v>
      </c>
      <c r="G165">
        <v>1228</v>
      </c>
      <c r="H165" t="s">
        <v>2631</v>
      </c>
      <c r="I165" s="10">
        <v>45</v>
      </c>
      <c r="J165" s="10">
        <v>55260</v>
      </c>
      <c r="K165" s="10">
        <v>0.09</v>
      </c>
      <c r="L165" s="10">
        <v>50286.6</v>
      </c>
      <c r="M165" s="21">
        <v>42425</v>
      </c>
      <c r="N165" s="10">
        <f>MONTH(Таблица3[[#This Row],[Дата заказа]])</f>
        <v>2</v>
      </c>
      <c r="O165" s="10">
        <f>WEEKDAY(Таблица3[[#This Row],[Дата заказа]],2)</f>
        <v>4</v>
      </c>
      <c r="P165" s="10">
        <f>IF(AND(DAY(Таблица3[[#This Row],[Дата заказа]])&lt;=20,DAY(Таблица3[[#This Row],[Дата заказа]])&gt;10),1,0)</f>
        <v>0</v>
      </c>
      <c r="Q165" s="10">
        <f>YEAR(Таблица3[[#This Row],[Дата заказа]])</f>
        <v>2016</v>
      </c>
      <c r="R165" s="10">
        <f>_xlfn.ISOWEEKNUM(Таблица3[[#This Row],[Дата заказа]])</f>
        <v>8</v>
      </c>
    </row>
    <row r="166" spans="3:18" x14ac:dyDescent="0.2">
      <c r="C166" s="1">
        <v>37</v>
      </c>
      <c r="D166" t="s">
        <v>2689</v>
      </c>
      <c r="E166" t="s">
        <v>2677</v>
      </c>
      <c r="F166" t="s">
        <v>2690</v>
      </c>
      <c r="G166">
        <v>2211</v>
      </c>
      <c r="H166" t="s">
        <v>2635</v>
      </c>
      <c r="I166" s="10">
        <v>25</v>
      </c>
      <c r="J166" s="10">
        <v>55275</v>
      </c>
      <c r="K166" s="10">
        <v>0.09</v>
      </c>
      <c r="L166" s="10">
        <v>50300.25</v>
      </c>
      <c r="M166" s="21">
        <v>43397</v>
      </c>
      <c r="N166" s="10">
        <f>MONTH(Таблица3[[#This Row],[Дата заказа]])</f>
        <v>10</v>
      </c>
      <c r="O166" s="10">
        <f>WEEKDAY(Таблица3[[#This Row],[Дата заказа]],2)</f>
        <v>3</v>
      </c>
      <c r="P166" s="10">
        <f>IF(AND(DAY(Таблица3[[#This Row],[Дата заказа]])&lt;=20,DAY(Таблица3[[#This Row],[Дата заказа]])&gt;10),1,0)</f>
        <v>0</v>
      </c>
      <c r="Q166" s="10">
        <f>YEAR(Таблица3[[#This Row],[Дата заказа]])</f>
        <v>2018</v>
      </c>
      <c r="R166" s="10">
        <f>_xlfn.ISOWEEKNUM(Таблица3[[#This Row],[Дата заказа]])</f>
        <v>43</v>
      </c>
    </row>
    <row r="167" spans="3:18" x14ac:dyDescent="0.2">
      <c r="C167" s="1">
        <v>38</v>
      </c>
      <c r="D167" t="s">
        <v>2628</v>
      </c>
      <c r="E167" t="s">
        <v>2629</v>
      </c>
      <c r="F167" t="s">
        <v>2630</v>
      </c>
      <c r="G167">
        <v>1182</v>
      </c>
      <c r="H167" t="s">
        <v>2631</v>
      </c>
      <c r="I167" s="10">
        <v>17</v>
      </c>
      <c r="J167" s="10">
        <v>20094</v>
      </c>
      <c r="K167" s="10">
        <v>0.03</v>
      </c>
      <c r="L167" s="10">
        <v>19491.18</v>
      </c>
      <c r="M167" s="21">
        <v>43206</v>
      </c>
      <c r="N167" s="10">
        <f>MONTH(Таблица3[[#This Row],[Дата заказа]])</f>
        <v>4</v>
      </c>
      <c r="O167" s="10">
        <f>WEEKDAY(Таблица3[[#This Row],[Дата заказа]],2)</f>
        <v>1</v>
      </c>
      <c r="P167" s="10">
        <f>IF(AND(DAY(Таблица3[[#This Row],[Дата заказа]])&lt;=20,DAY(Таблица3[[#This Row],[Дата заказа]])&gt;10),1,0)</f>
        <v>1</v>
      </c>
      <c r="Q167" s="10">
        <f>YEAR(Таблица3[[#This Row],[Дата заказа]])</f>
        <v>2018</v>
      </c>
      <c r="R167" s="10">
        <f>_xlfn.ISOWEEKNUM(Таблица3[[#This Row],[Дата заказа]])</f>
        <v>16</v>
      </c>
    </row>
    <row r="168" spans="3:18" x14ac:dyDescent="0.2">
      <c r="C168" s="1">
        <v>23</v>
      </c>
      <c r="D168" t="s">
        <v>2694</v>
      </c>
      <c r="E168" t="s">
        <v>2677</v>
      </c>
      <c r="F168" t="s">
        <v>2695</v>
      </c>
      <c r="G168">
        <v>2645</v>
      </c>
      <c r="H168" t="s">
        <v>2635</v>
      </c>
      <c r="I168" s="10">
        <v>50</v>
      </c>
      <c r="J168" s="10">
        <v>132250</v>
      </c>
      <c r="K168" s="10">
        <v>0.15</v>
      </c>
      <c r="L168" s="10">
        <v>112412.5</v>
      </c>
      <c r="M168" s="21">
        <v>43587</v>
      </c>
      <c r="N168" s="10">
        <f>MONTH(Таблица3[[#This Row],[Дата заказа]])</f>
        <v>5</v>
      </c>
      <c r="O168" s="10">
        <f>WEEKDAY(Таблица3[[#This Row],[Дата заказа]],2)</f>
        <v>4</v>
      </c>
      <c r="P168" s="10">
        <f>IF(AND(DAY(Таблица3[[#This Row],[Дата заказа]])&lt;=20,DAY(Таблица3[[#This Row],[Дата заказа]])&gt;10),1,0)</f>
        <v>0</v>
      </c>
      <c r="Q168" s="10">
        <f>YEAR(Таблица3[[#This Row],[Дата заказа]])</f>
        <v>2019</v>
      </c>
      <c r="R168" s="10">
        <f>_xlfn.ISOWEEKNUM(Таблица3[[#This Row],[Дата заказа]])</f>
        <v>18</v>
      </c>
    </row>
    <row r="169" spans="3:18" x14ac:dyDescent="0.2">
      <c r="C169" s="1">
        <v>13</v>
      </c>
      <c r="D169" t="s">
        <v>2649</v>
      </c>
      <c r="E169" t="s">
        <v>2629</v>
      </c>
      <c r="F169" t="s">
        <v>2650</v>
      </c>
      <c r="G169">
        <v>759</v>
      </c>
      <c r="H169" t="s">
        <v>2635</v>
      </c>
      <c r="I169" s="10">
        <v>14</v>
      </c>
      <c r="J169" s="10">
        <v>10626</v>
      </c>
      <c r="K169" s="10">
        <v>0</v>
      </c>
      <c r="L169" s="10">
        <v>10626</v>
      </c>
      <c r="M169" s="21">
        <v>42113</v>
      </c>
      <c r="N169" s="10">
        <f>MONTH(Таблица3[[#This Row],[Дата заказа]])</f>
        <v>4</v>
      </c>
      <c r="O169" s="10">
        <f>WEEKDAY(Таблица3[[#This Row],[Дата заказа]],2)</f>
        <v>7</v>
      </c>
      <c r="P169" s="10">
        <f>IF(AND(DAY(Таблица3[[#This Row],[Дата заказа]])&lt;=20,DAY(Таблица3[[#This Row],[Дата заказа]])&gt;10),1,0)</f>
        <v>1</v>
      </c>
      <c r="Q169" s="10">
        <f>YEAR(Таблица3[[#This Row],[Дата заказа]])</f>
        <v>2015</v>
      </c>
      <c r="R169" s="10">
        <f>_xlfn.ISOWEEKNUM(Таблица3[[#This Row],[Дата заказа]])</f>
        <v>16</v>
      </c>
    </row>
    <row r="170" spans="3:18" x14ac:dyDescent="0.2">
      <c r="C170" s="1">
        <v>1</v>
      </c>
      <c r="D170" t="s">
        <v>2700</v>
      </c>
      <c r="E170" t="s">
        <v>2647</v>
      </c>
      <c r="F170" t="s">
        <v>2701</v>
      </c>
      <c r="G170">
        <v>876</v>
      </c>
      <c r="H170" t="s">
        <v>2635</v>
      </c>
      <c r="I170" s="10">
        <v>20</v>
      </c>
      <c r="J170" s="10">
        <v>17520</v>
      </c>
      <c r="K170" s="10">
        <v>0.03</v>
      </c>
      <c r="L170" s="10">
        <v>16994.400000000001</v>
      </c>
      <c r="M170" s="21">
        <v>43802</v>
      </c>
      <c r="N170" s="10">
        <f>MONTH(Таблица3[[#This Row],[Дата заказа]])</f>
        <v>12</v>
      </c>
      <c r="O170" s="10">
        <f>WEEKDAY(Таблица3[[#This Row],[Дата заказа]],2)</f>
        <v>2</v>
      </c>
      <c r="P170" s="10">
        <f>IF(AND(DAY(Таблица3[[#This Row],[Дата заказа]])&lt;=20,DAY(Таблица3[[#This Row],[Дата заказа]])&gt;10),1,0)</f>
        <v>0</v>
      </c>
      <c r="Q170" s="10">
        <f>YEAR(Таблица3[[#This Row],[Дата заказа]])</f>
        <v>2019</v>
      </c>
      <c r="R170" s="10">
        <f>_xlfn.ISOWEEKNUM(Таблица3[[#This Row],[Дата заказа]])</f>
        <v>49</v>
      </c>
    </row>
    <row r="171" spans="3:18" x14ac:dyDescent="0.2">
      <c r="C171" s="1">
        <v>40</v>
      </c>
      <c r="D171" t="s">
        <v>2657</v>
      </c>
      <c r="E171" t="s">
        <v>2644</v>
      </c>
      <c r="F171" t="s">
        <v>2658</v>
      </c>
      <c r="G171">
        <v>847</v>
      </c>
      <c r="H171" t="s">
        <v>2631</v>
      </c>
      <c r="I171" s="10">
        <v>15</v>
      </c>
      <c r="J171" s="10">
        <v>12705</v>
      </c>
      <c r="K171" s="10">
        <v>0</v>
      </c>
      <c r="L171" s="10">
        <v>12705</v>
      </c>
      <c r="M171" s="21">
        <v>43250</v>
      </c>
      <c r="N171" s="10">
        <f>MONTH(Таблица3[[#This Row],[Дата заказа]])</f>
        <v>5</v>
      </c>
      <c r="O171" s="10">
        <f>WEEKDAY(Таблица3[[#This Row],[Дата заказа]],2)</f>
        <v>3</v>
      </c>
      <c r="P171" s="10">
        <f>IF(AND(DAY(Таблица3[[#This Row],[Дата заказа]])&lt;=20,DAY(Таблица3[[#This Row],[Дата заказа]])&gt;10),1,0)</f>
        <v>0</v>
      </c>
      <c r="Q171" s="10">
        <f>YEAR(Таблица3[[#This Row],[Дата заказа]])</f>
        <v>2018</v>
      </c>
      <c r="R171" s="10">
        <f>_xlfn.ISOWEEKNUM(Таблица3[[#This Row],[Дата заказа]])</f>
        <v>22</v>
      </c>
    </row>
    <row r="172" spans="3:18" x14ac:dyDescent="0.2">
      <c r="C172" s="1">
        <v>14</v>
      </c>
      <c r="D172" t="s">
        <v>2691</v>
      </c>
      <c r="E172" t="s">
        <v>2669</v>
      </c>
      <c r="F172" t="s">
        <v>2669</v>
      </c>
      <c r="G172">
        <v>770</v>
      </c>
      <c r="H172" t="s">
        <v>2631</v>
      </c>
      <c r="I172" s="10">
        <v>20</v>
      </c>
      <c r="J172" s="10">
        <v>15400</v>
      </c>
      <c r="K172" s="10">
        <v>0.03</v>
      </c>
      <c r="L172" s="10">
        <v>14938</v>
      </c>
      <c r="M172" s="21">
        <v>42909</v>
      </c>
      <c r="N172" s="10">
        <f>MONTH(Таблица3[[#This Row],[Дата заказа]])</f>
        <v>6</v>
      </c>
      <c r="O172" s="10">
        <f>WEEKDAY(Таблица3[[#This Row],[Дата заказа]],2)</f>
        <v>5</v>
      </c>
      <c r="P172" s="10">
        <f>IF(AND(DAY(Таблица3[[#This Row],[Дата заказа]])&lt;=20,DAY(Таблица3[[#This Row],[Дата заказа]])&gt;10),1,0)</f>
        <v>0</v>
      </c>
      <c r="Q172" s="10">
        <f>YEAR(Таблица3[[#This Row],[Дата заказа]])</f>
        <v>2017</v>
      </c>
      <c r="R172" s="10">
        <f>_xlfn.ISOWEEKNUM(Таблица3[[#This Row],[Дата заказа]])</f>
        <v>25</v>
      </c>
    </row>
    <row r="173" spans="3:18" x14ac:dyDescent="0.2">
      <c r="C173" s="1">
        <v>35</v>
      </c>
      <c r="D173" t="s">
        <v>2698</v>
      </c>
      <c r="E173" t="s">
        <v>2655</v>
      </c>
      <c r="F173" t="s">
        <v>2661</v>
      </c>
      <c r="G173">
        <v>617</v>
      </c>
      <c r="H173" t="s">
        <v>2635</v>
      </c>
      <c r="I173" s="10">
        <v>10</v>
      </c>
      <c r="J173" s="10">
        <v>6170</v>
      </c>
      <c r="K173" s="10">
        <v>0</v>
      </c>
      <c r="L173" s="10">
        <v>6170</v>
      </c>
      <c r="M173" s="21">
        <v>44054</v>
      </c>
      <c r="N173" s="10">
        <f>MONTH(Таблица3[[#This Row],[Дата заказа]])</f>
        <v>8</v>
      </c>
      <c r="O173" s="10">
        <f>WEEKDAY(Таблица3[[#This Row],[Дата заказа]],2)</f>
        <v>2</v>
      </c>
      <c r="P173" s="10">
        <f>IF(AND(DAY(Таблица3[[#This Row],[Дата заказа]])&lt;=20,DAY(Таблица3[[#This Row],[Дата заказа]])&gt;10),1,0)</f>
        <v>1</v>
      </c>
      <c r="Q173" s="10">
        <f>YEAR(Таблица3[[#This Row],[Дата заказа]])</f>
        <v>2020</v>
      </c>
      <c r="R173" s="10">
        <f>_xlfn.ISOWEEKNUM(Таблица3[[#This Row],[Дата заказа]])</f>
        <v>33</v>
      </c>
    </row>
    <row r="174" spans="3:18" x14ac:dyDescent="0.2">
      <c r="C174" s="1">
        <v>35</v>
      </c>
      <c r="D174" t="s">
        <v>2698</v>
      </c>
      <c r="E174" t="s">
        <v>2655</v>
      </c>
      <c r="F174" t="s">
        <v>2661</v>
      </c>
      <c r="G174">
        <v>617</v>
      </c>
      <c r="H174" t="s">
        <v>2635</v>
      </c>
      <c r="I174" s="10">
        <v>10</v>
      </c>
      <c r="J174" s="10">
        <v>6170</v>
      </c>
      <c r="K174" s="10">
        <v>0</v>
      </c>
      <c r="L174" s="10">
        <v>6170</v>
      </c>
      <c r="M174" s="21">
        <v>43958</v>
      </c>
      <c r="N174" s="10">
        <f>MONTH(Таблица3[[#This Row],[Дата заказа]])</f>
        <v>5</v>
      </c>
      <c r="O174" s="10">
        <f>WEEKDAY(Таблица3[[#This Row],[Дата заказа]],2)</f>
        <v>4</v>
      </c>
      <c r="P174" s="10">
        <f>IF(AND(DAY(Таблица3[[#This Row],[Дата заказа]])&lt;=20,DAY(Таблица3[[#This Row],[Дата заказа]])&gt;10),1,0)</f>
        <v>0</v>
      </c>
      <c r="Q174" s="10">
        <f>YEAR(Таблица3[[#This Row],[Дата заказа]])</f>
        <v>2020</v>
      </c>
      <c r="R174" s="10">
        <f>_xlfn.ISOWEEKNUM(Таблица3[[#This Row],[Дата заказа]])</f>
        <v>19</v>
      </c>
    </row>
    <row r="175" spans="3:18" x14ac:dyDescent="0.2">
      <c r="C175" s="1">
        <v>49</v>
      </c>
      <c r="D175" t="s">
        <v>2698</v>
      </c>
      <c r="E175" t="s">
        <v>2655</v>
      </c>
      <c r="F175" t="s">
        <v>2661</v>
      </c>
      <c r="G175">
        <v>617</v>
      </c>
      <c r="H175" t="s">
        <v>2635</v>
      </c>
      <c r="I175" s="10">
        <v>25</v>
      </c>
      <c r="J175" s="10">
        <v>15425</v>
      </c>
      <c r="K175" s="10">
        <v>0</v>
      </c>
      <c r="L175" s="10">
        <v>15425</v>
      </c>
      <c r="M175" s="21">
        <v>43975</v>
      </c>
      <c r="N175" s="10">
        <f>MONTH(Таблица3[[#This Row],[Дата заказа]])</f>
        <v>5</v>
      </c>
      <c r="O175" s="10">
        <f>WEEKDAY(Таблица3[[#This Row],[Дата заказа]],2)</f>
        <v>7</v>
      </c>
      <c r="P175" s="10">
        <f>IF(AND(DAY(Таблица3[[#This Row],[Дата заказа]])&lt;=20,DAY(Таблица3[[#This Row],[Дата заказа]])&gt;10),1,0)</f>
        <v>0</v>
      </c>
      <c r="Q175" s="10">
        <f>YEAR(Таблица3[[#This Row],[Дата заказа]])</f>
        <v>2020</v>
      </c>
      <c r="R175" s="10">
        <f>_xlfn.ISOWEEKNUM(Таблица3[[#This Row],[Дата заказа]])</f>
        <v>21</v>
      </c>
    </row>
    <row r="176" spans="3:18" x14ac:dyDescent="0.2">
      <c r="C176" s="1">
        <v>53</v>
      </c>
      <c r="D176" t="s">
        <v>2646</v>
      </c>
      <c r="E176" t="s">
        <v>2647</v>
      </c>
      <c r="F176" t="s">
        <v>2648</v>
      </c>
      <c r="G176">
        <v>1923</v>
      </c>
      <c r="H176" t="s">
        <v>2631</v>
      </c>
      <c r="I176" s="10">
        <v>35</v>
      </c>
      <c r="J176" s="10">
        <v>67305</v>
      </c>
      <c r="K176" s="10">
        <v>0.06</v>
      </c>
      <c r="L176" s="10">
        <v>63266.7</v>
      </c>
      <c r="M176" s="21">
        <v>42500</v>
      </c>
      <c r="N176" s="10">
        <f>MONTH(Таблица3[[#This Row],[Дата заказа]])</f>
        <v>5</v>
      </c>
      <c r="O176" s="10">
        <f>WEEKDAY(Таблица3[[#This Row],[Дата заказа]],2)</f>
        <v>2</v>
      </c>
      <c r="P176" s="10">
        <f>IF(AND(DAY(Таблица3[[#This Row],[Дата заказа]])&lt;=20,DAY(Таблица3[[#This Row],[Дата заказа]])&gt;10),1,0)</f>
        <v>0</v>
      </c>
      <c r="Q176" s="10">
        <f>YEAR(Таблица3[[#This Row],[Дата заказа]])</f>
        <v>2016</v>
      </c>
      <c r="R176" s="10">
        <f>_xlfn.ISOWEEKNUM(Таблица3[[#This Row],[Дата заказа]])</f>
        <v>19</v>
      </c>
    </row>
    <row r="177" spans="3:18" x14ac:dyDescent="0.2">
      <c r="C177" s="1">
        <v>39</v>
      </c>
      <c r="D177" t="s">
        <v>2646</v>
      </c>
      <c r="E177" t="s">
        <v>2647</v>
      </c>
      <c r="F177" t="s">
        <v>2648</v>
      </c>
      <c r="G177">
        <v>1923</v>
      </c>
      <c r="H177" t="s">
        <v>2631</v>
      </c>
      <c r="I177" s="10">
        <v>25</v>
      </c>
      <c r="J177" s="10">
        <v>48075</v>
      </c>
      <c r="K177" s="10">
        <v>0.06</v>
      </c>
      <c r="L177" s="10">
        <v>45190.5</v>
      </c>
      <c r="M177" s="21">
        <v>42825</v>
      </c>
      <c r="N177" s="10">
        <f>MONTH(Таблица3[[#This Row],[Дата заказа]])</f>
        <v>3</v>
      </c>
      <c r="O177" s="10">
        <f>WEEKDAY(Таблица3[[#This Row],[Дата заказа]],2)</f>
        <v>5</v>
      </c>
      <c r="P177" s="10">
        <f>IF(AND(DAY(Таблица3[[#This Row],[Дата заказа]])&lt;=20,DAY(Таблица3[[#This Row],[Дата заказа]])&gt;10),1,0)</f>
        <v>0</v>
      </c>
      <c r="Q177" s="10">
        <f>YEAR(Таблица3[[#This Row],[Дата заказа]])</f>
        <v>2017</v>
      </c>
      <c r="R177" s="10">
        <f>_xlfn.ISOWEEKNUM(Таблица3[[#This Row],[Дата заказа]])</f>
        <v>13</v>
      </c>
    </row>
    <row r="178" spans="3:18" x14ac:dyDescent="0.2">
      <c r="C178" s="1">
        <v>29</v>
      </c>
      <c r="D178" t="s">
        <v>2702</v>
      </c>
      <c r="E178" t="s">
        <v>2703</v>
      </c>
      <c r="F178" t="s">
        <v>2704</v>
      </c>
      <c r="G178">
        <v>843</v>
      </c>
      <c r="H178" t="s">
        <v>2635</v>
      </c>
      <c r="I178" s="10">
        <v>10</v>
      </c>
      <c r="J178" s="10">
        <v>8430</v>
      </c>
      <c r="K178" s="10">
        <v>0</v>
      </c>
      <c r="L178" s="10">
        <v>8430</v>
      </c>
      <c r="M178" s="21">
        <v>42857</v>
      </c>
      <c r="N178" s="10">
        <f>MONTH(Таблица3[[#This Row],[Дата заказа]])</f>
        <v>5</v>
      </c>
      <c r="O178" s="10">
        <f>WEEKDAY(Таблица3[[#This Row],[Дата заказа]],2)</f>
        <v>2</v>
      </c>
      <c r="P178" s="10">
        <f>IF(AND(DAY(Таблица3[[#This Row],[Дата заказа]])&lt;=20,DAY(Таблица3[[#This Row],[Дата заказа]])&gt;10),1,0)</f>
        <v>0</v>
      </c>
      <c r="Q178" s="10">
        <f>YEAR(Таблица3[[#This Row],[Дата заказа]])</f>
        <v>2017</v>
      </c>
      <c r="R178" s="10">
        <f>_xlfn.ISOWEEKNUM(Таблица3[[#This Row],[Дата заказа]])</f>
        <v>18</v>
      </c>
    </row>
    <row r="179" spans="3:18" x14ac:dyDescent="0.2">
      <c r="C179" s="1">
        <v>43</v>
      </c>
      <c r="D179" t="s">
        <v>2693</v>
      </c>
      <c r="E179" t="s">
        <v>2629</v>
      </c>
      <c r="F179" t="s">
        <v>2650</v>
      </c>
      <c r="G179">
        <v>759</v>
      </c>
      <c r="H179" t="s">
        <v>2635</v>
      </c>
      <c r="I179" s="10">
        <v>10</v>
      </c>
      <c r="J179" s="10">
        <v>7590</v>
      </c>
      <c r="K179" s="10">
        <v>0</v>
      </c>
      <c r="L179" s="10">
        <v>7590</v>
      </c>
      <c r="M179" s="21">
        <v>42693</v>
      </c>
      <c r="N179" s="10">
        <f>MONTH(Таблица3[[#This Row],[Дата заказа]])</f>
        <v>11</v>
      </c>
      <c r="O179" s="10">
        <f>WEEKDAY(Таблица3[[#This Row],[Дата заказа]],2)</f>
        <v>6</v>
      </c>
      <c r="P179" s="10">
        <f>IF(AND(DAY(Таблица3[[#This Row],[Дата заказа]])&lt;=20,DAY(Таблица3[[#This Row],[Дата заказа]])&gt;10),1,0)</f>
        <v>1</v>
      </c>
      <c r="Q179" s="10">
        <f>YEAR(Таблица3[[#This Row],[Дата заказа]])</f>
        <v>2016</v>
      </c>
      <c r="R179" s="10">
        <f>_xlfn.ISOWEEKNUM(Таблица3[[#This Row],[Дата заказа]])</f>
        <v>46</v>
      </c>
    </row>
    <row r="180" spans="3:18" x14ac:dyDescent="0.2">
      <c r="C180" s="1">
        <v>31</v>
      </c>
      <c r="D180" t="s">
        <v>2718</v>
      </c>
      <c r="E180" t="s">
        <v>2655</v>
      </c>
      <c r="F180" t="s">
        <v>2719</v>
      </c>
      <c r="G180">
        <v>1228</v>
      </c>
      <c r="H180" t="s">
        <v>2631</v>
      </c>
      <c r="I180" s="10">
        <v>45</v>
      </c>
      <c r="J180" s="10">
        <v>55260</v>
      </c>
      <c r="K180" s="10">
        <v>0.09</v>
      </c>
      <c r="L180" s="10">
        <v>50286.6</v>
      </c>
      <c r="M180" s="21">
        <v>42575</v>
      </c>
      <c r="N180" s="10">
        <f>MONTH(Таблица3[[#This Row],[Дата заказа]])</f>
        <v>7</v>
      </c>
      <c r="O180" s="10">
        <f>WEEKDAY(Таблица3[[#This Row],[Дата заказа]],2)</f>
        <v>7</v>
      </c>
      <c r="P180" s="10">
        <f>IF(AND(DAY(Таблица3[[#This Row],[Дата заказа]])&lt;=20,DAY(Таблица3[[#This Row],[Дата заказа]])&gt;10),1,0)</f>
        <v>0</v>
      </c>
      <c r="Q180" s="10">
        <f>YEAR(Таблица3[[#This Row],[Дата заказа]])</f>
        <v>2016</v>
      </c>
      <c r="R180" s="10">
        <f>_xlfn.ISOWEEKNUM(Таблица3[[#This Row],[Дата заказа]])</f>
        <v>29</v>
      </c>
    </row>
    <row r="181" spans="3:18" x14ac:dyDescent="0.2">
      <c r="C181" s="1">
        <v>52</v>
      </c>
      <c r="D181" t="s">
        <v>2628</v>
      </c>
      <c r="E181" t="s">
        <v>2629</v>
      </c>
      <c r="F181" t="s">
        <v>2630</v>
      </c>
      <c r="G181">
        <v>1182</v>
      </c>
      <c r="H181" t="s">
        <v>2631</v>
      </c>
      <c r="I181" s="10">
        <v>17</v>
      </c>
      <c r="J181" s="10">
        <v>20094</v>
      </c>
      <c r="K181" s="10">
        <v>0.03</v>
      </c>
      <c r="L181" s="10">
        <v>19491.18</v>
      </c>
      <c r="M181" s="21">
        <v>44178</v>
      </c>
      <c r="N181" s="10">
        <f>MONTH(Таблица3[[#This Row],[Дата заказа]])</f>
        <v>12</v>
      </c>
      <c r="O181" s="10">
        <f>WEEKDAY(Таблица3[[#This Row],[Дата заказа]],2)</f>
        <v>7</v>
      </c>
      <c r="P181" s="10">
        <f>IF(AND(DAY(Таблица3[[#This Row],[Дата заказа]])&lt;=20,DAY(Таблица3[[#This Row],[Дата заказа]])&gt;10),1,0)</f>
        <v>1</v>
      </c>
      <c r="Q181" s="10">
        <f>YEAR(Таблица3[[#This Row],[Дата заказа]])</f>
        <v>2020</v>
      </c>
      <c r="R181" s="10">
        <f>_xlfn.ISOWEEKNUM(Таблица3[[#This Row],[Дата заказа]])</f>
        <v>50</v>
      </c>
    </row>
    <row r="182" spans="3:18" x14ac:dyDescent="0.2">
      <c r="C182" s="1">
        <v>19</v>
      </c>
      <c r="D182" t="s">
        <v>2672</v>
      </c>
      <c r="E182" t="s">
        <v>2644</v>
      </c>
      <c r="F182" t="s">
        <v>2673</v>
      </c>
      <c r="G182">
        <v>1879</v>
      </c>
      <c r="H182" t="s">
        <v>2631</v>
      </c>
      <c r="I182" s="10">
        <v>15</v>
      </c>
      <c r="J182" s="10">
        <v>28185</v>
      </c>
      <c r="K182" s="10">
        <v>0.03</v>
      </c>
      <c r="L182" s="10">
        <v>27339.45</v>
      </c>
      <c r="M182" s="21">
        <v>42715</v>
      </c>
      <c r="N182" s="10">
        <f>MONTH(Таблица3[[#This Row],[Дата заказа]])</f>
        <v>12</v>
      </c>
      <c r="O182" s="10">
        <f>WEEKDAY(Таблица3[[#This Row],[Дата заказа]],2)</f>
        <v>7</v>
      </c>
      <c r="P182" s="10">
        <f>IF(AND(DAY(Таблица3[[#This Row],[Дата заказа]])&lt;=20,DAY(Таблица3[[#This Row],[Дата заказа]])&gt;10),1,0)</f>
        <v>1</v>
      </c>
      <c r="Q182" s="10">
        <f>YEAR(Таблица3[[#This Row],[Дата заказа]])</f>
        <v>2016</v>
      </c>
      <c r="R182" s="10">
        <f>_xlfn.ISOWEEKNUM(Таблица3[[#This Row],[Дата заказа]])</f>
        <v>49</v>
      </c>
    </row>
    <row r="183" spans="3:18" x14ac:dyDescent="0.2">
      <c r="C183" s="1">
        <v>36</v>
      </c>
      <c r="D183" t="s">
        <v>2683</v>
      </c>
      <c r="E183" t="s">
        <v>2644</v>
      </c>
      <c r="F183" t="s">
        <v>2684</v>
      </c>
      <c r="G183">
        <v>912</v>
      </c>
      <c r="H183" t="s">
        <v>2631</v>
      </c>
      <c r="I183" s="10">
        <v>15</v>
      </c>
      <c r="J183" s="10">
        <v>13680</v>
      </c>
      <c r="K183" s="10">
        <v>0</v>
      </c>
      <c r="L183" s="10">
        <v>13680</v>
      </c>
      <c r="M183" s="21">
        <v>43713</v>
      </c>
      <c r="N183" s="10">
        <f>MONTH(Таблица3[[#This Row],[Дата заказа]])</f>
        <v>9</v>
      </c>
      <c r="O183" s="10">
        <f>WEEKDAY(Таблица3[[#This Row],[Дата заказа]],2)</f>
        <v>4</v>
      </c>
      <c r="P183" s="10">
        <f>IF(AND(DAY(Таблица3[[#This Row],[Дата заказа]])&lt;=20,DAY(Таблица3[[#This Row],[Дата заказа]])&gt;10),1,0)</f>
        <v>0</v>
      </c>
      <c r="Q183" s="10">
        <f>YEAR(Таблица3[[#This Row],[Дата заказа]])</f>
        <v>2019</v>
      </c>
      <c r="R183" s="10">
        <f>_xlfn.ISOWEEKNUM(Таблица3[[#This Row],[Дата заказа]])</f>
        <v>36</v>
      </c>
    </row>
    <row r="184" spans="3:18" x14ac:dyDescent="0.2">
      <c r="C184" s="1">
        <v>17</v>
      </c>
      <c r="D184" t="s">
        <v>2637</v>
      </c>
      <c r="E184" t="s">
        <v>2629</v>
      </c>
      <c r="F184" t="s">
        <v>2638</v>
      </c>
      <c r="G184">
        <v>967</v>
      </c>
      <c r="H184" t="s">
        <v>2635</v>
      </c>
      <c r="I184" s="10">
        <v>12</v>
      </c>
      <c r="J184" s="10">
        <v>11604</v>
      </c>
      <c r="K184" s="10">
        <v>0</v>
      </c>
      <c r="L184" s="10">
        <v>11604</v>
      </c>
      <c r="M184" s="21">
        <v>44179</v>
      </c>
      <c r="N184" s="10">
        <f>MONTH(Таблица3[[#This Row],[Дата заказа]])</f>
        <v>12</v>
      </c>
      <c r="O184" s="10">
        <f>WEEKDAY(Таблица3[[#This Row],[Дата заказа]],2)</f>
        <v>1</v>
      </c>
      <c r="P184" s="10">
        <f>IF(AND(DAY(Таблица3[[#This Row],[Дата заказа]])&lt;=20,DAY(Таблица3[[#This Row],[Дата заказа]])&gt;10),1,0)</f>
        <v>1</v>
      </c>
      <c r="Q184" s="10">
        <f>YEAR(Таблица3[[#This Row],[Дата заказа]])</f>
        <v>2020</v>
      </c>
      <c r="R184" s="10">
        <f>_xlfn.ISOWEEKNUM(Таблица3[[#This Row],[Дата заказа]])</f>
        <v>51</v>
      </c>
    </row>
    <row r="185" spans="3:18" x14ac:dyDescent="0.2">
      <c r="C185" s="1">
        <v>31</v>
      </c>
      <c r="D185" t="s">
        <v>2718</v>
      </c>
      <c r="E185" t="s">
        <v>2655</v>
      </c>
      <c r="F185" t="s">
        <v>2719</v>
      </c>
      <c r="G185">
        <v>1228</v>
      </c>
      <c r="H185" t="s">
        <v>2631</v>
      </c>
      <c r="I185" s="10">
        <v>45</v>
      </c>
      <c r="J185" s="10">
        <v>55260</v>
      </c>
      <c r="K185" s="10">
        <v>0.09</v>
      </c>
      <c r="L185" s="10">
        <v>50286.6</v>
      </c>
      <c r="M185" s="21">
        <v>43063</v>
      </c>
      <c r="N185" s="10">
        <f>MONTH(Таблица3[[#This Row],[Дата заказа]])</f>
        <v>11</v>
      </c>
      <c r="O185" s="10">
        <f>WEEKDAY(Таблица3[[#This Row],[Дата заказа]],2)</f>
        <v>5</v>
      </c>
      <c r="P185" s="10">
        <f>IF(AND(DAY(Таблица3[[#This Row],[Дата заказа]])&lt;=20,DAY(Таблица3[[#This Row],[Дата заказа]])&gt;10),1,0)</f>
        <v>0</v>
      </c>
      <c r="Q185" s="10">
        <f>YEAR(Таблица3[[#This Row],[Дата заказа]])</f>
        <v>2017</v>
      </c>
      <c r="R185" s="10">
        <f>_xlfn.ISOWEEKNUM(Таблица3[[#This Row],[Дата заказа]])</f>
        <v>47</v>
      </c>
    </row>
    <row r="186" spans="3:18" x14ac:dyDescent="0.2">
      <c r="C186" s="1">
        <v>45</v>
      </c>
      <c r="D186" t="s">
        <v>2649</v>
      </c>
      <c r="E186" t="s">
        <v>2629</v>
      </c>
      <c r="F186" t="s">
        <v>2650</v>
      </c>
      <c r="G186">
        <v>759</v>
      </c>
      <c r="H186" t="s">
        <v>2635</v>
      </c>
      <c r="I186" s="10">
        <v>14</v>
      </c>
      <c r="J186" s="10">
        <v>10626</v>
      </c>
      <c r="K186" s="10">
        <v>0</v>
      </c>
      <c r="L186" s="10">
        <v>10626</v>
      </c>
      <c r="M186" s="21">
        <v>43993</v>
      </c>
      <c r="N186" s="10">
        <f>MONTH(Таблица3[[#This Row],[Дата заказа]])</f>
        <v>6</v>
      </c>
      <c r="O186" s="10">
        <f>WEEKDAY(Таблица3[[#This Row],[Дата заказа]],2)</f>
        <v>4</v>
      </c>
      <c r="P186" s="10">
        <f>IF(AND(DAY(Таблица3[[#This Row],[Дата заказа]])&lt;=20,DAY(Таблица3[[#This Row],[Дата заказа]])&gt;10),1,0)</f>
        <v>1</v>
      </c>
      <c r="Q186" s="10">
        <f>YEAR(Таблица3[[#This Row],[Дата заказа]])</f>
        <v>2020</v>
      </c>
      <c r="R186" s="10">
        <f>_xlfn.ISOWEEKNUM(Таблица3[[#This Row],[Дата заказа]])</f>
        <v>24</v>
      </c>
    </row>
    <row r="187" spans="3:18" x14ac:dyDescent="0.2">
      <c r="C187" s="1">
        <v>31</v>
      </c>
      <c r="D187" t="s">
        <v>2718</v>
      </c>
      <c r="E187" t="s">
        <v>2655</v>
      </c>
      <c r="F187" t="s">
        <v>2719</v>
      </c>
      <c r="G187">
        <v>1228</v>
      </c>
      <c r="H187" t="s">
        <v>2631</v>
      </c>
      <c r="I187" s="10">
        <v>45</v>
      </c>
      <c r="J187" s="10">
        <v>55260</v>
      </c>
      <c r="K187" s="10">
        <v>0.09</v>
      </c>
      <c r="L187" s="10">
        <v>50286.6</v>
      </c>
      <c r="M187" s="21">
        <v>43016</v>
      </c>
      <c r="N187" s="10">
        <f>MONTH(Таблица3[[#This Row],[Дата заказа]])</f>
        <v>10</v>
      </c>
      <c r="O187" s="10">
        <f>WEEKDAY(Таблица3[[#This Row],[Дата заказа]],2)</f>
        <v>7</v>
      </c>
      <c r="P187" s="10">
        <f>IF(AND(DAY(Таблица3[[#This Row],[Дата заказа]])&lt;=20,DAY(Таблица3[[#This Row],[Дата заказа]])&gt;10),1,0)</f>
        <v>0</v>
      </c>
      <c r="Q187" s="10">
        <f>YEAR(Таблица3[[#This Row],[Дата заказа]])</f>
        <v>2017</v>
      </c>
      <c r="R187" s="10">
        <f>_xlfn.ISOWEEKNUM(Таблица3[[#This Row],[Дата заказа]])</f>
        <v>40</v>
      </c>
    </row>
    <row r="188" spans="3:18" x14ac:dyDescent="0.2">
      <c r="C188" s="1">
        <v>33</v>
      </c>
      <c r="D188" t="s">
        <v>2674</v>
      </c>
      <c r="E188" t="s">
        <v>2633</v>
      </c>
      <c r="F188" t="s">
        <v>2675</v>
      </c>
      <c r="G188">
        <v>1994</v>
      </c>
      <c r="H188" t="s">
        <v>2635</v>
      </c>
      <c r="I188" s="10">
        <v>12</v>
      </c>
      <c r="J188" s="10">
        <v>23928</v>
      </c>
      <c r="K188" s="10">
        <v>0.03</v>
      </c>
      <c r="L188" s="10">
        <v>23210.16</v>
      </c>
      <c r="M188" s="21">
        <v>42198</v>
      </c>
      <c r="N188" s="10">
        <f>MONTH(Таблица3[[#This Row],[Дата заказа]])</f>
        <v>7</v>
      </c>
      <c r="O188" s="10">
        <f>WEEKDAY(Таблица3[[#This Row],[Дата заказа]],2)</f>
        <v>1</v>
      </c>
      <c r="P188" s="10">
        <f>IF(AND(DAY(Таблица3[[#This Row],[Дата заказа]])&lt;=20,DAY(Таблица3[[#This Row],[Дата заказа]])&gt;10),1,0)</f>
        <v>1</v>
      </c>
      <c r="Q188" s="10">
        <f>YEAR(Таблица3[[#This Row],[Дата заказа]])</f>
        <v>2015</v>
      </c>
      <c r="R188" s="10">
        <f>_xlfn.ISOWEEKNUM(Таблица3[[#This Row],[Дата заказа]])</f>
        <v>29</v>
      </c>
    </row>
    <row r="189" spans="3:18" x14ac:dyDescent="0.2">
      <c r="C189" s="1">
        <v>40</v>
      </c>
      <c r="D189" t="s">
        <v>2657</v>
      </c>
      <c r="E189" t="s">
        <v>2644</v>
      </c>
      <c r="F189" t="s">
        <v>2658</v>
      </c>
      <c r="G189">
        <v>847</v>
      </c>
      <c r="H189" t="s">
        <v>2631</v>
      </c>
      <c r="I189" s="10">
        <v>15</v>
      </c>
      <c r="J189" s="10">
        <v>12705</v>
      </c>
      <c r="K189" s="10">
        <v>0</v>
      </c>
      <c r="L189" s="10">
        <v>12705</v>
      </c>
      <c r="M189" s="21">
        <v>44043</v>
      </c>
      <c r="N189" s="10">
        <f>MONTH(Таблица3[[#This Row],[Дата заказа]])</f>
        <v>7</v>
      </c>
      <c r="O189" s="10">
        <f>WEEKDAY(Таблица3[[#This Row],[Дата заказа]],2)</f>
        <v>5</v>
      </c>
      <c r="P189" s="10">
        <f>IF(AND(DAY(Таблица3[[#This Row],[Дата заказа]])&lt;=20,DAY(Таблица3[[#This Row],[Дата заказа]])&gt;10),1,0)</f>
        <v>0</v>
      </c>
      <c r="Q189" s="10">
        <f>YEAR(Таблица3[[#This Row],[Дата заказа]])</f>
        <v>2020</v>
      </c>
      <c r="R189" s="10">
        <f>_xlfn.ISOWEEKNUM(Таблица3[[#This Row],[Дата заказа]])</f>
        <v>31</v>
      </c>
    </row>
    <row r="190" spans="3:18" x14ac:dyDescent="0.2">
      <c r="C190" s="1">
        <v>18</v>
      </c>
      <c r="D190" t="s">
        <v>2687</v>
      </c>
      <c r="E190" t="s">
        <v>2669</v>
      </c>
      <c r="F190" t="s">
        <v>2688</v>
      </c>
      <c r="G190">
        <v>1531</v>
      </c>
      <c r="H190" t="s">
        <v>2631</v>
      </c>
      <c r="I190" s="10">
        <v>15</v>
      </c>
      <c r="J190" s="10">
        <v>22965</v>
      </c>
      <c r="K190" s="10">
        <v>0.03</v>
      </c>
      <c r="L190" s="10">
        <v>22276.05</v>
      </c>
      <c r="M190" s="21">
        <v>43122</v>
      </c>
      <c r="N190" s="10">
        <f>MONTH(Таблица3[[#This Row],[Дата заказа]])</f>
        <v>1</v>
      </c>
      <c r="O190" s="10">
        <f>WEEKDAY(Таблица3[[#This Row],[Дата заказа]],2)</f>
        <v>1</v>
      </c>
      <c r="P190" s="10">
        <f>IF(AND(DAY(Таблица3[[#This Row],[Дата заказа]])&lt;=20,DAY(Таблица3[[#This Row],[Дата заказа]])&gt;10),1,0)</f>
        <v>0</v>
      </c>
      <c r="Q190" s="10">
        <f>YEAR(Таблица3[[#This Row],[Дата заказа]])</f>
        <v>2018</v>
      </c>
      <c r="R190" s="10">
        <f>_xlfn.ISOWEEKNUM(Таблица3[[#This Row],[Дата заказа]])</f>
        <v>4</v>
      </c>
    </row>
    <row r="191" spans="3:18" x14ac:dyDescent="0.2">
      <c r="C191" s="1">
        <v>17</v>
      </c>
      <c r="D191" t="s">
        <v>2637</v>
      </c>
      <c r="E191" t="s">
        <v>2629</v>
      </c>
      <c r="F191" t="s">
        <v>2638</v>
      </c>
      <c r="G191">
        <v>967</v>
      </c>
      <c r="H191" t="s">
        <v>2635</v>
      </c>
      <c r="I191" s="10">
        <v>12</v>
      </c>
      <c r="J191" s="10">
        <v>11604</v>
      </c>
      <c r="K191" s="10">
        <v>0</v>
      </c>
      <c r="L191" s="10">
        <v>11604</v>
      </c>
      <c r="M191" s="21">
        <v>43668</v>
      </c>
      <c r="N191" s="10">
        <f>MONTH(Таблица3[[#This Row],[Дата заказа]])</f>
        <v>7</v>
      </c>
      <c r="O191" s="10">
        <f>WEEKDAY(Таблица3[[#This Row],[Дата заказа]],2)</f>
        <v>1</v>
      </c>
      <c r="P191" s="10">
        <f>IF(AND(DAY(Таблица3[[#This Row],[Дата заказа]])&lt;=20,DAY(Таблица3[[#This Row],[Дата заказа]])&gt;10),1,0)</f>
        <v>0</v>
      </c>
      <c r="Q191" s="10">
        <f>YEAR(Таблица3[[#This Row],[Дата заказа]])</f>
        <v>2019</v>
      </c>
      <c r="R191" s="10">
        <f>_xlfn.ISOWEEKNUM(Таблица3[[#This Row],[Дата заказа]])</f>
        <v>30</v>
      </c>
    </row>
    <row r="192" spans="3:18" x14ac:dyDescent="0.2">
      <c r="C192" s="1">
        <v>7</v>
      </c>
      <c r="D192" t="s">
        <v>2646</v>
      </c>
      <c r="E192" t="s">
        <v>2647</v>
      </c>
      <c r="F192" t="s">
        <v>2648</v>
      </c>
      <c r="G192">
        <v>1923</v>
      </c>
      <c r="H192" t="s">
        <v>2631</v>
      </c>
      <c r="I192" s="10">
        <v>25</v>
      </c>
      <c r="J192" s="10">
        <v>48075</v>
      </c>
      <c r="K192" s="10">
        <v>0.06</v>
      </c>
      <c r="L192" s="10">
        <v>45190.5</v>
      </c>
      <c r="M192" s="21">
        <v>42302</v>
      </c>
      <c r="N192" s="10">
        <f>MONTH(Таблица3[[#This Row],[Дата заказа]])</f>
        <v>10</v>
      </c>
      <c r="O192" s="10">
        <f>WEEKDAY(Таблица3[[#This Row],[Дата заказа]],2)</f>
        <v>7</v>
      </c>
      <c r="P192" s="10">
        <f>IF(AND(DAY(Таблица3[[#This Row],[Дата заказа]])&lt;=20,DAY(Таблица3[[#This Row],[Дата заказа]])&gt;10),1,0)</f>
        <v>0</v>
      </c>
      <c r="Q192" s="10">
        <f>YEAR(Таблица3[[#This Row],[Дата заказа]])</f>
        <v>2015</v>
      </c>
      <c r="R192" s="10">
        <f>_xlfn.ISOWEEKNUM(Таблица3[[#This Row],[Дата заказа]])</f>
        <v>43</v>
      </c>
    </row>
    <row r="193" spans="3:18" x14ac:dyDescent="0.2">
      <c r="C193" s="1">
        <v>8</v>
      </c>
      <c r="D193" t="s">
        <v>2657</v>
      </c>
      <c r="E193" t="s">
        <v>2644</v>
      </c>
      <c r="F193" t="s">
        <v>2658</v>
      </c>
      <c r="G193">
        <v>847</v>
      </c>
      <c r="H193" t="s">
        <v>2631</v>
      </c>
      <c r="I193" s="10">
        <v>15</v>
      </c>
      <c r="J193" s="10">
        <v>12705</v>
      </c>
      <c r="K193" s="10">
        <v>0</v>
      </c>
      <c r="L193" s="10">
        <v>12705</v>
      </c>
      <c r="M193" s="21">
        <v>43521</v>
      </c>
      <c r="N193" s="10">
        <f>MONTH(Таблица3[[#This Row],[Дата заказа]])</f>
        <v>2</v>
      </c>
      <c r="O193" s="10">
        <f>WEEKDAY(Таблица3[[#This Row],[Дата заказа]],2)</f>
        <v>1</v>
      </c>
      <c r="P193" s="10">
        <f>IF(AND(DAY(Таблица3[[#This Row],[Дата заказа]])&lt;=20,DAY(Таблица3[[#This Row],[Дата заказа]])&gt;10),1,0)</f>
        <v>0</v>
      </c>
      <c r="Q193" s="10">
        <f>YEAR(Таблица3[[#This Row],[Дата заказа]])</f>
        <v>2019</v>
      </c>
      <c r="R193" s="10">
        <f>_xlfn.ISOWEEKNUM(Таблица3[[#This Row],[Дата заказа]])</f>
        <v>9</v>
      </c>
    </row>
    <row r="194" spans="3:18" x14ac:dyDescent="0.2">
      <c r="C194" s="1">
        <v>52</v>
      </c>
      <c r="D194" t="s">
        <v>2628</v>
      </c>
      <c r="E194" t="s">
        <v>2629</v>
      </c>
      <c r="F194" t="s">
        <v>2630</v>
      </c>
      <c r="G194">
        <v>1182</v>
      </c>
      <c r="H194" t="s">
        <v>2631</v>
      </c>
      <c r="I194" s="10">
        <v>17</v>
      </c>
      <c r="J194" s="10">
        <v>20094</v>
      </c>
      <c r="K194" s="10">
        <v>0.03</v>
      </c>
      <c r="L194" s="10">
        <v>19491.18</v>
      </c>
      <c r="M194" s="21">
        <v>42175</v>
      </c>
      <c r="N194" s="10">
        <f>MONTH(Таблица3[[#This Row],[Дата заказа]])</f>
        <v>6</v>
      </c>
      <c r="O194" s="10">
        <f>WEEKDAY(Таблица3[[#This Row],[Дата заказа]],2)</f>
        <v>6</v>
      </c>
      <c r="P194" s="10">
        <f>IF(AND(DAY(Таблица3[[#This Row],[Дата заказа]])&lt;=20,DAY(Таблица3[[#This Row],[Дата заказа]])&gt;10),1,0)</f>
        <v>1</v>
      </c>
      <c r="Q194" s="10">
        <f>YEAR(Таблица3[[#This Row],[Дата заказа]])</f>
        <v>2015</v>
      </c>
      <c r="R194" s="10">
        <f>_xlfn.ISOWEEKNUM(Таблица3[[#This Row],[Дата заказа]])</f>
        <v>25</v>
      </c>
    </row>
    <row r="195" spans="3:18" x14ac:dyDescent="0.2">
      <c r="C195" s="1">
        <v>12</v>
      </c>
      <c r="D195" t="s">
        <v>2643</v>
      </c>
      <c r="E195" t="s">
        <v>2644</v>
      </c>
      <c r="F195" t="s">
        <v>2645</v>
      </c>
      <c r="G195">
        <v>1386</v>
      </c>
      <c r="H195" t="s">
        <v>2631</v>
      </c>
      <c r="I195" s="10">
        <v>20</v>
      </c>
      <c r="J195" s="10">
        <v>27720</v>
      </c>
      <c r="K195" s="10">
        <v>0.03</v>
      </c>
      <c r="L195" s="10">
        <v>26888.400000000001</v>
      </c>
      <c r="M195" s="21">
        <v>42975</v>
      </c>
      <c r="N195" s="10">
        <f>MONTH(Таблица3[[#This Row],[Дата заказа]])</f>
        <v>8</v>
      </c>
      <c r="O195" s="10">
        <f>WEEKDAY(Таблица3[[#This Row],[Дата заказа]],2)</f>
        <v>1</v>
      </c>
      <c r="P195" s="10">
        <f>IF(AND(DAY(Таблица3[[#This Row],[Дата заказа]])&lt;=20,DAY(Таблица3[[#This Row],[Дата заказа]])&gt;10),1,0)</f>
        <v>0</v>
      </c>
      <c r="Q195" s="10">
        <f>YEAR(Таблица3[[#This Row],[Дата заказа]])</f>
        <v>2017</v>
      </c>
      <c r="R195" s="10">
        <f>_xlfn.ISOWEEKNUM(Таблица3[[#This Row],[Дата заказа]])</f>
        <v>35</v>
      </c>
    </row>
    <row r="196" spans="3:18" x14ac:dyDescent="0.2">
      <c r="C196" s="1">
        <v>3</v>
      </c>
      <c r="D196" t="s">
        <v>2642</v>
      </c>
      <c r="E196" t="s">
        <v>2629</v>
      </c>
      <c r="F196" t="s">
        <v>2629</v>
      </c>
      <c r="G196">
        <v>807</v>
      </c>
      <c r="H196" t="s">
        <v>2631</v>
      </c>
      <c r="I196" s="10">
        <v>18</v>
      </c>
      <c r="J196" s="10">
        <v>14526</v>
      </c>
      <c r="K196" s="10">
        <v>0</v>
      </c>
      <c r="L196" s="10">
        <v>14526</v>
      </c>
      <c r="M196" s="21">
        <v>43431</v>
      </c>
      <c r="N196" s="10">
        <f>MONTH(Таблица3[[#This Row],[Дата заказа]])</f>
        <v>11</v>
      </c>
      <c r="O196" s="10">
        <f>WEEKDAY(Таблица3[[#This Row],[Дата заказа]],2)</f>
        <v>2</v>
      </c>
      <c r="P196" s="10">
        <f>IF(AND(DAY(Таблица3[[#This Row],[Дата заказа]])&lt;=20,DAY(Таблица3[[#This Row],[Дата заказа]])&gt;10),1,0)</f>
        <v>0</v>
      </c>
      <c r="Q196" s="10">
        <f>YEAR(Таблица3[[#This Row],[Дата заказа]])</f>
        <v>2018</v>
      </c>
      <c r="R196" s="10">
        <f>_xlfn.ISOWEEKNUM(Таблица3[[#This Row],[Дата заказа]])</f>
        <v>48</v>
      </c>
    </row>
    <row r="197" spans="3:18" x14ac:dyDescent="0.2">
      <c r="C197" s="1">
        <v>43</v>
      </c>
      <c r="D197" t="s">
        <v>2693</v>
      </c>
      <c r="E197" t="s">
        <v>2629</v>
      </c>
      <c r="F197" t="s">
        <v>2650</v>
      </c>
      <c r="G197">
        <v>759</v>
      </c>
      <c r="H197" t="s">
        <v>2635</v>
      </c>
      <c r="I197" s="10">
        <v>10</v>
      </c>
      <c r="J197" s="10">
        <v>7590</v>
      </c>
      <c r="K197" s="10">
        <v>0</v>
      </c>
      <c r="L197" s="10">
        <v>7590</v>
      </c>
      <c r="M197" s="21">
        <v>43860</v>
      </c>
      <c r="N197" s="10">
        <f>MONTH(Таблица3[[#This Row],[Дата заказа]])</f>
        <v>1</v>
      </c>
      <c r="O197" s="10">
        <f>WEEKDAY(Таблица3[[#This Row],[Дата заказа]],2)</f>
        <v>4</v>
      </c>
      <c r="P197" s="10">
        <f>IF(AND(DAY(Таблица3[[#This Row],[Дата заказа]])&lt;=20,DAY(Таблица3[[#This Row],[Дата заказа]])&gt;10),1,0)</f>
        <v>0</v>
      </c>
      <c r="Q197" s="10">
        <f>YEAR(Таблица3[[#This Row],[Дата заказа]])</f>
        <v>2020</v>
      </c>
      <c r="R197" s="10">
        <f>_xlfn.ISOWEEKNUM(Таблица3[[#This Row],[Дата заказа]])</f>
        <v>5</v>
      </c>
    </row>
    <row r="198" spans="3:18" x14ac:dyDescent="0.2">
      <c r="C198" s="1">
        <v>48</v>
      </c>
      <c r="D198" t="s">
        <v>2664</v>
      </c>
      <c r="E198" t="s">
        <v>2647</v>
      </c>
      <c r="F198" t="s">
        <v>2665</v>
      </c>
      <c r="G198">
        <v>2199</v>
      </c>
      <c r="H198" t="s">
        <v>2631</v>
      </c>
      <c r="I198" s="10">
        <v>55</v>
      </c>
      <c r="J198" s="10">
        <v>120945</v>
      </c>
      <c r="K198" s="10">
        <v>0.15</v>
      </c>
      <c r="L198" s="10">
        <v>102803.25</v>
      </c>
      <c r="M198" s="21">
        <v>44175</v>
      </c>
      <c r="N198" s="10">
        <f>MONTH(Таблица3[[#This Row],[Дата заказа]])</f>
        <v>12</v>
      </c>
      <c r="O198" s="10">
        <f>WEEKDAY(Таблица3[[#This Row],[Дата заказа]],2)</f>
        <v>4</v>
      </c>
      <c r="P198" s="10">
        <f>IF(AND(DAY(Таблица3[[#This Row],[Дата заказа]])&lt;=20,DAY(Таблица3[[#This Row],[Дата заказа]])&gt;10),1,0)</f>
        <v>0</v>
      </c>
      <c r="Q198" s="10">
        <f>YEAR(Таблица3[[#This Row],[Дата заказа]])</f>
        <v>2020</v>
      </c>
      <c r="R198" s="10">
        <f>_xlfn.ISOWEEKNUM(Таблица3[[#This Row],[Дата заказа]])</f>
        <v>50</v>
      </c>
    </row>
    <row r="199" spans="3:18" x14ac:dyDescent="0.2">
      <c r="C199" s="1">
        <v>25</v>
      </c>
      <c r="D199" t="s">
        <v>2651</v>
      </c>
      <c r="E199" t="s">
        <v>2633</v>
      </c>
      <c r="F199" t="s">
        <v>2634</v>
      </c>
      <c r="G199">
        <v>1994</v>
      </c>
      <c r="H199" t="s">
        <v>2635</v>
      </c>
      <c r="I199" s="10">
        <v>10</v>
      </c>
      <c r="J199" s="10">
        <v>19940</v>
      </c>
      <c r="K199" s="10">
        <v>0.03</v>
      </c>
      <c r="L199" s="10">
        <v>19341.8</v>
      </c>
      <c r="M199" s="21">
        <v>43600</v>
      </c>
      <c r="N199" s="10">
        <f>MONTH(Таблица3[[#This Row],[Дата заказа]])</f>
        <v>5</v>
      </c>
      <c r="O199" s="10">
        <f>WEEKDAY(Таблица3[[#This Row],[Дата заказа]],2)</f>
        <v>3</v>
      </c>
      <c r="P199" s="10">
        <f>IF(AND(DAY(Таблица3[[#This Row],[Дата заказа]])&lt;=20,DAY(Таблица3[[#This Row],[Дата заказа]])&gt;10),1,0)</f>
        <v>1</v>
      </c>
      <c r="Q199" s="10">
        <f>YEAR(Таблица3[[#This Row],[Дата заказа]])</f>
        <v>2019</v>
      </c>
      <c r="R199" s="10">
        <f>_xlfn.ISOWEEKNUM(Таблица3[[#This Row],[Дата заказа]])</f>
        <v>20</v>
      </c>
    </row>
    <row r="200" spans="3:18" x14ac:dyDescent="0.2">
      <c r="C200" s="1">
        <v>21</v>
      </c>
      <c r="D200" t="s">
        <v>2654</v>
      </c>
      <c r="E200" t="s">
        <v>2655</v>
      </c>
      <c r="F200" t="s">
        <v>2656</v>
      </c>
      <c r="G200">
        <v>887</v>
      </c>
      <c r="H200" t="s">
        <v>2635</v>
      </c>
      <c r="I200" s="10">
        <v>15</v>
      </c>
      <c r="J200" s="10">
        <v>13305</v>
      </c>
      <c r="K200" s="10">
        <v>0</v>
      </c>
      <c r="L200" s="10">
        <v>13305</v>
      </c>
      <c r="M200" s="21">
        <v>42842</v>
      </c>
      <c r="N200" s="10">
        <f>MONTH(Таблица3[[#This Row],[Дата заказа]])</f>
        <v>4</v>
      </c>
      <c r="O200" s="10">
        <f>WEEKDAY(Таблица3[[#This Row],[Дата заказа]],2)</f>
        <v>1</v>
      </c>
      <c r="P200" s="10">
        <f>IF(AND(DAY(Таблица3[[#This Row],[Дата заказа]])&lt;=20,DAY(Таблица3[[#This Row],[Дата заказа]])&gt;10),1,0)</f>
        <v>1</v>
      </c>
      <c r="Q200" s="10">
        <f>YEAR(Таблица3[[#This Row],[Дата заказа]])</f>
        <v>2017</v>
      </c>
      <c r="R200" s="10">
        <f>_xlfn.ISOWEEKNUM(Таблица3[[#This Row],[Дата заказа]])</f>
        <v>16</v>
      </c>
    </row>
    <row r="201" spans="3:18" x14ac:dyDescent="0.2">
      <c r="C201" s="1">
        <v>47</v>
      </c>
      <c r="D201" t="s">
        <v>2674</v>
      </c>
      <c r="E201" t="s">
        <v>2633</v>
      </c>
      <c r="F201" t="s">
        <v>2675</v>
      </c>
      <c r="G201">
        <v>1994</v>
      </c>
      <c r="H201" t="s">
        <v>2635</v>
      </c>
      <c r="I201" s="10">
        <v>12</v>
      </c>
      <c r="J201" s="10">
        <v>23928</v>
      </c>
      <c r="K201" s="10">
        <v>0.03</v>
      </c>
      <c r="L201" s="10">
        <v>23210.16</v>
      </c>
      <c r="M201" s="21">
        <v>43813</v>
      </c>
      <c r="N201" s="10">
        <f>MONTH(Таблица3[[#This Row],[Дата заказа]])</f>
        <v>12</v>
      </c>
      <c r="O201" s="10">
        <f>WEEKDAY(Таблица3[[#This Row],[Дата заказа]],2)</f>
        <v>6</v>
      </c>
      <c r="P201" s="10">
        <f>IF(AND(DAY(Таблица3[[#This Row],[Дата заказа]])&lt;=20,DAY(Таблица3[[#This Row],[Дата заказа]])&gt;10),1,0)</f>
        <v>1</v>
      </c>
      <c r="Q201" s="10">
        <f>YEAR(Таблица3[[#This Row],[Дата заказа]])</f>
        <v>2019</v>
      </c>
      <c r="R201" s="10">
        <f>_xlfn.ISOWEEKNUM(Таблица3[[#This Row],[Дата заказа]])</f>
        <v>50</v>
      </c>
    </row>
    <row r="202" spans="3:18" x14ac:dyDescent="0.2">
      <c r="C202" s="1">
        <v>26</v>
      </c>
      <c r="D202" t="s">
        <v>2660</v>
      </c>
      <c r="E202" t="s">
        <v>2655</v>
      </c>
      <c r="F202" t="s">
        <v>2661</v>
      </c>
      <c r="G202">
        <v>2197</v>
      </c>
      <c r="H202" t="s">
        <v>2631</v>
      </c>
      <c r="I202" s="10">
        <v>40</v>
      </c>
      <c r="J202" s="10">
        <v>87880</v>
      </c>
      <c r="K202" s="10">
        <v>0.12</v>
      </c>
      <c r="L202" s="10">
        <v>77334.399999999994</v>
      </c>
      <c r="M202" s="21">
        <v>42207</v>
      </c>
      <c r="N202" s="10">
        <f>MONTH(Таблица3[[#This Row],[Дата заказа]])</f>
        <v>7</v>
      </c>
      <c r="O202" s="10">
        <f>WEEKDAY(Таблица3[[#This Row],[Дата заказа]],2)</f>
        <v>3</v>
      </c>
      <c r="P202" s="10">
        <f>IF(AND(DAY(Таблица3[[#This Row],[Дата заказа]])&lt;=20,DAY(Таблица3[[#This Row],[Дата заказа]])&gt;10),1,0)</f>
        <v>0</v>
      </c>
      <c r="Q202" s="10">
        <f>YEAR(Таблица3[[#This Row],[Дата заказа]])</f>
        <v>2015</v>
      </c>
      <c r="R202" s="10">
        <f>_xlfn.ISOWEEKNUM(Таблица3[[#This Row],[Дата заказа]])</f>
        <v>30</v>
      </c>
    </row>
    <row r="203" spans="3:18" x14ac:dyDescent="0.2">
      <c r="C203" s="1">
        <v>15</v>
      </c>
      <c r="D203" t="s">
        <v>2712</v>
      </c>
      <c r="E203" t="s">
        <v>2633</v>
      </c>
      <c r="F203" t="s">
        <v>2713</v>
      </c>
      <c r="G203">
        <v>1994</v>
      </c>
      <c r="H203" t="s">
        <v>2635</v>
      </c>
      <c r="I203" s="10">
        <v>17</v>
      </c>
      <c r="J203" s="10">
        <v>33898</v>
      </c>
      <c r="K203" s="10">
        <v>0.06</v>
      </c>
      <c r="L203" s="10">
        <v>31864.12</v>
      </c>
      <c r="M203" s="21">
        <v>43718</v>
      </c>
      <c r="N203" s="10">
        <f>MONTH(Таблица3[[#This Row],[Дата заказа]])</f>
        <v>9</v>
      </c>
      <c r="O203" s="10">
        <f>WEEKDAY(Таблица3[[#This Row],[Дата заказа]],2)</f>
        <v>2</v>
      </c>
      <c r="P203" s="10">
        <f>IF(AND(DAY(Таблица3[[#This Row],[Дата заказа]])&lt;=20,DAY(Таблица3[[#This Row],[Дата заказа]])&gt;10),1,0)</f>
        <v>0</v>
      </c>
      <c r="Q203" s="10">
        <f>YEAR(Таблица3[[#This Row],[Дата заказа]])</f>
        <v>2019</v>
      </c>
      <c r="R203" s="10">
        <f>_xlfn.ISOWEEKNUM(Таблица3[[#This Row],[Дата заказа]])</f>
        <v>37</v>
      </c>
    </row>
    <row r="204" spans="3:18" x14ac:dyDescent="0.2">
      <c r="C204" s="1">
        <v>52</v>
      </c>
      <c r="D204" t="s">
        <v>2628</v>
      </c>
      <c r="E204" t="s">
        <v>2629</v>
      </c>
      <c r="F204" t="s">
        <v>2630</v>
      </c>
      <c r="G204">
        <v>1182</v>
      </c>
      <c r="H204" t="s">
        <v>2631</v>
      </c>
      <c r="I204" s="10">
        <v>17</v>
      </c>
      <c r="J204" s="10">
        <v>20094</v>
      </c>
      <c r="K204" s="10">
        <v>0.03</v>
      </c>
      <c r="L204" s="10">
        <v>19491.18</v>
      </c>
      <c r="M204" s="21">
        <v>43249</v>
      </c>
      <c r="N204" s="10">
        <f>MONTH(Таблица3[[#This Row],[Дата заказа]])</f>
        <v>5</v>
      </c>
      <c r="O204" s="10">
        <f>WEEKDAY(Таблица3[[#This Row],[Дата заказа]],2)</f>
        <v>2</v>
      </c>
      <c r="P204" s="10">
        <f>IF(AND(DAY(Таблица3[[#This Row],[Дата заказа]])&lt;=20,DAY(Таблица3[[#This Row],[Дата заказа]])&gt;10),1,0)</f>
        <v>0</v>
      </c>
      <c r="Q204" s="10">
        <f>YEAR(Таблица3[[#This Row],[Дата заказа]])</f>
        <v>2018</v>
      </c>
      <c r="R204" s="10">
        <f>_xlfn.ISOWEEKNUM(Таблица3[[#This Row],[Дата заказа]])</f>
        <v>22</v>
      </c>
    </row>
    <row r="205" spans="3:18" x14ac:dyDescent="0.2">
      <c r="C205" s="1">
        <v>36</v>
      </c>
      <c r="D205" t="s">
        <v>2683</v>
      </c>
      <c r="E205" t="s">
        <v>2644</v>
      </c>
      <c r="F205" t="s">
        <v>2684</v>
      </c>
      <c r="G205">
        <v>912</v>
      </c>
      <c r="H205" t="s">
        <v>2631</v>
      </c>
      <c r="I205" s="10">
        <v>15</v>
      </c>
      <c r="J205" s="10">
        <v>13680</v>
      </c>
      <c r="K205" s="10">
        <v>0</v>
      </c>
      <c r="L205" s="10">
        <v>13680</v>
      </c>
      <c r="M205" s="21">
        <v>43133</v>
      </c>
      <c r="N205" s="10">
        <f>MONTH(Таблица3[[#This Row],[Дата заказа]])</f>
        <v>2</v>
      </c>
      <c r="O205" s="10">
        <f>WEEKDAY(Таблица3[[#This Row],[Дата заказа]],2)</f>
        <v>5</v>
      </c>
      <c r="P205" s="10">
        <f>IF(AND(DAY(Таблица3[[#This Row],[Дата заказа]])&lt;=20,DAY(Таблица3[[#This Row],[Дата заказа]])&gt;10),1,0)</f>
        <v>0</v>
      </c>
      <c r="Q205" s="10">
        <f>YEAR(Таблица3[[#This Row],[Дата заказа]])</f>
        <v>2018</v>
      </c>
      <c r="R205" s="10">
        <f>_xlfn.ISOWEEKNUM(Таблица3[[#This Row],[Дата заказа]])</f>
        <v>5</v>
      </c>
    </row>
    <row r="206" spans="3:18" x14ac:dyDescent="0.2">
      <c r="C206" s="1">
        <v>47</v>
      </c>
      <c r="D206" t="s">
        <v>2674</v>
      </c>
      <c r="E206" t="s">
        <v>2633</v>
      </c>
      <c r="F206" t="s">
        <v>2675</v>
      </c>
      <c r="G206">
        <v>1994</v>
      </c>
      <c r="H206" t="s">
        <v>2635</v>
      </c>
      <c r="I206" s="10">
        <v>12</v>
      </c>
      <c r="J206" s="10">
        <v>23928</v>
      </c>
      <c r="K206" s="10">
        <v>0.03</v>
      </c>
      <c r="L206" s="10">
        <v>23210.16</v>
      </c>
      <c r="M206" s="21">
        <v>42486</v>
      </c>
      <c r="N206" s="10">
        <f>MONTH(Таблица3[[#This Row],[Дата заказа]])</f>
        <v>4</v>
      </c>
      <c r="O206" s="10">
        <f>WEEKDAY(Таблица3[[#This Row],[Дата заказа]],2)</f>
        <v>2</v>
      </c>
      <c r="P206" s="10">
        <f>IF(AND(DAY(Таблица3[[#This Row],[Дата заказа]])&lt;=20,DAY(Таблица3[[#This Row],[Дата заказа]])&gt;10),1,0)</f>
        <v>0</v>
      </c>
      <c r="Q206" s="10">
        <f>YEAR(Таблица3[[#This Row],[Дата заказа]])</f>
        <v>2016</v>
      </c>
      <c r="R206" s="10">
        <f>_xlfn.ISOWEEKNUM(Таблица3[[#This Row],[Дата заказа]])</f>
        <v>17</v>
      </c>
    </row>
    <row r="207" spans="3:18" x14ac:dyDescent="0.2">
      <c r="C207" s="1">
        <v>39</v>
      </c>
      <c r="D207" t="s">
        <v>2646</v>
      </c>
      <c r="E207" t="s">
        <v>2647</v>
      </c>
      <c r="F207" t="s">
        <v>2648</v>
      </c>
      <c r="G207">
        <v>1923</v>
      </c>
      <c r="H207" t="s">
        <v>2631</v>
      </c>
      <c r="I207" s="10">
        <v>25</v>
      </c>
      <c r="J207" s="10">
        <v>48075</v>
      </c>
      <c r="K207" s="10">
        <v>0.06</v>
      </c>
      <c r="L207" s="10">
        <v>45190.5</v>
      </c>
      <c r="M207" s="21">
        <v>42988</v>
      </c>
      <c r="N207" s="10">
        <f>MONTH(Таблица3[[#This Row],[Дата заказа]])</f>
        <v>9</v>
      </c>
      <c r="O207" s="10">
        <f>WEEKDAY(Таблица3[[#This Row],[Дата заказа]],2)</f>
        <v>7</v>
      </c>
      <c r="P207" s="10">
        <f>IF(AND(DAY(Таблица3[[#This Row],[Дата заказа]])&lt;=20,DAY(Таблица3[[#This Row],[Дата заказа]])&gt;10),1,0)</f>
        <v>0</v>
      </c>
      <c r="Q207" s="10">
        <f>YEAR(Таблица3[[#This Row],[Дата заказа]])</f>
        <v>2017</v>
      </c>
      <c r="R207" s="10">
        <f>_xlfn.ISOWEEKNUM(Таблица3[[#This Row],[Дата заказа]])</f>
        <v>36</v>
      </c>
    </row>
    <row r="208" spans="3:18" x14ac:dyDescent="0.2">
      <c r="C208" s="1">
        <v>6</v>
      </c>
      <c r="D208" t="s">
        <v>2662</v>
      </c>
      <c r="E208" t="s">
        <v>2629</v>
      </c>
      <c r="F208" t="s">
        <v>2663</v>
      </c>
      <c r="G208">
        <v>3197</v>
      </c>
      <c r="H208" t="s">
        <v>2635</v>
      </c>
      <c r="I208" s="10">
        <v>6</v>
      </c>
      <c r="J208" s="10">
        <v>19182</v>
      </c>
      <c r="K208" s="10">
        <v>0.03</v>
      </c>
      <c r="L208" s="10">
        <v>18606.54</v>
      </c>
      <c r="M208" s="21">
        <v>42325</v>
      </c>
      <c r="N208" s="10">
        <f>MONTH(Таблица3[[#This Row],[Дата заказа]])</f>
        <v>11</v>
      </c>
      <c r="O208" s="10">
        <f>WEEKDAY(Таблица3[[#This Row],[Дата заказа]],2)</f>
        <v>2</v>
      </c>
      <c r="P208" s="10">
        <f>IF(AND(DAY(Таблица3[[#This Row],[Дата заказа]])&lt;=20,DAY(Таблица3[[#This Row],[Дата заказа]])&gt;10),1,0)</f>
        <v>1</v>
      </c>
      <c r="Q208" s="10">
        <f>YEAR(Таблица3[[#This Row],[Дата заказа]])</f>
        <v>2015</v>
      </c>
      <c r="R208" s="10">
        <f>_xlfn.ISOWEEKNUM(Таблица3[[#This Row],[Дата заказа]])</f>
        <v>47</v>
      </c>
    </row>
    <row r="209" spans="3:18" x14ac:dyDescent="0.2">
      <c r="C209" s="1">
        <v>3</v>
      </c>
      <c r="D209" t="s">
        <v>2642</v>
      </c>
      <c r="E209" t="s">
        <v>2629</v>
      </c>
      <c r="F209" t="s">
        <v>2629</v>
      </c>
      <c r="G209">
        <v>807</v>
      </c>
      <c r="H209" t="s">
        <v>2631</v>
      </c>
      <c r="I209" s="10">
        <v>18</v>
      </c>
      <c r="J209" s="10">
        <v>14526</v>
      </c>
      <c r="K209" s="10">
        <v>0</v>
      </c>
      <c r="L209" s="10">
        <v>14526</v>
      </c>
      <c r="M209" s="21">
        <v>43020</v>
      </c>
      <c r="N209" s="10">
        <f>MONTH(Таблица3[[#This Row],[Дата заказа]])</f>
        <v>10</v>
      </c>
      <c r="O209" s="10">
        <f>WEEKDAY(Таблица3[[#This Row],[Дата заказа]],2)</f>
        <v>4</v>
      </c>
      <c r="P209" s="10">
        <f>IF(AND(DAY(Таблица3[[#This Row],[Дата заказа]])&lt;=20,DAY(Таблица3[[#This Row],[Дата заказа]])&gt;10),1,0)</f>
        <v>1</v>
      </c>
      <c r="Q209" s="10">
        <f>YEAR(Таблица3[[#This Row],[Дата заказа]])</f>
        <v>2017</v>
      </c>
      <c r="R209" s="10">
        <f>_xlfn.ISOWEEKNUM(Таблица3[[#This Row],[Дата заказа]])</f>
        <v>41</v>
      </c>
    </row>
    <row r="210" spans="3:18" x14ac:dyDescent="0.2">
      <c r="C210" s="1">
        <v>51</v>
      </c>
      <c r="D210" t="s">
        <v>2689</v>
      </c>
      <c r="E210" t="s">
        <v>2677</v>
      </c>
      <c r="F210" t="s">
        <v>2690</v>
      </c>
      <c r="G210">
        <v>2211</v>
      </c>
      <c r="H210" t="s">
        <v>2635</v>
      </c>
      <c r="I210" s="10">
        <v>25</v>
      </c>
      <c r="J210" s="10">
        <v>55275</v>
      </c>
      <c r="K210" s="10">
        <v>0.09</v>
      </c>
      <c r="L210" s="10">
        <v>50300.25</v>
      </c>
      <c r="M210" s="21">
        <v>42871</v>
      </c>
      <c r="N210" s="10">
        <f>MONTH(Таблица3[[#This Row],[Дата заказа]])</f>
        <v>5</v>
      </c>
      <c r="O210" s="10">
        <f>WEEKDAY(Таблица3[[#This Row],[Дата заказа]],2)</f>
        <v>2</v>
      </c>
      <c r="P210" s="10">
        <f>IF(AND(DAY(Таблица3[[#This Row],[Дата заказа]])&lt;=20,DAY(Таблица3[[#This Row],[Дата заказа]])&gt;10),1,0)</f>
        <v>1</v>
      </c>
      <c r="Q210" s="10">
        <f>YEAR(Таблица3[[#This Row],[Дата заказа]])</f>
        <v>2017</v>
      </c>
      <c r="R210" s="10">
        <f>_xlfn.ISOWEEKNUM(Таблица3[[#This Row],[Дата заказа]])</f>
        <v>20</v>
      </c>
    </row>
    <row r="211" spans="3:18" x14ac:dyDescent="0.2">
      <c r="C211" s="1">
        <v>23</v>
      </c>
      <c r="D211" t="s">
        <v>2694</v>
      </c>
      <c r="E211" t="s">
        <v>2677</v>
      </c>
      <c r="F211" t="s">
        <v>2695</v>
      </c>
      <c r="G211">
        <v>2645</v>
      </c>
      <c r="H211" t="s">
        <v>2635</v>
      </c>
      <c r="I211" s="10">
        <v>50</v>
      </c>
      <c r="J211" s="10">
        <v>132250</v>
      </c>
      <c r="K211" s="10">
        <v>0.15</v>
      </c>
      <c r="L211" s="10">
        <v>112412.5</v>
      </c>
      <c r="M211" s="21">
        <v>42842</v>
      </c>
      <c r="N211" s="10">
        <f>MONTH(Таблица3[[#This Row],[Дата заказа]])</f>
        <v>4</v>
      </c>
      <c r="O211" s="10">
        <f>WEEKDAY(Таблица3[[#This Row],[Дата заказа]],2)</f>
        <v>1</v>
      </c>
      <c r="P211" s="10">
        <f>IF(AND(DAY(Таблица3[[#This Row],[Дата заказа]])&lt;=20,DAY(Таблица3[[#This Row],[Дата заказа]])&gt;10),1,0)</f>
        <v>1</v>
      </c>
      <c r="Q211" s="10">
        <f>YEAR(Таблица3[[#This Row],[Дата заказа]])</f>
        <v>2017</v>
      </c>
      <c r="R211" s="10">
        <f>_xlfn.ISOWEEKNUM(Таблица3[[#This Row],[Дата заказа]])</f>
        <v>16</v>
      </c>
    </row>
    <row r="212" spans="3:18" x14ac:dyDescent="0.2">
      <c r="C212" s="1">
        <v>54</v>
      </c>
      <c r="D212" t="s">
        <v>2657</v>
      </c>
      <c r="E212" t="s">
        <v>2644</v>
      </c>
      <c r="F212" t="s">
        <v>2658</v>
      </c>
      <c r="G212">
        <v>847</v>
      </c>
      <c r="H212" t="s">
        <v>2631</v>
      </c>
      <c r="I212" s="10">
        <v>15</v>
      </c>
      <c r="J212" s="10">
        <v>12705</v>
      </c>
      <c r="K212" s="10">
        <v>0</v>
      </c>
      <c r="L212" s="10">
        <v>12705</v>
      </c>
      <c r="M212" s="21">
        <v>42005</v>
      </c>
      <c r="N212" s="10">
        <f>MONTH(Таблица3[[#This Row],[Дата заказа]])</f>
        <v>1</v>
      </c>
      <c r="O212" s="10">
        <f>WEEKDAY(Таблица3[[#This Row],[Дата заказа]],2)</f>
        <v>4</v>
      </c>
      <c r="P212" s="10">
        <f>IF(AND(DAY(Таблица3[[#This Row],[Дата заказа]])&lt;=20,DAY(Таблица3[[#This Row],[Дата заказа]])&gt;10),1,0)</f>
        <v>0</v>
      </c>
      <c r="Q212" s="10">
        <f>YEAR(Таблица3[[#This Row],[Дата заказа]])</f>
        <v>2015</v>
      </c>
      <c r="R212" s="10">
        <f>_xlfn.ISOWEEKNUM(Таблица3[[#This Row],[Дата заказа]])</f>
        <v>1</v>
      </c>
    </row>
    <row r="213" spans="3:18" x14ac:dyDescent="0.2">
      <c r="C213" s="1">
        <v>38</v>
      </c>
      <c r="D213" t="s">
        <v>2628</v>
      </c>
      <c r="E213" t="s">
        <v>2629</v>
      </c>
      <c r="F213" t="s">
        <v>2630</v>
      </c>
      <c r="G213">
        <v>1182</v>
      </c>
      <c r="H213" t="s">
        <v>2631</v>
      </c>
      <c r="I213" s="10">
        <v>17</v>
      </c>
      <c r="J213" s="10">
        <v>20094</v>
      </c>
      <c r="K213" s="10">
        <v>0.03</v>
      </c>
      <c r="L213" s="10">
        <v>19491.18</v>
      </c>
      <c r="M213" s="21">
        <v>42261</v>
      </c>
      <c r="N213" s="10">
        <f>MONTH(Таблица3[[#This Row],[Дата заказа]])</f>
        <v>9</v>
      </c>
      <c r="O213" s="10">
        <f>WEEKDAY(Таблица3[[#This Row],[Дата заказа]],2)</f>
        <v>1</v>
      </c>
      <c r="P213" s="10">
        <f>IF(AND(DAY(Таблица3[[#This Row],[Дата заказа]])&lt;=20,DAY(Таблица3[[#This Row],[Дата заказа]])&gt;10),1,0)</f>
        <v>1</v>
      </c>
      <c r="Q213" s="10">
        <f>YEAR(Таблица3[[#This Row],[Дата заказа]])</f>
        <v>2015</v>
      </c>
      <c r="R213" s="10">
        <f>_xlfn.ISOWEEKNUM(Таблица3[[#This Row],[Дата заказа]])</f>
        <v>38</v>
      </c>
    </row>
    <row r="214" spans="3:18" x14ac:dyDescent="0.2">
      <c r="C214" s="1">
        <v>1</v>
      </c>
      <c r="D214" t="s">
        <v>2700</v>
      </c>
      <c r="E214" t="s">
        <v>2647</v>
      </c>
      <c r="F214" t="s">
        <v>2701</v>
      </c>
      <c r="G214">
        <v>876</v>
      </c>
      <c r="H214" t="s">
        <v>2635</v>
      </c>
      <c r="I214" s="10">
        <v>20</v>
      </c>
      <c r="J214" s="10">
        <v>17520</v>
      </c>
      <c r="K214" s="10">
        <v>0.03</v>
      </c>
      <c r="L214" s="10">
        <v>16994.400000000001</v>
      </c>
      <c r="M214" s="21">
        <v>42867</v>
      </c>
      <c r="N214" s="10">
        <f>MONTH(Таблица3[[#This Row],[Дата заказа]])</f>
        <v>5</v>
      </c>
      <c r="O214" s="10">
        <f>WEEKDAY(Таблица3[[#This Row],[Дата заказа]],2)</f>
        <v>5</v>
      </c>
      <c r="P214" s="10">
        <f>IF(AND(DAY(Таблица3[[#This Row],[Дата заказа]])&lt;=20,DAY(Таблица3[[#This Row],[Дата заказа]])&gt;10),1,0)</f>
        <v>1</v>
      </c>
      <c r="Q214" s="10">
        <f>YEAR(Таблица3[[#This Row],[Дата заказа]])</f>
        <v>2017</v>
      </c>
      <c r="R214" s="10">
        <f>_xlfn.ISOWEEKNUM(Таблица3[[#This Row],[Дата заказа]])</f>
        <v>19</v>
      </c>
    </row>
    <row r="215" spans="3:18" x14ac:dyDescent="0.2">
      <c r="C215" s="1">
        <v>32</v>
      </c>
      <c r="D215" t="s">
        <v>2696</v>
      </c>
      <c r="E215" t="s">
        <v>2629</v>
      </c>
      <c r="F215" t="s">
        <v>2638</v>
      </c>
      <c r="G215">
        <v>967</v>
      </c>
      <c r="H215" t="s">
        <v>2635</v>
      </c>
      <c r="I215" s="10">
        <v>8</v>
      </c>
      <c r="J215" s="10">
        <v>7736</v>
      </c>
      <c r="K215" s="10">
        <v>0</v>
      </c>
      <c r="L215" s="10">
        <v>7736</v>
      </c>
      <c r="M215" s="21">
        <v>43556</v>
      </c>
      <c r="N215" s="10">
        <f>MONTH(Таблица3[[#This Row],[Дата заказа]])</f>
        <v>4</v>
      </c>
      <c r="O215" s="10">
        <f>WEEKDAY(Таблица3[[#This Row],[Дата заказа]],2)</f>
        <v>1</v>
      </c>
      <c r="P215" s="10">
        <f>IF(AND(DAY(Таблица3[[#This Row],[Дата заказа]])&lt;=20,DAY(Таблица3[[#This Row],[Дата заказа]])&gt;10),1,0)</f>
        <v>0</v>
      </c>
      <c r="Q215" s="10">
        <f>YEAR(Таблица3[[#This Row],[Дата заказа]])</f>
        <v>2019</v>
      </c>
      <c r="R215" s="10">
        <f>_xlfn.ISOWEEKNUM(Таблица3[[#This Row],[Дата заказа]])</f>
        <v>14</v>
      </c>
    </row>
    <row r="216" spans="3:18" x14ac:dyDescent="0.2">
      <c r="C216" s="1">
        <v>41</v>
      </c>
      <c r="D216" t="s">
        <v>2676</v>
      </c>
      <c r="E216" t="s">
        <v>2677</v>
      </c>
      <c r="F216" t="s">
        <v>2677</v>
      </c>
      <c r="G216">
        <v>699</v>
      </c>
      <c r="H216" t="s">
        <v>2635</v>
      </c>
      <c r="I216" s="10">
        <v>10</v>
      </c>
      <c r="J216" s="10">
        <v>6990</v>
      </c>
      <c r="K216" s="10">
        <v>0</v>
      </c>
      <c r="L216" s="10">
        <v>6990</v>
      </c>
      <c r="M216" s="21">
        <v>44115</v>
      </c>
      <c r="N216" s="10">
        <f>MONTH(Таблица3[[#This Row],[Дата заказа]])</f>
        <v>10</v>
      </c>
      <c r="O216" s="10">
        <f>WEEKDAY(Таблица3[[#This Row],[Дата заказа]],2)</f>
        <v>7</v>
      </c>
      <c r="P216" s="10">
        <f>IF(AND(DAY(Таблица3[[#This Row],[Дата заказа]])&lt;=20,DAY(Таблица3[[#This Row],[Дата заказа]])&gt;10),1,0)</f>
        <v>1</v>
      </c>
      <c r="Q216" s="10">
        <f>YEAR(Таблица3[[#This Row],[Дата заказа]])</f>
        <v>2020</v>
      </c>
      <c r="R216" s="10">
        <f>_xlfn.ISOWEEKNUM(Таблица3[[#This Row],[Дата заказа]])</f>
        <v>41</v>
      </c>
    </row>
    <row r="217" spans="3:18" x14ac:dyDescent="0.2">
      <c r="C217" s="1">
        <v>53</v>
      </c>
      <c r="D217" t="s">
        <v>2646</v>
      </c>
      <c r="E217" t="s">
        <v>2647</v>
      </c>
      <c r="F217" t="s">
        <v>2648</v>
      </c>
      <c r="G217">
        <v>1923</v>
      </c>
      <c r="H217" t="s">
        <v>2631</v>
      </c>
      <c r="I217" s="10">
        <v>35</v>
      </c>
      <c r="J217" s="10">
        <v>67305</v>
      </c>
      <c r="K217" s="10">
        <v>0.06</v>
      </c>
      <c r="L217" s="10">
        <v>63266.7</v>
      </c>
      <c r="M217" s="21">
        <v>42855</v>
      </c>
      <c r="N217" s="10">
        <f>MONTH(Таблица3[[#This Row],[Дата заказа]])</f>
        <v>4</v>
      </c>
      <c r="O217" s="10">
        <f>WEEKDAY(Таблица3[[#This Row],[Дата заказа]],2)</f>
        <v>7</v>
      </c>
      <c r="P217" s="10">
        <f>IF(AND(DAY(Таблица3[[#This Row],[Дата заказа]])&lt;=20,DAY(Таблица3[[#This Row],[Дата заказа]])&gt;10),1,0)</f>
        <v>0</v>
      </c>
      <c r="Q217" s="10">
        <f>YEAR(Таблица3[[#This Row],[Дата заказа]])</f>
        <v>2017</v>
      </c>
      <c r="R217" s="10">
        <f>_xlfn.ISOWEEKNUM(Таблица3[[#This Row],[Дата заказа]])</f>
        <v>17</v>
      </c>
    </row>
    <row r="218" spans="3:18" x14ac:dyDescent="0.2">
      <c r="C218" s="1">
        <v>16</v>
      </c>
      <c r="D218" t="s">
        <v>2734</v>
      </c>
      <c r="E218" t="s">
        <v>2703</v>
      </c>
      <c r="F218" t="s">
        <v>2735</v>
      </c>
      <c r="G218">
        <v>843</v>
      </c>
      <c r="H218" t="s">
        <v>2635</v>
      </c>
      <c r="I218" s="10">
        <v>5</v>
      </c>
      <c r="J218" s="10">
        <v>4215</v>
      </c>
      <c r="K218" s="10">
        <v>0</v>
      </c>
      <c r="L218" s="10">
        <v>4215</v>
      </c>
      <c r="M218" s="21">
        <v>43616</v>
      </c>
      <c r="N218" s="10">
        <f>MONTH(Таблица3[[#This Row],[Дата заказа]])</f>
        <v>5</v>
      </c>
      <c r="O218" s="10">
        <f>WEEKDAY(Таблица3[[#This Row],[Дата заказа]],2)</f>
        <v>5</v>
      </c>
      <c r="P218" s="10">
        <f>IF(AND(DAY(Таблица3[[#This Row],[Дата заказа]])&lt;=20,DAY(Таблица3[[#This Row],[Дата заказа]])&gt;10),1,0)</f>
        <v>0</v>
      </c>
      <c r="Q218" s="10">
        <f>YEAR(Таблица3[[#This Row],[Дата заказа]])</f>
        <v>2019</v>
      </c>
      <c r="R218" s="10">
        <f>_xlfn.ISOWEEKNUM(Таблица3[[#This Row],[Дата заказа]])</f>
        <v>22</v>
      </c>
    </row>
    <row r="219" spans="3:18" x14ac:dyDescent="0.2">
      <c r="C219" s="1">
        <v>32</v>
      </c>
      <c r="D219" t="s">
        <v>2696</v>
      </c>
      <c r="E219" t="s">
        <v>2629</v>
      </c>
      <c r="F219" t="s">
        <v>2638</v>
      </c>
      <c r="G219">
        <v>967</v>
      </c>
      <c r="H219" t="s">
        <v>2635</v>
      </c>
      <c r="I219" s="10">
        <v>8</v>
      </c>
      <c r="J219" s="10">
        <v>7736</v>
      </c>
      <c r="K219" s="10">
        <v>0</v>
      </c>
      <c r="L219" s="10">
        <v>7736</v>
      </c>
      <c r="M219" s="21">
        <v>43950</v>
      </c>
      <c r="N219" s="10">
        <f>MONTH(Таблица3[[#This Row],[Дата заказа]])</f>
        <v>4</v>
      </c>
      <c r="O219" s="10">
        <f>WEEKDAY(Таблица3[[#This Row],[Дата заказа]],2)</f>
        <v>3</v>
      </c>
      <c r="P219" s="10">
        <f>IF(AND(DAY(Таблица3[[#This Row],[Дата заказа]])&lt;=20,DAY(Таблица3[[#This Row],[Дата заказа]])&gt;10),1,0)</f>
        <v>0</v>
      </c>
      <c r="Q219" s="10">
        <f>YEAR(Таблица3[[#This Row],[Дата заказа]])</f>
        <v>2020</v>
      </c>
      <c r="R219" s="10">
        <f>_xlfn.ISOWEEKNUM(Таблица3[[#This Row],[Дата заказа]])</f>
        <v>18</v>
      </c>
    </row>
    <row r="220" spans="3:18" x14ac:dyDescent="0.2">
      <c r="C220" s="1">
        <v>2</v>
      </c>
      <c r="D220" t="s">
        <v>2715</v>
      </c>
      <c r="E220" t="s">
        <v>2629</v>
      </c>
      <c r="F220" t="s">
        <v>2716</v>
      </c>
      <c r="G220">
        <v>1178</v>
      </c>
      <c r="H220" t="s">
        <v>2635</v>
      </c>
      <c r="I220" s="10">
        <v>10</v>
      </c>
      <c r="J220" s="10">
        <v>11780</v>
      </c>
      <c r="K220" s="10">
        <v>0</v>
      </c>
      <c r="L220" s="10">
        <v>11780</v>
      </c>
      <c r="M220" s="21">
        <v>43285</v>
      </c>
      <c r="N220" s="10">
        <f>MONTH(Таблица3[[#This Row],[Дата заказа]])</f>
        <v>7</v>
      </c>
      <c r="O220" s="10">
        <f>WEEKDAY(Таблица3[[#This Row],[Дата заказа]],2)</f>
        <v>3</v>
      </c>
      <c r="P220" s="10">
        <f>IF(AND(DAY(Таблица3[[#This Row],[Дата заказа]])&lt;=20,DAY(Таблица3[[#This Row],[Дата заказа]])&gt;10),1,0)</f>
        <v>0</v>
      </c>
      <c r="Q220" s="10">
        <f>YEAR(Таблица3[[#This Row],[Дата заказа]])</f>
        <v>2018</v>
      </c>
      <c r="R220" s="10">
        <f>_xlfn.ISOWEEKNUM(Таблица3[[#This Row],[Дата заказа]])</f>
        <v>27</v>
      </c>
    </row>
    <row r="221" spans="3:18" x14ac:dyDescent="0.2">
      <c r="C221" s="1">
        <v>51</v>
      </c>
      <c r="D221" t="s">
        <v>2689</v>
      </c>
      <c r="E221" t="s">
        <v>2677</v>
      </c>
      <c r="F221" t="s">
        <v>2690</v>
      </c>
      <c r="G221">
        <v>2211</v>
      </c>
      <c r="H221" t="s">
        <v>2635</v>
      </c>
      <c r="I221" s="10">
        <v>25</v>
      </c>
      <c r="J221" s="10">
        <v>55275</v>
      </c>
      <c r="K221" s="10">
        <v>0.09</v>
      </c>
      <c r="L221" s="10">
        <v>50300.25</v>
      </c>
      <c r="M221" s="21">
        <v>42751</v>
      </c>
      <c r="N221" s="10">
        <f>MONTH(Таблица3[[#This Row],[Дата заказа]])</f>
        <v>1</v>
      </c>
      <c r="O221" s="10">
        <f>WEEKDAY(Таблица3[[#This Row],[Дата заказа]],2)</f>
        <v>1</v>
      </c>
      <c r="P221" s="10">
        <f>IF(AND(DAY(Таблица3[[#This Row],[Дата заказа]])&lt;=20,DAY(Таблица3[[#This Row],[Дата заказа]])&gt;10),1,0)</f>
        <v>1</v>
      </c>
      <c r="Q221" s="10">
        <f>YEAR(Таблица3[[#This Row],[Дата заказа]])</f>
        <v>2017</v>
      </c>
      <c r="R221" s="10">
        <f>_xlfn.ISOWEEKNUM(Таблица3[[#This Row],[Дата заказа]])</f>
        <v>3</v>
      </c>
    </row>
    <row r="222" spans="3:18" x14ac:dyDescent="0.2">
      <c r="C222" s="1">
        <v>45</v>
      </c>
      <c r="D222" t="s">
        <v>2649</v>
      </c>
      <c r="E222" t="s">
        <v>2629</v>
      </c>
      <c r="F222" t="s">
        <v>2650</v>
      </c>
      <c r="G222">
        <v>759</v>
      </c>
      <c r="H222" t="s">
        <v>2635</v>
      </c>
      <c r="I222" s="10">
        <v>14</v>
      </c>
      <c r="J222" s="10">
        <v>10626</v>
      </c>
      <c r="K222" s="10">
        <v>0</v>
      </c>
      <c r="L222" s="10">
        <v>10626</v>
      </c>
      <c r="M222" s="21">
        <v>42584</v>
      </c>
      <c r="N222" s="10">
        <f>MONTH(Таблица3[[#This Row],[Дата заказа]])</f>
        <v>8</v>
      </c>
      <c r="O222" s="10">
        <f>WEEKDAY(Таблица3[[#This Row],[Дата заказа]],2)</f>
        <v>2</v>
      </c>
      <c r="P222" s="10">
        <f>IF(AND(DAY(Таблица3[[#This Row],[Дата заказа]])&lt;=20,DAY(Таблица3[[#This Row],[Дата заказа]])&gt;10),1,0)</f>
        <v>0</v>
      </c>
      <c r="Q222" s="10">
        <f>YEAR(Таблица3[[#This Row],[Дата заказа]])</f>
        <v>2016</v>
      </c>
      <c r="R222" s="10">
        <f>_xlfn.ISOWEEKNUM(Таблица3[[#This Row],[Дата заказа]])</f>
        <v>31</v>
      </c>
    </row>
    <row r="223" spans="3:18" x14ac:dyDescent="0.2">
      <c r="C223" s="1">
        <v>38</v>
      </c>
      <c r="D223" t="s">
        <v>2628</v>
      </c>
      <c r="E223" t="s">
        <v>2629</v>
      </c>
      <c r="F223" t="s">
        <v>2630</v>
      </c>
      <c r="G223">
        <v>1182</v>
      </c>
      <c r="H223" t="s">
        <v>2631</v>
      </c>
      <c r="I223" s="10">
        <v>17</v>
      </c>
      <c r="J223" s="10">
        <v>20094</v>
      </c>
      <c r="K223" s="10">
        <v>0.03</v>
      </c>
      <c r="L223" s="10">
        <v>19491.18</v>
      </c>
      <c r="M223" s="21">
        <v>42531</v>
      </c>
      <c r="N223" s="10">
        <f>MONTH(Таблица3[[#This Row],[Дата заказа]])</f>
        <v>6</v>
      </c>
      <c r="O223" s="10">
        <f>WEEKDAY(Таблица3[[#This Row],[Дата заказа]],2)</f>
        <v>5</v>
      </c>
      <c r="P223" s="10">
        <f>IF(AND(DAY(Таблица3[[#This Row],[Дата заказа]])&lt;=20,DAY(Таблица3[[#This Row],[Дата заказа]])&gt;10),1,0)</f>
        <v>0</v>
      </c>
      <c r="Q223" s="10">
        <f>YEAR(Таблица3[[#This Row],[Дата заказа]])</f>
        <v>2016</v>
      </c>
      <c r="R223" s="10">
        <f>_xlfn.ISOWEEKNUM(Таблица3[[#This Row],[Дата заказа]])</f>
        <v>23</v>
      </c>
    </row>
    <row r="224" spans="3:18" x14ac:dyDescent="0.2">
      <c r="C224" s="1">
        <v>0</v>
      </c>
      <c r="D224" t="s">
        <v>2666</v>
      </c>
      <c r="E224" t="s">
        <v>2655</v>
      </c>
      <c r="F224" t="s">
        <v>2667</v>
      </c>
      <c r="G224">
        <v>620</v>
      </c>
      <c r="H224" t="s">
        <v>2635</v>
      </c>
      <c r="I224" s="10">
        <v>30</v>
      </c>
      <c r="J224" s="10">
        <v>18600</v>
      </c>
      <c r="K224" s="10">
        <v>0.03</v>
      </c>
      <c r="L224" s="10">
        <v>18042</v>
      </c>
      <c r="M224" s="21">
        <v>42366</v>
      </c>
      <c r="N224" s="10">
        <f>MONTH(Таблица3[[#This Row],[Дата заказа]])</f>
        <v>12</v>
      </c>
      <c r="O224" s="10">
        <f>WEEKDAY(Таблица3[[#This Row],[Дата заказа]],2)</f>
        <v>1</v>
      </c>
      <c r="P224" s="10">
        <f>IF(AND(DAY(Таблица3[[#This Row],[Дата заказа]])&lt;=20,DAY(Таблица3[[#This Row],[Дата заказа]])&gt;10),1,0)</f>
        <v>0</v>
      </c>
      <c r="Q224" s="10">
        <f>YEAR(Таблица3[[#This Row],[Дата заказа]])</f>
        <v>2015</v>
      </c>
      <c r="R224" s="10">
        <f>_xlfn.ISOWEEKNUM(Таблица3[[#This Row],[Дата заказа]])</f>
        <v>53</v>
      </c>
    </row>
    <row r="225" spans="3:18" x14ac:dyDescent="0.2">
      <c r="C225" s="1">
        <v>14</v>
      </c>
      <c r="D225" t="s">
        <v>2691</v>
      </c>
      <c r="E225" t="s">
        <v>2669</v>
      </c>
      <c r="F225" t="s">
        <v>2669</v>
      </c>
      <c r="G225">
        <v>770</v>
      </c>
      <c r="H225" t="s">
        <v>2631</v>
      </c>
      <c r="I225" s="10">
        <v>20</v>
      </c>
      <c r="J225" s="10">
        <v>15400</v>
      </c>
      <c r="K225" s="10">
        <v>0.03</v>
      </c>
      <c r="L225" s="10">
        <v>14938</v>
      </c>
      <c r="M225" s="21">
        <v>42639</v>
      </c>
      <c r="N225" s="10">
        <f>MONTH(Таблица3[[#This Row],[Дата заказа]])</f>
        <v>9</v>
      </c>
      <c r="O225" s="10">
        <f>WEEKDAY(Таблица3[[#This Row],[Дата заказа]],2)</f>
        <v>1</v>
      </c>
      <c r="P225" s="10">
        <f>IF(AND(DAY(Таблица3[[#This Row],[Дата заказа]])&lt;=20,DAY(Таблица3[[#This Row],[Дата заказа]])&gt;10),1,0)</f>
        <v>0</v>
      </c>
      <c r="Q225" s="10">
        <f>YEAR(Таблица3[[#This Row],[Дата заказа]])</f>
        <v>2016</v>
      </c>
      <c r="R225" s="10">
        <f>_xlfn.ISOWEEKNUM(Таблица3[[#This Row],[Дата заказа]])</f>
        <v>39</v>
      </c>
    </row>
    <row r="226" spans="3:18" x14ac:dyDescent="0.2">
      <c r="C226" s="1">
        <v>32</v>
      </c>
      <c r="D226" t="s">
        <v>2696</v>
      </c>
      <c r="E226" t="s">
        <v>2629</v>
      </c>
      <c r="F226" t="s">
        <v>2638</v>
      </c>
      <c r="G226">
        <v>967</v>
      </c>
      <c r="H226" t="s">
        <v>2635</v>
      </c>
      <c r="I226" s="10">
        <v>8</v>
      </c>
      <c r="J226" s="10">
        <v>7736</v>
      </c>
      <c r="K226" s="10">
        <v>0</v>
      </c>
      <c r="L226" s="10">
        <v>7736</v>
      </c>
      <c r="M226" s="21">
        <v>43326</v>
      </c>
      <c r="N226" s="10">
        <f>MONTH(Таблица3[[#This Row],[Дата заказа]])</f>
        <v>8</v>
      </c>
      <c r="O226" s="10">
        <f>WEEKDAY(Таблица3[[#This Row],[Дата заказа]],2)</f>
        <v>2</v>
      </c>
      <c r="P226" s="10">
        <f>IF(AND(DAY(Таблица3[[#This Row],[Дата заказа]])&lt;=20,DAY(Таблица3[[#This Row],[Дата заказа]])&gt;10),1,0)</f>
        <v>1</v>
      </c>
      <c r="Q226" s="10">
        <f>YEAR(Таблица3[[#This Row],[Дата заказа]])</f>
        <v>2018</v>
      </c>
      <c r="R226" s="10">
        <f>_xlfn.ISOWEEKNUM(Таблица3[[#This Row],[Дата заказа]])</f>
        <v>33</v>
      </c>
    </row>
    <row r="227" spans="3:18" x14ac:dyDescent="0.2">
      <c r="C227" s="1">
        <v>11</v>
      </c>
      <c r="D227" t="s">
        <v>2693</v>
      </c>
      <c r="E227" t="s">
        <v>2629</v>
      </c>
      <c r="F227" t="s">
        <v>2709</v>
      </c>
      <c r="G227">
        <v>3197</v>
      </c>
      <c r="H227" t="s">
        <v>2635</v>
      </c>
      <c r="I227" s="10">
        <v>10</v>
      </c>
      <c r="J227" s="10">
        <v>31970</v>
      </c>
      <c r="K227" s="10">
        <v>0</v>
      </c>
      <c r="L227" s="10">
        <v>31970</v>
      </c>
      <c r="M227" s="21">
        <v>42880</v>
      </c>
      <c r="N227" s="10">
        <f>MONTH(Таблица3[[#This Row],[Дата заказа]])</f>
        <v>5</v>
      </c>
      <c r="O227" s="10">
        <f>WEEKDAY(Таблица3[[#This Row],[Дата заказа]],2)</f>
        <v>4</v>
      </c>
      <c r="P227" s="10">
        <f>IF(AND(DAY(Таблица3[[#This Row],[Дата заказа]])&lt;=20,DAY(Таблица3[[#This Row],[Дата заказа]])&gt;10),1,0)</f>
        <v>0</v>
      </c>
      <c r="Q227" s="10">
        <f>YEAR(Таблица3[[#This Row],[Дата заказа]])</f>
        <v>2017</v>
      </c>
      <c r="R227" s="10">
        <f>_xlfn.ISOWEEKNUM(Таблица3[[#This Row],[Дата заказа]])</f>
        <v>21</v>
      </c>
    </row>
    <row r="228" spans="3:18" x14ac:dyDescent="0.2">
      <c r="C228" s="1">
        <v>46</v>
      </c>
      <c r="D228" t="s">
        <v>2691</v>
      </c>
      <c r="E228" t="s">
        <v>2669</v>
      </c>
      <c r="F228" t="s">
        <v>2669</v>
      </c>
      <c r="G228">
        <v>770</v>
      </c>
      <c r="H228" t="s">
        <v>2631</v>
      </c>
      <c r="I228" s="10">
        <v>20</v>
      </c>
      <c r="J228" s="10">
        <v>15400</v>
      </c>
      <c r="K228" s="10">
        <v>0.03</v>
      </c>
      <c r="L228" s="10">
        <v>14938</v>
      </c>
      <c r="M228" s="21">
        <v>42914</v>
      </c>
      <c r="N228" s="10">
        <f>MONTH(Таблица3[[#This Row],[Дата заказа]])</f>
        <v>6</v>
      </c>
      <c r="O228" s="10">
        <f>WEEKDAY(Таблица3[[#This Row],[Дата заказа]],2)</f>
        <v>3</v>
      </c>
      <c r="P228" s="10">
        <f>IF(AND(DAY(Таблица3[[#This Row],[Дата заказа]])&lt;=20,DAY(Таблица3[[#This Row],[Дата заказа]])&gt;10),1,0)</f>
        <v>0</v>
      </c>
      <c r="Q228" s="10">
        <f>YEAR(Таблица3[[#This Row],[Дата заказа]])</f>
        <v>2017</v>
      </c>
      <c r="R228" s="10">
        <f>_xlfn.ISOWEEKNUM(Таблица3[[#This Row],[Дата заказа]])</f>
        <v>26</v>
      </c>
    </row>
    <row r="229" spans="3:18" x14ac:dyDescent="0.2">
      <c r="C229" s="1">
        <v>30</v>
      </c>
      <c r="D229" t="s">
        <v>2668</v>
      </c>
      <c r="E229" t="s">
        <v>2669</v>
      </c>
      <c r="F229" t="s">
        <v>2670</v>
      </c>
      <c r="G229">
        <v>1730</v>
      </c>
      <c r="H229" t="s">
        <v>2631</v>
      </c>
      <c r="I229" s="10">
        <v>5</v>
      </c>
      <c r="J229" s="10">
        <v>8650</v>
      </c>
      <c r="K229" s="10">
        <v>0</v>
      </c>
      <c r="L229" s="10">
        <v>8650</v>
      </c>
      <c r="M229" s="21">
        <v>42954</v>
      </c>
      <c r="N229" s="10">
        <f>MONTH(Таблица3[[#This Row],[Дата заказа]])</f>
        <v>8</v>
      </c>
      <c r="O229" s="10">
        <f>WEEKDAY(Таблица3[[#This Row],[Дата заказа]],2)</f>
        <v>1</v>
      </c>
      <c r="P229" s="10">
        <f>IF(AND(DAY(Таблица3[[#This Row],[Дата заказа]])&lt;=20,DAY(Таблица3[[#This Row],[Дата заказа]])&gt;10),1,0)</f>
        <v>0</v>
      </c>
      <c r="Q229" s="10">
        <f>YEAR(Таблица3[[#This Row],[Дата заказа]])</f>
        <v>2017</v>
      </c>
      <c r="R229" s="10">
        <f>_xlfn.ISOWEEKNUM(Таблица3[[#This Row],[Дата заказа]])</f>
        <v>32</v>
      </c>
    </row>
    <row r="230" spans="3:18" x14ac:dyDescent="0.2">
      <c r="C230" s="1">
        <v>18</v>
      </c>
      <c r="D230" t="s">
        <v>2687</v>
      </c>
      <c r="E230" t="s">
        <v>2669</v>
      </c>
      <c r="F230" t="s">
        <v>2688</v>
      </c>
      <c r="G230">
        <v>1531</v>
      </c>
      <c r="H230" t="s">
        <v>2631</v>
      </c>
      <c r="I230" s="10">
        <v>15</v>
      </c>
      <c r="J230" s="10">
        <v>22965</v>
      </c>
      <c r="K230" s="10">
        <v>0.03</v>
      </c>
      <c r="L230" s="10">
        <v>22276.05</v>
      </c>
      <c r="M230" s="21">
        <v>43900</v>
      </c>
      <c r="N230" s="10">
        <f>MONTH(Таблица3[[#This Row],[Дата заказа]])</f>
        <v>3</v>
      </c>
      <c r="O230" s="10">
        <f>WEEKDAY(Таблица3[[#This Row],[Дата заказа]],2)</f>
        <v>2</v>
      </c>
      <c r="P230" s="10">
        <f>IF(AND(DAY(Таблица3[[#This Row],[Дата заказа]])&lt;=20,DAY(Таблица3[[#This Row],[Дата заказа]])&gt;10),1,0)</f>
        <v>0</v>
      </c>
      <c r="Q230" s="10">
        <f>YEAR(Таблица3[[#This Row],[Дата заказа]])</f>
        <v>2020</v>
      </c>
      <c r="R230" s="10">
        <f>_xlfn.ISOWEEKNUM(Таблица3[[#This Row],[Дата заказа]])</f>
        <v>11</v>
      </c>
    </row>
    <row r="231" spans="3:18" x14ac:dyDescent="0.2">
      <c r="C231" s="1">
        <v>26</v>
      </c>
      <c r="D231" t="s">
        <v>2660</v>
      </c>
      <c r="E231" t="s">
        <v>2655</v>
      </c>
      <c r="F231" t="s">
        <v>2661</v>
      </c>
      <c r="G231">
        <v>2197</v>
      </c>
      <c r="H231" t="s">
        <v>2631</v>
      </c>
      <c r="I231" s="10">
        <v>40</v>
      </c>
      <c r="J231" s="10">
        <v>87880</v>
      </c>
      <c r="K231" s="10">
        <v>0.12</v>
      </c>
      <c r="L231" s="10">
        <v>77334.399999999994</v>
      </c>
      <c r="M231" s="21">
        <v>42144</v>
      </c>
      <c r="N231" s="10">
        <f>MONTH(Таблица3[[#This Row],[Дата заказа]])</f>
        <v>5</v>
      </c>
      <c r="O231" s="10">
        <f>WEEKDAY(Таблица3[[#This Row],[Дата заказа]],2)</f>
        <v>3</v>
      </c>
      <c r="P231" s="10">
        <f>IF(AND(DAY(Таблица3[[#This Row],[Дата заказа]])&lt;=20,DAY(Таблица3[[#This Row],[Дата заказа]])&gt;10),1,0)</f>
        <v>1</v>
      </c>
      <c r="Q231" s="10">
        <f>YEAR(Таблица3[[#This Row],[Дата заказа]])</f>
        <v>2015</v>
      </c>
      <c r="R231" s="10">
        <f>_xlfn.ISOWEEKNUM(Таблица3[[#This Row],[Дата заказа]])</f>
        <v>21</v>
      </c>
    </row>
    <row r="232" spans="3:18" x14ac:dyDescent="0.2">
      <c r="C232" s="1">
        <v>43</v>
      </c>
      <c r="D232" t="s">
        <v>2693</v>
      </c>
      <c r="E232" t="s">
        <v>2629</v>
      </c>
      <c r="F232" t="s">
        <v>2650</v>
      </c>
      <c r="G232">
        <v>759</v>
      </c>
      <c r="H232" t="s">
        <v>2635</v>
      </c>
      <c r="I232" s="10">
        <v>10</v>
      </c>
      <c r="J232" s="10">
        <v>7590</v>
      </c>
      <c r="K232" s="10">
        <v>0</v>
      </c>
      <c r="L232" s="10">
        <v>7590</v>
      </c>
      <c r="M232" s="21">
        <v>42643</v>
      </c>
      <c r="N232" s="10">
        <f>MONTH(Таблица3[[#This Row],[Дата заказа]])</f>
        <v>9</v>
      </c>
      <c r="O232" s="10">
        <f>WEEKDAY(Таблица3[[#This Row],[Дата заказа]],2)</f>
        <v>5</v>
      </c>
      <c r="P232" s="10">
        <f>IF(AND(DAY(Таблица3[[#This Row],[Дата заказа]])&lt;=20,DAY(Таблица3[[#This Row],[Дата заказа]])&gt;10),1,0)</f>
        <v>0</v>
      </c>
      <c r="Q232" s="10">
        <f>YEAR(Таблица3[[#This Row],[Дата заказа]])</f>
        <v>2016</v>
      </c>
      <c r="R232" s="10">
        <f>_xlfn.ISOWEEKNUM(Таблица3[[#This Row],[Дата заказа]])</f>
        <v>39</v>
      </c>
    </row>
    <row r="233" spans="3:18" x14ac:dyDescent="0.2">
      <c r="C233" s="1">
        <v>35</v>
      </c>
      <c r="D233" t="s">
        <v>2698</v>
      </c>
      <c r="E233" t="s">
        <v>2655</v>
      </c>
      <c r="F233" t="s">
        <v>2661</v>
      </c>
      <c r="G233">
        <v>617</v>
      </c>
      <c r="H233" t="s">
        <v>2635</v>
      </c>
      <c r="I233" s="10">
        <v>10</v>
      </c>
      <c r="J233" s="10">
        <v>6170</v>
      </c>
      <c r="K233" s="10">
        <v>0</v>
      </c>
      <c r="L233" s="10">
        <v>6170</v>
      </c>
      <c r="M233" s="21">
        <v>43779</v>
      </c>
      <c r="N233" s="10">
        <f>MONTH(Таблица3[[#This Row],[Дата заказа]])</f>
        <v>11</v>
      </c>
      <c r="O233" s="10">
        <f>WEEKDAY(Таблица3[[#This Row],[Дата заказа]],2)</f>
        <v>7</v>
      </c>
      <c r="P233" s="10">
        <f>IF(AND(DAY(Таблица3[[#This Row],[Дата заказа]])&lt;=20,DAY(Таблица3[[#This Row],[Дата заказа]])&gt;10),1,0)</f>
        <v>0</v>
      </c>
      <c r="Q233" s="10">
        <f>YEAR(Таблица3[[#This Row],[Дата заказа]])</f>
        <v>2019</v>
      </c>
      <c r="R233" s="10">
        <f>_xlfn.ISOWEEKNUM(Таблица3[[#This Row],[Дата заказа]])</f>
        <v>45</v>
      </c>
    </row>
    <row r="234" spans="3:18" x14ac:dyDescent="0.2">
      <c r="C234" s="1">
        <v>26</v>
      </c>
      <c r="D234" t="s">
        <v>2660</v>
      </c>
      <c r="E234" t="s">
        <v>2655</v>
      </c>
      <c r="F234" t="s">
        <v>2661</v>
      </c>
      <c r="G234">
        <v>2197</v>
      </c>
      <c r="H234" t="s">
        <v>2631</v>
      </c>
      <c r="I234" s="10">
        <v>40</v>
      </c>
      <c r="J234" s="10">
        <v>87880</v>
      </c>
      <c r="K234" s="10">
        <v>0.12</v>
      </c>
      <c r="L234" s="10">
        <v>77334.399999999994</v>
      </c>
      <c r="M234" s="21">
        <v>42385</v>
      </c>
      <c r="N234" s="10">
        <f>MONTH(Таблица3[[#This Row],[Дата заказа]])</f>
        <v>1</v>
      </c>
      <c r="O234" s="10">
        <f>WEEKDAY(Таблица3[[#This Row],[Дата заказа]],2)</f>
        <v>6</v>
      </c>
      <c r="P234" s="10">
        <f>IF(AND(DAY(Таблица3[[#This Row],[Дата заказа]])&lt;=20,DAY(Таблица3[[#This Row],[Дата заказа]])&gt;10),1,0)</f>
        <v>1</v>
      </c>
      <c r="Q234" s="10">
        <f>YEAR(Таблица3[[#This Row],[Дата заказа]])</f>
        <v>2016</v>
      </c>
      <c r="R234" s="10">
        <f>_xlfn.ISOWEEKNUM(Таблица3[[#This Row],[Дата заказа]])</f>
        <v>2</v>
      </c>
    </row>
    <row r="235" spans="3:18" x14ac:dyDescent="0.2">
      <c r="C235" s="1">
        <v>55</v>
      </c>
      <c r="D235" t="s">
        <v>2676</v>
      </c>
      <c r="E235" t="s">
        <v>2677</v>
      </c>
      <c r="F235" t="s">
        <v>2677</v>
      </c>
      <c r="G235">
        <v>699</v>
      </c>
      <c r="H235" t="s">
        <v>2635</v>
      </c>
      <c r="I235" s="10">
        <v>10</v>
      </c>
      <c r="J235" s="10">
        <v>6990</v>
      </c>
      <c r="K235" s="10">
        <v>0</v>
      </c>
      <c r="L235" s="10">
        <v>6990</v>
      </c>
      <c r="M235" s="21">
        <v>43042</v>
      </c>
      <c r="N235" s="10">
        <f>MONTH(Таблица3[[#This Row],[Дата заказа]])</f>
        <v>11</v>
      </c>
      <c r="O235" s="10">
        <f>WEEKDAY(Таблица3[[#This Row],[Дата заказа]],2)</f>
        <v>5</v>
      </c>
      <c r="P235" s="10">
        <f>IF(AND(DAY(Таблица3[[#This Row],[Дата заказа]])&lt;=20,DAY(Таблица3[[#This Row],[Дата заказа]])&gt;10),1,0)</f>
        <v>0</v>
      </c>
      <c r="Q235" s="10">
        <f>YEAR(Таблица3[[#This Row],[Дата заказа]])</f>
        <v>2017</v>
      </c>
      <c r="R235" s="10">
        <f>_xlfn.ISOWEEKNUM(Таблица3[[#This Row],[Дата заказа]])</f>
        <v>44</v>
      </c>
    </row>
    <row r="236" spans="3:18" x14ac:dyDescent="0.2">
      <c r="C236" s="1">
        <v>56</v>
      </c>
      <c r="D236" t="s">
        <v>2652</v>
      </c>
      <c r="E236" t="s">
        <v>2647</v>
      </c>
      <c r="F236" t="s">
        <v>2653</v>
      </c>
      <c r="G236">
        <v>800</v>
      </c>
      <c r="H236" t="s">
        <v>2631</v>
      </c>
      <c r="I236" s="10">
        <v>40</v>
      </c>
      <c r="J236" s="10">
        <v>32000</v>
      </c>
      <c r="K236" s="10">
        <v>0.03</v>
      </c>
      <c r="L236" s="10">
        <v>31040</v>
      </c>
      <c r="M236" s="21">
        <v>42714</v>
      </c>
      <c r="N236" s="10">
        <f>MONTH(Таблица3[[#This Row],[Дата заказа]])</f>
        <v>12</v>
      </c>
      <c r="O236" s="10">
        <f>WEEKDAY(Таблица3[[#This Row],[Дата заказа]],2)</f>
        <v>6</v>
      </c>
      <c r="P236" s="10">
        <f>IF(AND(DAY(Таблица3[[#This Row],[Дата заказа]])&lt;=20,DAY(Таблица3[[#This Row],[Дата заказа]])&gt;10),1,0)</f>
        <v>0</v>
      </c>
      <c r="Q236" s="10">
        <f>YEAR(Таблица3[[#This Row],[Дата заказа]])</f>
        <v>2016</v>
      </c>
      <c r="R236" s="10">
        <f>_xlfn.ISOWEEKNUM(Таблица3[[#This Row],[Дата заказа]])</f>
        <v>49</v>
      </c>
    </row>
    <row r="237" spans="3:18" x14ac:dyDescent="0.2">
      <c r="C237" s="1">
        <v>37</v>
      </c>
      <c r="D237" t="s">
        <v>2689</v>
      </c>
      <c r="E237" t="s">
        <v>2677</v>
      </c>
      <c r="F237" t="s">
        <v>2690</v>
      </c>
      <c r="G237">
        <v>2211</v>
      </c>
      <c r="H237" t="s">
        <v>2635</v>
      </c>
      <c r="I237" s="10">
        <v>25</v>
      </c>
      <c r="J237" s="10">
        <v>55275</v>
      </c>
      <c r="K237" s="10">
        <v>0.09</v>
      </c>
      <c r="L237" s="10">
        <v>50300.25</v>
      </c>
      <c r="M237" s="21">
        <v>42482</v>
      </c>
      <c r="N237" s="10">
        <f>MONTH(Таблица3[[#This Row],[Дата заказа]])</f>
        <v>4</v>
      </c>
      <c r="O237" s="10">
        <f>WEEKDAY(Таблица3[[#This Row],[Дата заказа]],2)</f>
        <v>5</v>
      </c>
      <c r="P237" s="10">
        <f>IF(AND(DAY(Таблица3[[#This Row],[Дата заказа]])&lt;=20,DAY(Таблица3[[#This Row],[Дата заказа]])&gt;10),1,0)</f>
        <v>0</v>
      </c>
      <c r="Q237" s="10">
        <f>YEAR(Таблица3[[#This Row],[Дата заказа]])</f>
        <v>2016</v>
      </c>
      <c r="R237" s="10">
        <f>_xlfn.ISOWEEKNUM(Таблица3[[#This Row],[Дата заказа]])</f>
        <v>16</v>
      </c>
    </row>
    <row r="238" spans="3:18" x14ac:dyDescent="0.2">
      <c r="C238" s="1">
        <v>14</v>
      </c>
      <c r="D238" t="s">
        <v>2691</v>
      </c>
      <c r="E238" t="s">
        <v>2669</v>
      </c>
      <c r="F238" t="s">
        <v>2669</v>
      </c>
      <c r="G238">
        <v>770</v>
      </c>
      <c r="H238" t="s">
        <v>2631</v>
      </c>
      <c r="I238" s="10">
        <v>20</v>
      </c>
      <c r="J238" s="10">
        <v>15400</v>
      </c>
      <c r="K238" s="10">
        <v>0.03</v>
      </c>
      <c r="L238" s="10">
        <v>14938</v>
      </c>
      <c r="M238" s="21">
        <v>43830</v>
      </c>
      <c r="N238" s="10">
        <f>MONTH(Таблица3[[#This Row],[Дата заказа]])</f>
        <v>12</v>
      </c>
      <c r="O238" s="10">
        <f>WEEKDAY(Таблица3[[#This Row],[Дата заказа]],2)</f>
        <v>2</v>
      </c>
      <c r="P238" s="10">
        <f>IF(AND(DAY(Таблица3[[#This Row],[Дата заказа]])&lt;=20,DAY(Таблица3[[#This Row],[Дата заказа]])&gt;10),1,0)</f>
        <v>0</v>
      </c>
      <c r="Q238" s="10">
        <f>YEAR(Таблица3[[#This Row],[Дата заказа]])</f>
        <v>2019</v>
      </c>
      <c r="R238" s="10">
        <f>_xlfn.ISOWEEKNUM(Таблица3[[#This Row],[Дата заказа]])</f>
        <v>1</v>
      </c>
    </row>
    <row r="239" spans="3:18" x14ac:dyDescent="0.2">
      <c r="C239" s="1">
        <v>4</v>
      </c>
      <c r="D239" t="s">
        <v>2689</v>
      </c>
      <c r="E239" t="s">
        <v>2677</v>
      </c>
      <c r="F239" t="s">
        <v>2708</v>
      </c>
      <c r="G239">
        <v>2211</v>
      </c>
      <c r="H239" t="s">
        <v>2635</v>
      </c>
      <c r="I239" s="10">
        <v>25</v>
      </c>
      <c r="J239" s="10">
        <v>55275</v>
      </c>
      <c r="K239" s="10">
        <v>0.09</v>
      </c>
      <c r="L239" s="10">
        <v>50300.25</v>
      </c>
      <c r="M239" s="21">
        <v>44115</v>
      </c>
      <c r="N239" s="10">
        <f>MONTH(Таблица3[[#This Row],[Дата заказа]])</f>
        <v>10</v>
      </c>
      <c r="O239" s="10">
        <f>WEEKDAY(Таблица3[[#This Row],[Дата заказа]],2)</f>
        <v>7</v>
      </c>
      <c r="P239" s="10">
        <f>IF(AND(DAY(Таблица3[[#This Row],[Дата заказа]])&lt;=20,DAY(Таблица3[[#This Row],[Дата заказа]])&gt;10),1,0)</f>
        <v>1</v>
      </c>
      <c r="Q239" s="10">
        <f>YEAR(Таблица3[[#This Row],[Дата заказа]])</f>
        <v>2020</v>
      </c>
      <c r="R239" s="10">
        <f>_xlfn.ISOWEEKNUM(Таблица3[[#This Row],[Дата заказа]])</f>
        <v>41</v>
      </c>
    </row>
    <row r="240" spans="3:18" x14ac:dyDescent="0.2">
      <c r="C240" s="1">
        <v>24</v>
      </c>
      <c r="D240" t="s">
        <v>2706</v>
      </c>
      <c r="E240" t="s">
        <v>2640</v>
      </c>
      <c r="F240" t="s">
        <v>2707</v>
      </c>
      <c r="G240">
        <v>957</v>
      </c>
      <c r="H240" t="s">
        <v>2631</v>
      </c>
      <c r="I240" s="10">
        <v>25</v>
      </c>
      <c r="J240" s="10">
        <v>23925</v>
      </c>
      <c r="K240" s="10">
        <v>0.03</v>
      </c>
      <c r="L240" s="10">
        <v>23207.25</v>
      </c>
      <c r="M240" s="21">
        <v>42855</v>
      </c>
      <c r="N240" s="10">
        <f>MONTH(Таблица3[[#This Row],[Дата заказа]])</f>
        <v>4</v>
      </c>
      <c r="O240" s="10">
        <f>WEEKDAY(Таблица3[[#This Row],[Дата заказа]],2)</f>
        <v>7</v>
      </c>
      <c r="P240" s="10">
        <f>IF(AND(DAY(Таблица3[[#This Row],[Дата заказа]])&lt;=20,DAY(Таблица3[[#This Row],[Дата заказа]])&gt;10),1,0)</f>
        <v>0</v>
      </c>
      <c r="Q240" s="10">
        <f>YEAR(Таблица3[[#This Row],[Дата заказа]])</f>
        <v>2017</v>
      </c>
      <c r="R240" s="10">
        <f>_xlfn.ISOWEEKNUM(Таблица3[[#This Row],[Дата заказа]])</f>
        <v>17</v>
      </c>
    </row>
    <row r="241" spans="3:18" x14ac:dyDescent="0.2">
      <c r="C241" s="1">
        <v>26</v>
      </c>
      <c r="D241" t="s">
        <v>2660</v>
      </c>
      <c r="E241" t="s">
        <v>2655</v>
      </c>
      <c r="F241" t="s">
        <v>2661</v>
      </c>
      <c r="G241">
        <v>2197</v>
      </c>
      <c r="H241" t="s">
        <v>2631</v>
      </c>
      <c r="I241" s="10">
        <v>40</v>
      </c>
      <c r="J241" s="10">
        <v>87880</v>
      </c>
      <c r="K241" s="10">
        <v>0.12</v>
      </c>
      <c r="L241" s="10">
        <v>77334.399999999994</v>
      </c>
      <c r="M241" s="21">
        <v>42502</v>
      </c>
      <c r="N241" s="10">
        <f>MONTH(Таблица3[[#This Row],[Дата заказа]])</f>
        <v>5</v>
      </c>
      <c r="O241" s="10">
        <f>WEEKDAY(Таблица3[[#This Row],[Дата заказа]],2)</f>
        <v>4</v>
      </c>
      <c r="P241" s="10">
        <f>IF(AND(DAY(Таблица3[[#This Row],[Дата заказа]])&lt;=20,DAY(Таблица3[[#This Row],[Дата заказа]])&gt;10),1,0)</f>
        <v>1</v>
      </c>
      <c r="Q241" s="10">
        <f>YEAR(Таблица3[[#This Row],[Дата заказа]])</f>
        <v>2016</v>
      </c>
      <c r="R241" s="10">
        <f>_xlfn.ISOWEEKNUM(Таблица3[[#This Row],[Дата заказа]])</f>
        <v>19</v>
      </c>
    </row>
    <row r="242" spans="3:18" x14ac:dyDescent="0.2">
      <c r="C242" s="1">
        <v>1</v>
      </c>
      <c r="D242" t="s">
        <v>2700</v>
      </c>
      <c r="E242" t="s">
        <v>2647</v>
      </c>
      <c r="F242" t="s">
        <v>2701</v>
      </c>
      <c r="G242">
        <v>876</v>
      </c>
      <c r="H242" t="s">
        <v>2635</v>
      </c>
      <c r="I242" s="10">
        <v>20</v>
      </c>
      <c r="J242" s="10">
        <v>17520</v>
      </c>
      <c r="K242" s="10">
        <v>0.03</v>
      </c>
      <c r="L242" s="10">
        <v>16994.400000000001</v>
      </c>
      <c r="M242" s="21">
        <v>42498</v>
      </c>
      <c r="N242" s="10">
        <f>MONTH(Таблица3[[#This Row],[Дата заказа]])</f>
        <v>5</v>
      </c>
      <c r="O242" s="10">
        <f>WEEKDAY(Таблица3[[#This Row],[Дата заказа]],2)</f>
        <v>7</v>
      </c>
      <c r="P242" s="10">
        <f>IF(AND(DAY(Таблица3[[#This Row],[Дата заказа]])&lt;=20,DAY(Таблица3[[#This Row],[Дата заказа]])&gt;10),1,0)</f>
        <v>0</v>
      </c>
      <c r="Q242" s="10">
        <f>YEAR(Таблица3[[#This Row],[Дата заказа]])</f>
        <v>2016</v>
      </c>
      <c r="R242" s="10">
        <f>_xlfn.ISOWEEKNUM(Таблица3[[#This Row],[Дата заказа]])</f>
        <v>18</v>
      </c>
    </row>
    <row r="243" spans="3:18" x14ac:dyDescent="0.2">
      <c r="C243" s="1">
        <v>20</v>
      </c>
      <c r="D243" t="s">
        <v>2639</v>
      </c>
      <c r="E243" t="s">
        <v>2640</v>
      </c>
      <c r="F243" t="s">
        <v>2641</v>
      </c>
      <c r="G243">
        <v>2198</v>
      </c>
      <c r="H243" t="s">
        <v>2635</v>
      </c>
      <c r="I243" s="10">
        <v>35</v>
      </c>
      <c r="J243" s="10">
        <v>76930</v>
      </c>
      <c r="K243" s="10">
        <v>0.12</v>
      </c>
      <c r="L243" s="10">
        <v>67698.399999999994</v>
      </c>
      <c r="M243" s="21">
        <v>43756</v>
      </c>
      <c r="N243" s="10">
        <f>MONTH(Таблица3[[#This Row],[Дата заказа]])</f>
        <v>10</v>
      </c>
      <c r="O243" s="10">
        <f>WEEKDAY(Таблица3[[#This Row],[Дата заказа]],2)</f>
        <v>5</v>
      </c>
      <c r="P243" s="10">
        <f>IF(AND(DAY(Таблица3[[#This Row],[Дата заказа]])&lt;=20,DAY(Таблица3[[#This Row],[Дата заказа]])&gt;10),1,0)</f>
        <v>1</v>
      </c>
      <c r="Q243" s="10">
        <f>YEAR(Таблица3[[#This Row],[Дата заказа]])</f>
        <v>2019</v>
      </c>
      <c r="R243" s="10">
        <f>_xlfn.ISOWEEKNUM(Таблица3[[#This Row],[Дата заказа]])</f>
        <v>42</v>
      </c>
    </row>
    <row r="244" spans="3:18" x14ac:dyDescent="0.2">
      <c r="C244" s="1">
        <v>52</v>
      </c>
      <c r="D244" t="s">
        <v>2628</v>
      </c>
      <c r="E244" t="s">
        <v>2629</v>
      </c>
      <c r="F244" t="s">
        <v>2630</v>
      </c>
      <c r="G244">
        <v>1182</v>
      </c>
      <c r="H244" t="s">
        <v>2631</v>
      </c>
      <c r="I244" s="10">
        <v>17</v>
      </c>
      <c r="J244" s="10">
        <v>20094</v>
      </c>
      <c r="K244" s="10">
        <v>0.03</v>
      </c>
      <c r="L244" s="10">
        <v>19491.18</v>
      </c>
      <c r="M244" s="21">
        <v>44144</v>
      </c>
      <c r="N244" s="10">
        <f>MONTH(Таблица3[[#This Row],[Дата заказа]])</f>
        <v>11</v>
      </c>
      <c r="O244" s="10">
        <f>WEEKDAY(Таблица3[[#This Row],[Дата заказа]],2)</f>
        <v>1</v>
      </c>
      <c r="P244" s="10">
        <f>IF(AND(DAY(Таблица3[[#This Row],[Дата заказа]])&lt;=20,DAY(Таблица3[[#This Row],[Дата заказа]])&gt;10),1,0)</f>
        <v>0</v>
      </c>
      <c r="Q244" s="10">
        <f>YEAR(Таблица3[[#This Row],[Дата заказа]])</f>
        <v>2020</v>
      </c>
      <c r="R244" s="10">
        <f>_xlfn.ISOWEEKNUM(Таблица3[[#This Row],[Дата заказа]])</f>
        <v>46</v>
      </c>
    </row>
    <row r="245" spans="3:18" x14ac:dyDescent="0.2">
      <c r="C245" s="1">
        <v>39</v>
      </c>
      <c r="D245" t="s">
        <v>2646</v>
      </c>
      <c r="E245" t="s">
        <v>2647</v>
      </c>
      <c r="F245" t="s">
        <v>2648</v>
      </c>
      <c r="G245">
        <v>1923</v>
      </c>
      <c r="H245" t="s">
        <v>2631</v>
      </c>
      <c r="I245" s="10">
        <v>25</v>
      </c>
      <c r="J245" s="10">
        <v>48075</v>
      </c>
      <c r="K245" s="10">
        <v>0.06</v>
      </c>
      <c r="L245" s="10">
        <v>45190.5</v>
      </c>
      <c r="M245" s="21">
        <v>43023</v>
      </c>
      <c r="N245" s="10">
        <f>MONTH(Таблица3[[#This Row],[Дата заказа]])</f>
        <v>10</v>
      </c>
      <c r="O245" s="10">
        <f>WEEKDAY(Таблица3[[#This Row],[Дата заказа]],2)</f>
        <v>7</v>
      </c>
      <c r="P245" s="10">
        <f>IF(AND(DAY(Таблица3[[#This Row],[Дата заказа]])&lt;=20,DAY(Таблица3[[#This Row],[Дата заказа]])&gt;10),1,0)</f>
        <v>1</v>
      </c>
      <c r="Q245" s="10">
        <f>YEAR(Таблица3[[#This Row],[Дата заказа]])</f>
        <v>2017</v>
      </c>
      <c r="R245" s="10">
        <f>_xlfn.ISOWEEKNUM(Таблица3[[#This Row],[Дата заказа]])</f>
        <v>41</v>
      </c>
    </row>
    <row r="246" spans="3:18" x14ac:dyDescent="0.2">
      <c r="C246" s="1">
        <v>8</v>
      </c>
      <c r="D246" t="s">
        <v>2657</v>
      </c>
      <c r="E246" t="s">
        <v>2644</v>
      </c>
      <c r="F246" t="s">
        <v>2658</v>
      </c>
      <c r="G246">
        <v>847</v>
      </c>
      <c r="H246" t="s">
        <v>2631</v>
      </c>
      <c r="I246" s="10">
        <v>15</v>
      </c>
      <c r="J246" s="10">
        <v>12705</v>
      </c>
      <c r="K246" s="10">
        <v>0</v>
      </c>
      <c r="L246" s="10">
        <v>12705</v>
      </c>
      <c r="M246" s="21">
        <v>42962</v>
      </c>
      <c r="N246" s="10">
        <f>MONTH(Таблица3[[#This Row],[Дата заказа]])</f>
        <v>8</v>
      </c>
      <c r="O246" s="10">
        <f>WEEKDAY(Таблица3[[#This Row],[Дата заказа]],2)</f>
        <v>2</v>
      </c>
      <c r="P246" s="10">
        <f>IF(AND(DAY(Таблица3[[#This Row],[Дата заказа]])&lt;=20,DAY(Таблица3[[#This Row],[Дата заказа]])&gt;10),1,0)</f>
        <v>1</v>
      </c>
      <c r="Q246" s="10">
        <f>YEAR(Таблица3[[#This Row],[Дата заказа]])</f>
        <v>2017</v>
      </c>
      <c r="R246" s="10">
        <f>_xlfn.ISOWEEKNUM(Таблица3[[#This Row],[Дата заказа]])</f>
        <v>33</v>
      </c>
    </row>
    <row r="247" spans="3:18" x14ac:dyDescent="0.2">
      <c r="C247" s="1">
        <v>48</v>
      </c>
      <c r="D247" t="s">
        <v>2664</v>
      </c>
      <c r="E247" t="s">
        <v>2647</v>
      </c>
      <c r="F247" t="s">
        <v>2665</v>
      </c>
      <c r="G247">
        <v>2199</v>
      </c>
      <c r="H247" t="s">
        <v>2631</v>
      </c>
      <c r="I247" s="10">
        <v>55</v>
      </c>
      <c r="J247" s="10">
        <v>120945</v>
      </c>
      <c r="K247" s="10">
        <v>0.15</v>
      </c>
      <c r="L247" s="10">
        <v>102803.25</v>
      </c>
      <c r="M247" s="21">
        <v>42648</v>
      </c>
      <c r="N247" s="10">
        <f>MONTH(Таблица3[[#This Row],[Дата заказа]])</f>
        <v>10</v>
      </c>
      <c r="O247" s="10">
        <f>WEEKDAY(Таблица3[[#This Row],[Дата заказа]],2)</f>
        <v>3</v>
      </c>
      <c r="P247" s="10">
        <f>IF(AND(DAY(Таблица3[[#This Row],[Дата заказа]])&lt;=20,DAY(Таблица3[[#This Row],[Дата заказа]])&gt;10),1,0)</f>
        <v>0</v>
      </c>
      <c r="Q247" s="10">
        <f>YEAR(Таблица3[[#This Row],[Дата заказа]])</f>
        <v>2016</v>
      </c>
      <c r="R247" s="10">
        <f>_xlfn.ISOWEEKNUM(Таблица3[[#This Row],[Дата заказа]])</f>
        <v>40</v>
      </c>
    </row>
    <row r="248" spans="3:18" x14ac:dyDescent="0.2">
      <c r="C248" s="1">
        <v>32</v>
      </c>
      <c r="D248" t="s">
        <v>2696</v>
      </c>
      <c r="E248" t="s">
        <v>2629</v>
      </c>
      <c r="F248" t="s">
        <v>2638</v>
      </c>
      <c r="G248">
        <v>967</v>
      </c>
      <c r="H248" t="s">
        <v>2635</v>
      </c>
      <c r="I248" s="10">
        <v>8</v>
      </c>
      <c r="J248" s="10">
        <v>7736</v>
      </c>
      <c r="K248" s="10">
        <v>0</v>
      </c>
      <c r="L248" s="10">
        <v>7736</v>
      </c>
      <c r="M248" s="21">
        <v>43336</v>
      </c>
      <c r="N248" s="10">
        <f>MONTH(Таблица3[[#This Row],[Дата заказа]])</f>
        <v>8</v>
      </c>
      <c r="O248" s="10">
        <f>WEEKDAY(Таблица3[[#This Row],[Дата заказа]],2)</f>
        <v>5</v>
      </c>
      <c r="P248" s="10">
        <f>IF(AND(DAY(Таблица3[[#This Row],[Дата заказа]])&lt;=20,DAY(Таблица3[[#This Row],[Дата заказа]])&gt;10),1,0)</f>
        <v>0</v>
      </c>
      <c r="Q248" s="10">
        <f>YEAR(Таблица3[[#This Row],[Дата заказа]])</f>
        <v>2018</v>
      </c>
      <c r="R248" s="10">
        <f>_xlfn.ISOWEEKNUM(Таблица3[[#This Row],[Дата заказа]])</f>
        <v>34</v>
      </c>
    </row>
    <row r="249" spans="3:18" x14ac:dyDescent="0.2">
      <c r="C249" s="1">
        <v>10</v>
      </c>
      <c r="D249" t="s">
        <v>2652</v>
      </c>
      <c r="E249" t="s">
        <v>2647</v>
      </c>
      <c r="F249" t="s">
        <v>2653</v>
      </c>
      <c r="G249">
        <v>800</v>
      </c>
      <c r="H249" t="s">
        <v>2631</v>
      </c>
      <c r="I249" s="10">
        <v>25</v>
      </c>
      <c r="J249" s="10">
        <v>20000</v>
      </c>
      <c r="K249" s="10">
        <v>0.03</v>
      </c>
      <c r="L249" s="10">
        <v>19400</v>
      </c>
      <c r="M249" s="21">
        <v>42781</v>
      </c>
      <c r="N249" s="10">
        <f>MONTH(Таблица3[[#This Row],[Дата заказа]])</f>
        <v>2</v>
      </c>
      <c r="O249" s="10">
        <f>WEEKDAY(Таблица3[[#This Row],[Дата заказа]],2)</f>
        <v>3</v>
      </c>
      <c r="P249" s="10">
        <f>IF(AND(DAY(Таблица3[[#This Row],[Дата заказа]])&lt;=20,DAY(Таблица3[[#This Row],[Дата заказа]])&gt;10),1,0)</f>
        <v>1</v>
      </c>
      <c r="Q249" s="10">
        <f>YEAR(Таблица3[[#This Row],[Дата заказа]])</f>
        <v>2017</v>
      </c>
      <c r="R249" s="10">
        <f>_xlfn.ISOWEEKNUM(Таблица3[[#This Row],[Дата заказа]])</f>
        <v>7</v>
      </c>
    </row>
    <row r="250" spans="3:18" x14ac:dyDescent="0.2">
      <c r="C250" s="1">
        <v>34</v>
      </c>
      <c r="D250" t="s">
        <v>2664</v>
      </c>
      <c r="E250" t="s">
        <v>2647</v>
      </c>
      <c r="F250" t="s">
        <v>2665</v>
      </c>
      <c r="G250">
        <v>2199</v>
      </c>
      <c r="H250" t="s">
        <v>2631</v>
      </c>
      <c r="I250" s="10">
        <v>60</v>
      </c>
      <c r="J250" s="10">
        <v>131940</v>
      </c>
      <c r="K250" s="10">
        <v>0.15</v>
      </c>
      <c r="L250" s="10">
        <v>112149</v>
      </c>
      <c r="M250" s="21">
        <v>42033</v>
      </c>
      <c r="N250" s="10">
        <f>MONTH(Таблица3[[#This Row],[Дата заказа]])</f>
        <v>1</v>
      </c>
      <c r="O250" s="10">
        <f>WEEKDAY(Таблица3[[#This Row],[Дата заказа]],2)</f>
        <v>4</v>
      </c>
      <c r="P250" s="10">
        <f>IF(AND(DAY(Таблица3[[#This Row],[Дата заказа]])&lt;=20,DAY(Таблица3[[#This Row],[Дата заказа]])&gt;10),1,0)</f>
        <v>0</v>
      </c>
      <c r="Q250" s="10">
        <f>YEAR(Таблица3[[#This Row],[Дата заказа]])</f>
        <v>2015</v>
      </c>
      <c r="R250" s="10">
        <f>_xlfn.ISOWEEKNUM(Таблица3[[#This Row],[Дата заказа]])</f>
        <v>5</v>
      </c>
    </row>
    <row r="251" spans="3:18" x14ac:dyDescent="0.2">
      <c r="C251" s="1">
        <v>43</v>
      </c>
      <c r="D251" t="s">
        <v>2693</v>
      </c>
      <c r="E251" t="s">
        <v>2629</v>
      </c>
      <c r="F251" t="s">
        <v>2650</v>
      </c>
      <c r="G251">
        <v>759</v>
      </c>
      <c r="H251" t="s">
        <v>2635</v>
      </c>
      <c r="I251" s="10">
        <v>10</v>
      </c>
      <c r="J251" s="10">
        <v>7590</v>
      </c>
      <c r="K251" s="10">
        <v>0</v>
      </c>
      <c r="L251" s="10">
        <v>7590</v>
      </c>
      <c r="M251" s="21">
        <v>43903</v>
      </c>
      <c r="N251" s="10">
        <f>MONTH(Таблица3[[#This Row],[Дата заказа]])</f>
        <v>3</v>
      </c>
      <c r="O251" s="10">
        <f>WEEKDAY(Таблица3[[#This Row],[Дата заказа]],2)</f>
        <v>5</v>
      </c>
      <c r="P251" s="10">
        <f>IF(AND(DAY(Таблица3[[#This Row],[Дата заказа]])&lt;=20,DAY(Таблица3[[#This Row],[Дата заказа]])&gt;10),1,0)</f>
        <v>1</v>
      </c>
      <c r="Q251" s="10">
        <f>YEAR(Таблица3[[#This Row],[Дата заказа]])</f>
        <v>2020</v>
      </c>
      <c r="R251" s="10">
        <f>_xlfn.ISOWEEKNUM(Таблица3[[#This Row],[Дата заказа]])</f>
        <v>11</v>
      </c>
    </row>
    <row r="252" spans="3:18" x14ac:dyDescent="0.2">
      <c r="C252" s="1">
        <v>4</v>
      </c>
      <c r="D252" t="s">
        <v>2689</v>
      </c>
      <c r="E252" t="s">
        <v>2677</v>
      </c>
      <c r="F252" t="s">
        <v>2708</v>
      </c>
      <c r="G252">
        <v>2211</v>
      </c>
      <c r="H252" t="s">
        <v>2635</v>
      </c>
      <c r="I252" s="10">
        <v>25</v>
      </c>
      <c r="J252" s="10">
        <v>55275</v>
      </c>
      <c r="K252" s="10">
        <v>0.09</v>
      </c>
      <c r="L252" s="10">
        <v>50300.25</v>
      </c>
      <c r="M252" s="21">
        <v>42390</v>
      </c>
      <c r="N252" s="10">
        <f>MONTH(Таблица3[[#This Row],[Дата заказа]])</f>
        <v>1</v>
      </c>
      <c r="O252" s="10">
        <f>WEEKDAY(Таблица3[[#This Row],[Дата заказа]],2)</f>
        <v>4</v>
      </c>
      <c r="P252" s="10">
        <f>IF(AND(DAY(Таблица3[[#This Row],[Дата заказа]])&lt;=20,DAY(Таблица3[[#This Row],[Дата заказа]])&gt;10),1,0)</f>
        <v>0</v>
      </c>
      <c r="Q252" s="10">
        <f>YEAR(Таблица3[[#This Row],[Дата заказа]])</f>
        <v>2016</v>
      </c>
      <c r="R252" s="10">
        <f>_xlfn.ISOWEEKNUM(Таблица3[[#This Row],[Дата заказа]])</f>
        <v>3</v>
      </c>
    </row>
    <row r="253" spans="3:18" x14ac:dyDescent="0.2">
      <c r="C253" s="1">
        <v>38</v>
      </c>
      <c r="D253" t="s">
        <v>2628</v>
      </c>
      <c r="E253" t="s">
        <v>2629</v>
      </c>
      <c r="F253" t="s">
        <v>2630</v>
      </c>
      <c r="G253">
        <v>1182</v>
      </c>
      <c r="H253" t="s">
        <v>2631</v>
      </c>
      <c r="I253" s="10">
        <v>17</v>
      </c>
      <c r="J253" s="10">
        <v>20094</v>
      </c>
      <c r="K253" s="10">
        <v>0.03</v>
      </c>
      <c r="L253" s="10">
        <v>19491.18</v>
      </c>
      <c r="M253" s="21">
        <v>43790</v>
      </c>
      <c r="N253" s="10">
        <f>MONTH(Таблица3[[#This Row],[Дата заказа]])</f>
        <v>11</v>
      </c>
      <c r="O253" s="10">
        <f>WEEKDAY(Таблица3[[#This Row],[Дата заказа]],2)</f>
        <v>4</v>
      </c>
      <c r="P253" s="10">
        <f>IF(AND(DAY(Таблица3[[#This Row],[Дата заказа]])&lt;=20,DAY(Таблица3[[#This Row],[Дата заказа]])&gt;10),1,0)</f>
        <v>0</v>
      </c>
      <c r="Q253" s="10">
        <f>YEAR(Таблица3[[#This Row],[Дата заказа]])</f>
        <v>2019</v>
      </c>
      <c r="R253" s="10">
        <f>_xlfn.ISOWEEKNUM(Таблица3[[#This Row],[Дата заказа]])</f>
        <v>47</v>
      </c>
    </row>
    <row r="254" spans="3:18" x14ac:dyDescent="0.2">
      <c r="C254" s="1">
        <v>33</v>
      </c>
      <c r="D254" t="s">
        <v>2674</v>
      </c>
      <c r="E254" t="s">
        <v>2633</v>
      </c>
      <c r="F254" t="s">
        <v>2675</v>
      </c>
      <c r="G254">
        <v>1994</v>
      </c>
      <c r="H254" t="s">
        <v>2635</v>
      </c>
      <c r="I254" s="10">
        <v>12</v>
      </c>
      <c r="J254" s="10">
        <v>23928</v>
      </c>
      <c r="K254" s="10">
        <v>0.03</v>
      </c>
      <c r="L254" s="10">
        <v>23210.16</v>
      </c>
      <c r="M254" s="21">
        <v>43918</v>
      </c>
      <c r="N254" s="10">
        <f>MONTH(Таблица3[[#This Row],[Дата заказа]])</f>
        <v>3</v>
      </c>
      <c r="O254" s="10">
        <f>WEEKDAY(Таблица3[[#This Row],[Дата заказа]],2)</f>
        <v>6</v>
      </c>
      <c r="P254" s="10">
        <f>IF(AND(DAY(Таблица3[[#This Row],[Дата заказа]])&lt;=20,DAY(Таблица3[[#This Row],[Дата заказа]])&gt;10),1,0)</f>
        <v>0</v>
      </c>
      <c r="Q254" s="10">
        <f>YEAR(Таблица3[[#This Row],[Дата заказа]])</f>
        <v>2020</v>
      </c>
      <c r="R254" s="10">
        <f>_xlfn.ISOWEEKNUM(Таблица3[[#This Row],[Дата заказа]])</f>
        <v>13</v>
      </c>
    </row>
    <row r="255" spans="3:18" x14ac:dyDescent="0.2">
      <c r="C255" s="1">
        <v>45</v>
      </c>
      <c r="D255" t="s">
        <v>2649</v>
      </c>
      <c r="E255" t="s">
        <v>2629</v>
      </c>
      <c r="F255" t="s">
        <v>2650</v>
      </c>
      <c r="G255">
        <v>759</v>
      </c>
      <c r="H255" t="s">
        <v>2635</v>
      </c>
      <c r="I255" s="10">
        <v>14</v>
      </c>
      <c r="J255" s="10">
        <v>10626</v>
      </c>
      <c r="K255" s="10">
        <v>0</v>
      </c>
      <c r="L255" s="10">
        <v>10626</v>
      </c>
      <c r="M255" s="21">
        <v>42267</v>
      </c>
      <c r="N255" s="10">
        <f>MONTH(Таблица3[[#This Row],[Дата заказа]])</f>
        <v>9</v>
      </c>
      <c r="O255" s="10">
        <f>WEEKDAY(Таблица3[[#This Row],[Дата заказа]],2)</f>
        <v>7</v>
      </c>
      <c r="P255" s="10">
        <f>IF(AND(DAY(Таблица3[[#This Row],[Дата заказа]])&lt;=20,DAY(Таблица3[[#This Row],[Дата заказа]])&gt;10),1,0)</f>
        <v>1</v>
      </c>
      <c r="Q255" s="10">
        <f>YEAR(Таблица3[[#This Row],[Дата заказа]])</f>
        <v>2015</v>
      </c>
      <c r="R255" s="10">
        <f>_xlfn.ISOWEEKNUM(Таблица3[[#This Row],[Дата заказа]])</f>
        <v>38</v>
      </c>
    </row>
    <row r="256" spans="3:18" x14ac:dyDescent="0.2">
      <c r="C256" s="1">
        <v>21</v>
      </c>
      <c r="D256" t="s">
        <v>2654</v>
      </c>
      <c r="E256" t="s">
        <v>2655</v>
      </c>
      <c r="F256" t="s">
        <v>2656</v>
      </c>
      <c r="G256">
        <v>887</v>
      </c>
      <c r="H256" t="s">
        <v>2635</v>
      </c>
      <c r="I256" s="10">
        <v>15</v>
      </c>
      <c r="J256" s="10">
        <v>13305</v>
      </c>
      <c r="K256" s="10">
        <v>0</v>
      </c>
      <c r="L256" s="10">
        <v>13305</v>
      </c>
      <c r="M256" s="21">
        <v>42282</v>
      </c>
      <c r="N256" s="10">
        <f>MONTH(Таблица3[[#This Row],[Дата заказа]])</f>
        <v>10</v>
      </c>
      <c r="O256" s="10">
        <f>WEEKDAY(Таблица3[[#This Row],[Дата заказа]],2)</f>
        <v>1</v>
      </c>
      <c r="P256" s="10">
        <f>IF(AND(DAY(Таблица3[[#This Row],[Дата заказа]])&lt;=20,DAY(Таблица3[[#This Row],[Дата заказа]])&gt;10),1,0)</f>
        <v>0</v>
      </c>
      <c r="Q256" s="10">
        <f>YEAR(Таблица3[[#This Row],[Дата заказа]])</f>
        <v>2015</v>
      </c>
      <c r="R256" s="10">
        <f>_xlfn.ISOWEEKNUM(Таблица3[[#This Row],[Дата заказа]])</f>
        <v>41</v>
      </c>
    </row>
    <row r="257" spans="3:18" x14ac:dyDescent="0.2">
      <c r="C257" s="1">
        <v>5</v>
      </c>
      <c r="D257" t="s">
        <v>2628</v>
      </c>
      <c r="E257" t="s">
        <v>2629</v>
      </c>
      <c r="F257" t="s">
        <v>2630</v>
      </c>
      <c r="G257">
        <v>1182</v>
      </c>
      <c r="H257" t="s">
        <v>2631</v>
      </c>
      <c r="I257" s="10">
        <v>17</v>
      </c>
      <c r="J257" s="10">
        <v>20094</v>
      </c>
      <c r="K257" s="10">
        <v>0.03</v>
      </c>
      <c r="L257" s="10">
        <v>19491.18</v>
      </c>
      <c r="M257" s="21">
        <v>42316</v>
      </c>
      <c r="N257" s="10">
        <f>MONTH(Таблица3[[#This Row],[Дата заказа]])</f>
        <v>11</v>
      </c>
      <c r="O257" s="10">
        <f>WEEKDAY(Таблица3[[#This Row],[Дата заказа]],2)</f>
        <v>7</v>
      </c>
      <c r="P257" s="10">
        <f>IF(AND(DAY(Таблица3[[#This Row],[Дата заказа]])&lt;=20,DAY(Таблица3[[#This Row],[Дата заказа]])&gt;10),1,0)</f>
        <v>0</v>
      </c>
      <c r="Q257" s="10">
        <f>YEAR(Таблица3[[#This Row],[Дата заказа]])</f>
        <v>2015</v>
      </c>
      <c r="R257" s="10">
        <f>_xlfn.ISOWEEKNUM(Таблица3[[#This Row],[Дата заказа]])</f>
        <v>45</v>
      </c>
    </row>
    <row r="258" spans="3:18" x14ac:dyDescent="0.2">
      <c r="C258" s="1">
        <v>42</v>
      </c>
      <c r="D258" t="s">
        <v>2652</v>
      </c>
      <c r="E258" t="s">
        <v>2647</v>
      </c>
      <c r="F258" t="s">
        <v>2653</v>
      </c>
      <c r="G258">
        <v>800</v>
      </c>
      <c r="H258" t="s">
        <v>2631</v>
      </c>
      <c r="I258" s="10">
        <v>25</v>
      </c>
      <c r="J258" s="10">
        <v>20000</v>
      </c>
      <c r="K258" s="10">
        <v>0.03</v>
      </c>
      <c r="L258" s="10">
        <v>19400</v>
      </c>
      <c r="M258" s="21">
        <v>44003</v>
      </c>
      <c r="N258" s="10">
        <f>MONTH(Таблица3[[#This Row],[Дата заказа]])</f>
        <v>6</v>
      </c>
      <c r="O258" s="10">
        <f>WEEKDAY(Таблица3[[#This Row],[Дата заказа]],2)</f>
        <v>7</v>
      </c>
      <c r="P258" s="10">
        <f>IF(AND(DAY(Таблица3[[#This Row],[Дата заказа]])&lt;=20,DAY(Таблица3[[#This Row],[Дата заказа]])&gt;10),1,0)</f>
        <v>0</v>
      </c>
      <c r="Q258" s="10">
        <f>YEAR(Таблица3[[#This Row],[Дата заказа]])</f>
        <v>2020</v>
      </c>
      <c r="R258" s="10">
        <f>_xlfn.ISOWEEKNUM(Таблица3[[#This Row],[Дата заказа]])</f>
        <v>25</v>
      </c>
    </row>
    <row r="259" spans="3:18" x14ac:dyDescent="0.2">
      <c r="C259" s="1">
        <v>3</v>
      </c>
      <c r="D259" t="s">
        <v>2642</v>
      </c>
      <c r="E259" t="s">
        <v>2629</v>
      </c>
      <c r="F259" t="s">
        <v>2629</v>
      </c>
      <c r="G259">
        <v>807</v>
      </c>
      <c r="H259" t="s">
        <v>2631</v>
      </c>
      <c r="I259" s="10">
        <v>18</v>
      </c>
      <c r="J259" s="10">
        <v>14526</v>
      </c>
      <c r="K259" s="10">
        <v>0</v>
      </c>
      <c r="L259" s="10">
        <v>14526</v>
      </c>
      <c r="M259" s="21">
        <v>43583</v>
      </c>
      <c r="N259" s="10">
        <f>MONTH(Таблица3[[#This Row],[Дата заказа]])</f>
        <v>4</v>
      </c>
      <c r="O259" s="10">
        <f>WEEKDAY(Таблица3[[#This Row],[Дата заказа]],2)</f>
        <v>7</v>
      </c>
      <c r="P259" s="10">
        <f>IF(AND(DAY(Таблица3[[#This Row],[Дата заказа]])&lt;=20,DAY(Таблица3[[#This Row],[Дата заказа]])&gt;10),1,0)</f>
        <v>0</v>
      </c>
      <c r="Q259" s="10">
        <f>YEAR(Таблица3[[#This Row],[Дата заказа]])</f>
        <v>2019</v>
      </c>
      <c r="R259" s="10">
        <f>_xlfn.ISOWEEKNUM(Таблица3[[#This Row],[Дата заказа]])</f>
        <v>17</v>
      </c>
    </row>
    <row r="260" spans="3:18" x14ac:dyDescent="0.2">
      <c r="C260" s="1">
        <v>53</v>
      </c>
      <c r="D260" t="s">
        <v>2646</v>
      </c>
      <c r="E260" t="s">
        <v>2647</v>
      </c>
      <c r="F260" t="s">
        <v>2648</v>
      </c>
      <c r="G260">
        <v>1923</v>
      </c>
      <c r="H260" t="s">
        <v>2631</v>
      </c>
      <c r="I260" s="10">
        <v>35</v>
      </c>
      <c r="J260" s="10">
        <v>67305</v>
      </c>
      <c r="K260" s="10">
        <v>0.06</v>
      </c>
      <c r="L260" s="10">
        <v>63266.7</v>
      </c>
      <c r="M260" s="21">
        <v>42727</v>
      </c>
      <c r="N260" s="10">
        <f>MONTH(Таблица3[[#This Row],[Дата заказа]])</f>
        <v>12</v>
      </c>
      <c r="O260" s="10">
        <f>WEEKDAY(Таблица3[[#This Row],[Дата заказа]],2)</f>
        <v>5</v>
      </c>
      <c r="P260" s="10">
        <f>IF(AND(DAY(Таблица3[[#This Row],[Дата заказа]])&lt;=20,DAY(Таблица3[[#This Row],[Дата заказа]])&gt;10),1,0)</f>
        <v>0</v>
      </c>
      <c r="Q260" s="10">
        <f>YEAR(Таблица3[[#This Row],[Дата заказа]])</f>
        <v>2016</v>
      </c>
      <c r="R260" s="10">
        <f>_xlfn.ISOWEEKNUM(Таблица3[[#This Row],[Дата заказа]])</f>
        <v>51</v>
      </c>
    </row>
    <row r="261" spans="3:18" x14ac:dyDescent="0.2">
      <c r="C261" s="1">
        <v>53</v>
      </c>
      <c r="D261" t="s">
        <v>2646</v>
      </c>
      <c r="E261" t="s">
        <v>2647</v>
      </c>
      <c r="F261" t="s">
        <v>2648</v>
      </c>
      <c r="G261">
        <v>1923</v>
      </c>
      <c r="H261" t="s">
        <v>2631</v>
      </c>
      <c r="I261" s="10">
        <v>35</v>
      </c>
      <c r="J261" s="10">
        <v>67305</v>
      </c>
      <c r="K261" s="10">
        <v>0.06</v>
      </c>
      <c r="L261" s="10">
        <v>63266.7</v>
      </c>
      <c r="M261" s="21">
        <v>43168</v>
      </c>
      <c r="N261" s="10">
        <f>MONTH(Таблица3[[#This Row],[Дата заказа]])</f>
        <v>3</v>
      </c>
      <c r="O261" s="10">
        <f>WEEKDAY(Таблица3[[#This Row],[Дата заказа]],2)</f>
        <v>5</v>
      </c>
      <c r="P261" s="10">
        <f>IF(AND(DAY(Таблица3[[#This Row],[Дата заказа]])&lt;=20,DAY(Таблица3[[#This Row],[Дата заказа]])&gt;10),1,0)</f>
        <v>0</v>
      </c>
      <c r="Q261" s="10">
        <f>YEAR(Таблица3[[#This Row],[Дата заказа]])</f>
        <v>2018</v>
      </c>
      <c r="R261" s="10">
        <f>_xlfn.ISOWEEKNUM(Таблица3[[#This Row],[Дата заказа]])</f>
        <v>10</v>
      </c>
    </row>
    <row r="262" spans="3:18" x14ac:dyDescent="0.2">
      <c r="C262" s="1">
        <v>40</v>
      </c>
      <c r="D262" t="s">
        <v>2657</v>
      </c>
      <c r="E262" t="s">
        <v>2644</v>
      </c>
      <c r="F262" t="s">
        <v>2658</v>
      </c>
      <c r="G262">
        <v>847</v>
      </c>
      <c r="H262" t="s">
        <v>2631</v>
      </c>
      <c r="I262" s="10">
        <v>15</v>
      </c>
      <c r="J262" s="10">
        <v>12705</v>
      </c>
      <c r="K262" s="10">
        <v>0</v>
      </c>
      <c r="L262" s="10">
        <v>12705</v>
      </c>
      <c r="M262" s="21">
        <v>43644</v>
      </c>
      <c r="N262" s="10">
        <f>MONTH(Таблица3[[#This Row],[Дата заказа]])</f>
        <v>6</v>
      </c>
      <c r="O262" s="10">
        <f>WEEKDAY(Таблица3[[#This Row],[Дата заказа]],2)</f>
        <v>5</v>
      </c>
      <c r="P262" s="10">
        <f>IF(AND(DAY(Таблица3[[#This Row],[Дата заказа]])&lt;=20,DAY(Таблица3[[#This Row],[Дата заказа]])&gt;10),1,0)</f>
        <v>0</v>
      </c>
      <c r="Q262" s="10">
        <f>YEAR(Таблица3[[#This Row],[Дата заказа]])</f>
        <v>2019</v>
      </c>
      <c r="R262" s="10">
        <f>_xlfn.ISOWEEKNUM(Таблица3[[#This Row],[Дата заказа]])</f>
        <v>26</v>
      </c>
    </row>
    <row r="263" spans="3:18" x14ac:dyDescent="0.2">
      <c r="C263" s="1">
        <v>3</v>
      </c>
      <c r="D263" t="s">
        <v>2642</v>
      </c>
      <c r="E263" t="s">
        <v>2629</v>
      </c>
      <c r="F263" t="s">
        <v>2629</v>
      </c>
      <c r="G263">
        <v>807</v>
      </c>
      <c r="H263" t="s">
        <v>2631</v>
      </c>
      <c r="I263" s="10">
        <v>18</v>
      </c>
      <c r="J263" s="10">
        <v>14526</v>
      </c>
      <c r="K263" s="10">
        <v>0</v>
      </c>
      <c r="L263" s="10">
        <v>14526</v>
      </c>
      <c r="M263" s="21">
        <v>44138</v>
      </c>
      <c r="N263" s="10">
        <f>MONTH(Таблица3[[#This Row],[Дата заказа]])</f>
        <v>11</v>
      </c>
      <c r="O263" s="10">
        <f>WEEKDAY(Таблица3[[#This Row],[Дата заказа]],2)</f>
        <v>2</v>
      </c>
      <c r="P263" s="10">
        <f>IF(AND(DAY(Таблица3[[#This Row],[Дата заказа]])&lt;=20,DAY(Таблица3[[#This Row],[Дата заказа]])&gt;10),1,0)</f>
        <v>0</v>
      </c>
      <c r="Q263" s="10">
        <f>YEAR(Таблица3[[#This Row],[Дата заказа]])</f>
        <v>2020</v>
      </c>
      <c r="R263" s="10">
        <f>_xlfn.ISOWEEKNUM(Таблица3[[#This Row],[Дата заказа]])</f>
        <v>45</v>
      </c>
    </row>
    <row r="264" spans="3:18" x14ac:dyDescent="0.2">
      <c r="C264" s="1">
        <v>27</v>
      </c>
      <c r="D264" t="s">
        <v>2679</v>
      </c>
      <c r="E264" t="s">
        <v>2633</v>
      </c>
      <c r="F264" t="s">
        <v>2675</v>
      </c>
      <c r="G264">
        <v>1994</v>
      </c>
      <c r="H264" t="s">
        <v>2635</v>
      </c>
      <c r="I264" s="10">
        <v>25</v>
      </c>
      <c r="J264" s="10">
        <v>49850</v>
      </c>
      <c r="K264" s="10">
        <v>0.06</v>
      </c>
      <c r="L264" s="10">
        <v>46859</v>
      </c>
      <c r="M264" s="21">
        <v>43038</v>
      </c>
      <c r="N264" s="10">
        <f>MONTH(Таблица3[[#This Row],[Дата заказа]])</f>
        <v>10</v>
      </c>
      <c r="O264" s="10">
        <f>WEEKDAY(Таблица3[[#This Row],[Дата заказа]],2)</f>
        <v>1</v>
      </c>
      <c r="P264" s="10">
        <f>IF(AND(DAY(Таблица3[[#This Row],[Дата заказа]])&lt;=20,DAY(Таблица3[[#This Row],[Дата заказа]])&gt;10),1,0)</f>
        <v>0</v>
      </c>
      <c r="Q264" s="10">
        <f>YEAR(Таблица3[[#This Row],[Дата заказа]])</f>
        <v>2017</v>
      </c>
      <c r="R264" s="10">
        <f>_xlfn.ISOWEEKNUM(Таблица3[[#This Row],[Дата заказа]])</f>
        <v>44</v>
      </c>
    </row>
    <row r="265" spans="3:18" x14ac:dyDescent="0.2">
      <c r="C265" s="1">
        <v>14</v>
      </c>
      <c r="D265" t="s">
        <v>2691</v>
      </c>
      <c r="E265" t="s">
        <v>2669</v>
      </c>
      <c r="F265" t="s">
        <v>2669</v>
      </c>
      <c r="G265">
        <v>770</v>
      </c>
      <c r="H265" t="s">
        <v>2631</v>
      </c>
      <c r="I265" s="10">
        <v>20</v>
      </c>
      <c r="J265" s="10">
        <v>15400</v>
      </c>
      <c r="K265" s="10">
        <v>0.03</v>
      </c>
      <c r="L265" s="10">
        <v>14938</v>
      </c>
      <c r="M265" s="21">
        <v>42108</v>
      </c>
      <c r="N265" s="10">
        <f>MONTH(Таблица3[[#This Row],[Дата заказа]])</f>
        <v>4</v>
      </c>
      <c r="O265" s="10">
        <f>WEEKDAY(Таблица3[[#This Row],[Дата заказа]],2)</f>
        <v>2</v>
      </c>
      <c r="P265" s="10">
        <f>IF(AND(DAY(Таблица3[[#This Row],[Дата заказа]])&lt;=20,DAY(Таблица3[[#This Row],[Дата заказа]])&gt;10),1,0)</f>
        <v>1</v>
      </c>
      <c r="Q265" s="10">
        <f>YEAR(Таблица3[[#This Row],[Дата заказа]])</f>
        <v>2015</v>
      </c>
      <c r="R265" s="10">
        <f>_xlfn.ISOWEEKNUM(Таблица3[[#This Row],[Дата заказа]])</f>
        <v>16</v>
      </c>
    </row>
    <row r="266" spans="3:18" x14ac:dyDescent="0.2">
      <c r="C266" s="1">
        <v>0</v>
      </c>
      <c r="D266" t="s">
        <v>2666</v>
      </c>
      <c r="E266" t="s">
        <v>2655</v>
      </c>
      <c r="F266" t="s">
        <v>2667</v>
      </c>
      <c r="G266">
        <v>620</v>
      </c>
      <c r="H266" t="s">
        <v>2635</v>
      </c>
      <c r="I266" s="10">
        <v>30</v>
      </c>
      <c r="J266" s="10">
        <v>18600</v>
      </c>
      <c r="K266" s="10">
        <v>0.03</v>
      </c>
      <c r="L266" s="10">
        <v>18042</v>
      </c>
      <c r="M266" s="21">
        <v>42914</v>
      </c>
      <c r="N266" s="10">
        <f>MONTH(Таблица3[[#This Row],[Дата заказа]])</f>
        <v>6</v>
      </c>
      <c r="O266" s="10">
        <f>WEEKDAY(Таблица3[[#This Row],[Дата заказа]],2)</f>
        <v>3</v>
      </c>
      <c r="P266" s="10">
        <f>IF(AND(DAY(Таблица3[[#This Row],[Дата заказа]])&lt;=20,DAY(Таблица3[[#This Row],[Дата заказа]])&gt;10),1,0)</f>
        <v>0</v>
      </c>
      <c r="Q266" s="10">
        <f>YEAR(Таблица3[[#This Row],[Дата заказа]])</f>
        <v>2017</v>
      </c>
      <c r="R266" s="10">
        <f>_xlfn.ISOWEEKNUM(Таблица3[[#This Row],[Дата заказа]])</f>
        <v>26</v>
      </c>
    </row>
    <row r="267" spans="3:18" x14ac:dyDescent="0.2">
      <c r="C267" s="1">
        <v>32</v>
      </c>
      <c r="D267" t="s">
        <v>2696</v>
      </c>
      <c r="E267" t="s">
        <v>2629</v>
      </c>
      <c r="F267" t="s">
        <v>2638</v>
      </c>
      <c r="G267">
        <v>967</v>
      </c>
      <c r="H267" t="s">
        <v>2635</v>
      </c>
      <c r="I267" s="10">
        <v>8</v>
      </c>
      <c r="J267" s="10">
        <v>7736</v>
      </c>
      <c r="K267" s="10">
        <v>0</v>
      </c>
      <c r="L267" s="10">
        <v>7736</v>
      </c>
      <c r="M267" s="21">
        <v>42924</v>
      </c>
      <c r="N267" s="10">
        <f>MONTH(Таблица3[[#This Row],[Дата заказа]])</f>
        <v>7</v>
      </c>
      <c r="O267" s="10">
        <f>WEEKDAY(Таблица3[[#This Row],[Дата заказа]],2)</f>
        <v>6</v>
      </c>
      <c r="P267" s="10">
        <f>IF(AND(DAY(Таблица3[[#This Row],[Дата заказа]])&lt;=20,DAY(Таблица3[[#This Row],[Дата заказа]])&gt;10),1,0)</f>
        <v>0</v>
      </c>
      <c r="Q267" s="10">
        <f>YEAR(Таблица3[[#This Row],[Дата заказа]])</f>
        <v>2017</v>
      </c>
      <c r="R267" s="10">
        <f>_xlfn.ISOWEEKNUM(Таблица3[[#This Row],[Дата заказа]])</f>
        <v>27</v>
      </c>
    </row>
    <row r="268" spans="3:18" x14ac:dyDescent="0.2">
      <c r="C268" s="1">
        <v>0</v>
      </c>
      <c r="D268" t="s">
        <v>2666</v>
      </c>
      <c r="E268" t="s">
        <v>2655</v>
      </c>
      <c r="F268" t="s">
        <v>2667</v>
      </c>
      <c r="G268">
        <v>620</v>
      </c>
      <c r="H268" t="s">
        <v>2635</v>
      </c>
      <c r="I268" s="10">
        <v>30</v>
      </c>
      <c r="J268" s="10">
        <v>18600</v>
      </c>
      <c r="K268" s="10">
        <v>0.03</v>
      </c>
      <c r="L268" s="10">
        <v>18042</v>
      </c>
      <c r="M268" s="21">
        <v>43586</v>
      </c>
      <c r="N268" s="10">
        <f>MONTH(Таблица3[[#This Row],[Дата заказа]])</f>
        <v>5</v>
      </c>
      <c r="O268" s="10">
        <f>WEEKDAY(Таблица3[[#This Row],[Дата заказа]],2)</f>
        <v>3</v>
      </c>
      <c r="P268" s="10">
        <f>IF(AND(DAY(Таблица3[[#This Row],[Дата заказа]])&lt;=20,DAY(Таблица3[[#This Row],[Дата заказа]])&gt;10),1,0)</f>
        <v>0</v>
      </c>
      <c r="Q268" s="10">
        <f>YEAR(Таблица3[[#This Row],[Дата заказа]])</f>
        <v>2019</v>
      </c>
      <c r="R268" s="10">
        <f>_xlfn.ISOWEEKNUM(Таблица3[[#This Row],[Дата заказа]])</f>
        <v>18</v>
      </c>
    </row>
    <row r="269" spans="3:18" x14ac:dyDescent="0.2">
      <c r="C269" s="1">
        <v>34</v>
      </c>
      <c r="D269" t="s">
        <v>2664</v>
      </c>
      <c r="E269" t="s">
        <v>2647</v>
      </c>
      <c r="F269" t="s">
        <v>2665</v>
      </c>
      <c r="G269">
        <v>2199</v>
      </c>
      <c r="H269" t="s">
        <v>2631</v>
      </c>
      <c r="I269" s="10">
        <v>60</v>
      </c>
      <c r="J269" s="10">
        <v>131940</v>
      </c>
      <c r="K269" s="10">
        <v>0.15</v>
      </c>
      <c r="L269" s="10">
        <v>112149</v>
      </c>
      <c r="M269" s="21">
        <v>43067</v>
      </c>
      <c r="N269" s="10">
        <f>MONTH(Таблица3[[#This Row],[Дата заказа]])</f>
        <v>11</v>
      </c>
      <c r="O269" s="10">
        <f>WEEKDAY(Таблица3[[#This Row],[Дата заказа]],2)</f>
        <v>2</v>
      </c>
      <c r="P269" s="10">
        <f>IF(AND(DAY(Таблица3[[#This Row],[Дата заказа]])&lt;=20,DAY(Таблица3[[#This Row],[Дата заказа]])&gt;10),1,0)</f>
        <v>0</v>
      </c>
      <c r="Q269" s="10">
        <f>YEAR(Таблица3[[#This Row],[Дата заказа]])</f>
        <v>2017</v>
      </c>
      <c r="R269" s="10">
        <f>_xlfn.ISOWEEKNUM(Таблица3[[#This Row],[Дата заказа]])</f>
        <v>48</v>
      </c>
    </row>
    <row r="270" spans="3:18" x14ac:dyDescent="0.2">
      <c r="C270" s="1">
        <v>54</v>
      </c>
      <c r="D270" t="s">
        <v>2657</v>
      </c>
      <c r="E270" t="s">
        <v>2644</v>
      </c>
      <c r="F270" t="s">
        <v>2658</v>
      </c>
      <c r="G270">
        <v>847</v>
      </c>
      <c r="H270" t="s">
        <v>2631</v>
      </c>
      <c r="I270" s="10">
        <v>15</v>
      </c>
      <c r="J270" s="10">
        <v>12705</v>
      </c>
      <c r="K270" s="10">
        <v>0</v>
      </c>
      <c r="L270" s="10">
        <v>12705</v>
      </c>
      <c r="M270" s="21">
        <v>42700</v>
      </c>
      <c r="N270" s="10">
        <f>MONTH(Таблица3[[#This Row],[Дата заказа]])</f>
        <v>11</v>
      </c>
      <c r="O270" s="10">
        <f>WEEKDAY(Таблица3[[#This Row],[Дата заказа]],2)</f>
        <v>6</v>
      </c>
      <c r="P270" s="10">
        <f>IF(AND(DAY(Таблица3[[#This Row],[Дата заказа]])&lt;=20,DAY(Таблица3[[#This Row],[Дата заказа]])&gt;10),1,0)</f>
        <v>0</v>
      </c>
      <c r="Q270" s="10">
        <f>YEAR(Таблица3[[#This Row],[Дата заказа]])</f>
        <v>2016</v>
      </c>
      <c r="R270" s="10">
        <f>_xlfn.ISOWEEKNUM(Таблица3[[#This Row],[Дата заказа]])</f>
        <v>47</v>
      </c>
    </row>
    <row r="271" spans="3:18" x14ac:dyDescent="0.2">
      <c r="C271" s="1">
        <v>15</v>
      </c>
      <c r="D271" t="s">
        <v>2712</v>
      </c>
      <c r="E271" t="s">
        <v>2633</v>
      </c>
      <c r="F271" t="s">
        <v>2713</v>
      </c>
      <c r="G271">
        <v>1994</v>
      </c>
      <c r="H271" t="s">
        <v>2635</v>
      </c>
      <c r="I271" s="10">
        <v>17</v>
      </c>
      <c r="J271" s="10">
        <v>33898</v>
      </c>
      <c r="K271" s="10">
        <v>0.06</v>
      </c>
      <c r="L271" s="10">
        <v>31864.12</v>
      </c>
      <c r="M271" s="21">
        <v>43315</v>
      </c>
      <c r="N271" s="10">
        <f>MONTH(Таблица3[[#This Row],[Дата заказа]])</f>
        <v>8</v>
      </c>
      <c r="O271" s="10">
        <f>WEEKDAY(Таблица3[[#This Row],[Дата заказа]],2)</f>
        <v>5</v>
      </c>
      <c r="P271" s="10">
        <f>IF(AND(DAY(Таблица3[[#This Row],[Дата заказа]])&lt;=20,DAY(Таблица3[[#This Row],[Дата заказа]])&gt;10),1,0)</f>
        <v>0</v>
      </c>
      <c r="Q271" s="10">
        <f>YEAR(Таблица3[[#This Row],[Дата заказа]])</f>
        <v>2018</v>
      </c>
      <c r="R271" s="10">
        <f>_xlfn.ISOWEEKNUM(Таблица3[[#This Row],[Дата заказа]])</f>
        <v>31</v>
      </c>
    </row>
    <row r="272" spans="3:18" x14ac:dyDescent="0.2">
      <c r="C272" s="1">
        <v>53</v>
      </c>
      <c r="D272" t="s">
        <v>2646</v>
      </c>
      <c r="E272" t="s">
        <v>2647</v>
      </c>
      <c r="F272" t="s">
        <v>2648</v>
      </c>
      <c r="G272">
        <v>1923</v>
      </c>
      <c r="H272" t="s">
        <v>2631</v>
      </c>
      <c r="I272" s="10">
        <v>35</v>
      </c>
      <c r="J272" s="10">
        <v>67305</v>
      </c>
      <c r="K272" s="10">
        <v>0.06</v>
      </c>
      <c r="L272" s="10">
        <v>63266.7</v>
      </c>
      <c r="M272" s="21">
        <v>43945</v>
      </c>
      <c r="N272" s="10">
        <f>MONTH(Таблица3[[#This Row],[Дата заказа]])</f>
        <v>4</v>
      </c>
      <c r="O272" s="10">
        <f>WEEKDAY(Таблица3[[#This Row],[Дата заказа]],2)</f>
        <v>5</v>
      </c>
      <c r="P272" s="10">
        <f>IF(AND(DAY(Таблица3[[#This Row],[Дата заказа]])&lt;=20,DAY(Таблица3[[#This Row],[Дата заказа]])&gt;10),1,0)</f>
        <v>0</v>
      </c>
      <c r="Q272" s="10">
        <f>YEAR(Таблица3[[#This Row],[Дата заказа]])</f>
        <v>2020</v>
      </c>
      <c r="R272" s="10">
        <f>_xlfn.ISOWEEKNUM(Таблица3[[#This Row],[Дата заказа]])</f>
        <v>17</v>
      </c>
    </row>
    <row r="273" spans="3:18" x14ac:dyDescent="0.2">
      <c r="C273" s="1">
        <v>41</v>
      </c>
      <c r="D273" t="s">
        <v>2676</v>
      </c>
      <c r="E273" t="s">
        <v>2677</v>
      </c>
      <c r="F273" t="s">
        <v>2677</v>
      </c>
      <c r="G273">
        <v>699</v>
      </c>
      <c r="H273" t="s">
        <v>2635</v>
      </c>
      <c r="I273" s="10">
        <v>10</v>
      </c>
      <c r="J273" s="10">
        <v>6990</v>
      </c>
      <c r="K273" s="10">
        <v>0</v>
      </c>
      <c r="L273" s="10">
        <v>6990</v>
      </c>
      <c r="M273" s="21">
        <v>43328</v>
      </c>
      <c r="N273" s="10">
        <f>MONTH(Таблица3[[#This Row],[Дата заказа]])</f>
        <v>8</v>
      </c>
      <c r="O273" s="10">
        <f>WEEKDAY(Таблица3[[#This Row],[Дата заказа]],2)</f>
        <v>4</v>
      </c>
      <c r="P273" s="10">
        <f>IF(AND(DAY(Таблица3[[#This Row],[Дата заказа]])&lt;=20,DAY(Таблица3[[#This Row],[Дата заказа]])&gt;10),1,0)</f>
        <v>1</v>
      </c>
      <c r="Q273" s="10">
        <f>YEAR(Таблица3[[#This Row],[Дата заказа]])</f>
        <v>2018</v>
      </c>
      <c r="R273" s="10">
        <f>_xlfn.ISOWEEKNUM(Таблица3[[#This Row],[Дата заказа]])</f>
        <v>33</v>
      </c>
    </row>
    <row r="274" spans="3:18" x14ac:dyDescent="0.2">
      <c r="C274" s="1">
        <v>40</v>
      </c>
      <c r="D274" t="s">
        <v>2657</v>
      </c>
      <c r="E274" t="s">
        <v>2644</v>
      </c>
      <c r="F274" t="s">
        <v>2658</v>
      </c>
      <c r="G274">
        <v>847</v>
      </c>
      <c r="H274" t="s">
        <v>2631</v>
      </c>
      <c r="I274" s="10">
        <v>15</v>
      </c>
      <c r="J274" s="10">
        <v>12705</v>
      </c>
      <c r="K274" s="10">
        <v>0</v>
      </c>
      <c r="L274" s="10">
        <v>12705</v>
      </c>
      <c r="M274" s="21">
        <v>42065</v>
      </c>
      <c r="N274" s="10">
        <f>MONTH(Таблица3[[#This Row],[Дата заказа]])</f>
        <v>3</v>
      </c>
      <c r="O274" s="10">
        <f>WEEKDAY(Таблица3[[#This Row],[Дата заказа]],2)</f>
        <v>1</v>
      </c>
      <c r="P274" s="10">
        <f>IF(AND(DAY(Таблица3[[#This Row],[Дата заказа]])&lt;=20,DAY(Таблица3[[#This Row],[Дата заказа]])&gt;10),1,0)</f>
        <v>0</v>
      </c>
      <c r="Q274" s="10">
        <f>YEAR(Таблица3[[#This Row],[Дата заказа]])</f>
        <v>2015</v>
      </c>
      <c r="R274" s="10">
        <f>_xlfn.ISOWEEKNUM(Таблица3[[#This Row],[Дата заказа]])</f>
        <v>10</v>
      </c>
    </row>
    <row r="275" spans="3:18" x14ac:dyDescent="0.2">
      <c r="C275" s="1">
        <v>3</v>
      </c>
      <c r="D275" t="s">
        <v>2642</v>
      </c>
      <c r="E275" t="s">
        <v>2629</v>
      </c>
      <c r="F275" t="s">
        <v>2629</v>
      </c>
      <c r="G275">
        <v>807</v>
      </c>
      <c r="H275" t="s">
        <v>2631</v>
      </c>
      <c r="I275" s="10">
        <v>18</v>
      </c>
      <c r="J275" s="10">
        <v>14526</v>
      </c>
      <c r="K275" s="10">
        <v>0</v>
      </c>
      <c r="L275" s="10">
        <v>14526</v>
      </c>
      <c r="M275" s="21">
        <v>42557</v>
      </c>
      <c r="N275" s="10">
        <f>MONTH(Таблица3[[#This Row],[Дата заказа]])</f>
        <v>7</v>
      </c>
      <c r="O275" s="10">
        <f>WEEKDAY(Таблица3[[#This Row],[Дата заказа]],2)</f>
        <v>3</v>
      </c>
      <c r="P275" s="10">
        <f>IF(AND(DAY(Таблица3[[#This Row],[Дата заказа]])&lt;=20,DAY(Таблица3[[#This Row],[Дата заказа]])&gt;10),1,0)</f>
        <v>0</v>
      </c>
      <c r="Q275" s="10">
        <f>YEAR(Таблица3[[#This Row],[Дата заказа]])</f>
        <v>2016</v>
      </c>
      <c r="R275" s="10">
        <f>_xlfn.ISOWEEKNUM(Таблица3[[#This Row],[Дата заказа]])</f>
        <v>27</v>
      </c>
    </row>
    <row r="276" spans="3:18" x14ac:dyDescent="0.2">
      <c r="C276" s="1">
        <v>38</v>
      </c>
      <c r="D276" t="s">
        <v>2628</v>
      </c>
      <c r="E276" t="s">
        <v>2629</v>
      </c>
      <c r="F276" t="s">
        <v>2630</v>
      </c>
      <c r="G276">
        <v>1182</v>
      </c>
      <c r="H276" t="s">
        <v>2631</v>
      </c>
      <c r="I276" s="10">
        <v>17</v>
      </c>
      <c r="J276" s="10">
        <v>20094</v>
      </c>
      <c r="K276" s="10">
        <v>0.03</v>
      </c>
      <c r="L276" s="10">
        <v>19491.18</v>
      </c>
      <c r="M276" s="21">
        <v>42797</v>
      </c>
      <c r="N276" s="10">
        <f>MONTH(Таблица3[[#This Row],[Дата заказа]])</f>
        <v>3</v>
      </c>
      <c r="O276" s="10">
        <f>WEEKDAY(Таблица3[[#This Row],[Дата заказа]],2)</f>
        <v>5</v>
      </c>
      <c r="P276" s="10">
        <f>IF(AND(DAY(Таблица3[[#This Row],[Дата заказа]])&lt;=20,DAY(Таблица3[[#This Row],[Дата заказа]])&gt;10),1,0)</f>
        <v>0</v>
      </c>
      <c r="Q276" s="10">
        <f>YEAR(Таблица3[[#This Row],[Дата заказа]])</f>
        <v>2017</v>
      </c>
      <c r="R276" s="10">
        <f>_xlfn.ISOWEEKNUM(Таблица3[[#This Row],[Дата заказа]])</f>
        <v>9</v>
      </c>
    </row>
    <row r="277" spans="3:18" x14ac:dyDescent="0.2">
      <c r="C277" s="1">
        <v>3</v>
      </c>
      <c r="D277" t="s">
        <v>2642</v>
      </c>
      <c r="E277" t="s">
        <v>2629</v>
      </c>
      <c r="F277" t="s">
        <v>2629</v>
      </c>
      <c r="G277">
        <v>807</v>
      </c>
      <c r="H277" t="s">
        <v>2631</v>
      </c>
      <c r="I277" s="10">
        <v>18</v>
      </c>
      <c r="J277" s="10">
        <v>14526</v>
      </c>
      <c r="K277" s="10">
        <v>0</v>
      </c>
      <c r="L277" s="10">
        <v>14526</v>
      </c>
      <c r="M277" s="21">
        <v>42282</v>
      </c>
      <c r="N277" s="10">
        <f>MONTH(Таблица3[[#This Row],[Дата заказа]])</f>
        <v>10</v>
      </c>
      <c r="O277" s="10">
        <f>WEEKDAY(Таблица3[[#This Row],[Дата заказа]],2)</f>
        <v>1</v>
      </c>
      <c r="P277" s="10">
        <f>IF(AND(DAY(Таблица3[[#This Row],[Дата заказа]])&lt;=20,DAY(Таблица3[[#This Row],[Дата заказа]])&gt;10),1,0)</f>
        <v>0</v>
      </c>
      <c r="Q277" s="10">
        <f>YEAR(Таблица3[[#This Row],[Дата заказа]])</f>
        <v>2015</v>
      </c>
      <c r="R277" s="10">
        <f>_xlfn.ISOWEEKNUM(Таблица3[[#This Row],[Дата заказа]])</f>
        <v>41</v>
      </c>
    </row>
    <row r="278" spans="3:18" x14ac:dyDescent="0.2">
      <c r="C278" s="1">
        <v>25</v>
      </c>
      <c r="D278" t="s">
        <v>2651</v>
      </c>
      <c r="E278" t="s">
        <v>2633</v>
      </c>
      <c r="F278" t="s">
        <v>2634</v>
      </c>
      <c r="G278">
        <v>1994</v>
      </c>
      <c r="H278" t="s">
        <v>2635</v>
      </c>
      <c r="I278" s="10">
        <v>10</v>
      </c>
      <c r="J278" s="10">
        <v>19940</v>
      </c>
      <c r="K278" s="10">
        <v>0.03</v>
      </c>
      <c r="L278" s="10">
        <v>19341.8</v>
      </c>
      <c r="M278" s="21">
        <v>42064</v>
      </c>
      <c r="N278" s="10">
        <f>MONTH(Таблица3[[#This Row],[Дата заказа]])</f>
        <v>3</v>
      </c>
      <c r="O278" s="10">
        <f>WEEKDAY(Таблица3[[#This Row],[Дата заказа]],2)</f>
        <v>7</v>
      </c>
      <c r="P278" s="10">
        <f>IF(AND(DAY(Таблица3[[#This Row],[Дата заказа]])&lt;=20,DAY(Таблица3[[#This Row],[Дата заказа]])&gt;10),1,0)</f>
        <v>0</v>
      </c>
      <c r="Q278" s="10">
        <f>YEAR(Таблица3[[#This Row],[Дата заказа]])</f>
        <v>2015</v>
      </c>
      <c r="R278" s="10">
        <f>_xlfn.ISOWEEKNUM(Таблица3[[#This Row],[Дата заказа]])</f>
        <v>9</v>
      </c>
    </row>
    <row r="279" spans="3:18" x14ac:dyDescent="0.2">
      <c r="C279" s="1">
        <v>30</v>
      </c>
      <c r="D279" t="s">
        <v>2668</v>
      </c>
      <c r="E279" t="s">
        <v>2669</v>
      </c>
      <c r="F279" t="s">
        <v>2670</v>
      </c>
      <c r="G279">
        <v>1730</v>
      </c>
      <c r="H279" t="s">
        <v>2631</v>
      </c>
      <c r="I279" s="10">
        <v>5</v>
      </c>
      <c r="J279" s="10">
        <v>8650</v>
      </c>
      <c r="K279" s="10">
        <v>0</v>
      </c>
      <c r="L279" s="10">
        <v>8650</v>
      </c>
      <c r="M279" s="21">
        <v>43923</v>
      </c>
      <c r="N279" s="10">
        <f>MONTH(Таблица3[[#This Row],[Дата заказа]])</f>
        <v>4</v>
      </c>
      <c r="O279" s="10">
        <f>WEEKDAY(Таблица3[[#This Row],[Дата заказа]],2)</f>
        <v>4</v>
      </c>
      <c r="P279" s="10">
        <f>IF(AND(DAY(Таблица3[[#This Row],[Дата заказа]])&lt;=20,DAY(Таблица3[[#This Row],[Дата заказа]])&gt;10),1,0)</f>
        <v>0</v>
      </c>
      <c r="Q279" s="10">
        <f>YEAR(Таблица3[[#This Row],[Дата заказа]])</f>
        <v>2020</v>
      </c>
      <c r="R279" s="10">
        <f>_xlfn.ISOWEEKNUM(Таблица3[[#This Row],[Дата заказа]])</f>
        <v>14</v>
      </c>
    </row>
    <row r="280" spans="3:18" x14ac:dyDescent="0.2">
      <c r="C280" s="1">
        <v>31</v>
      </c>
      <c r="D280" t="s">
        <v>2718</v>
      </c>
      <c r="E280" t="s">
        <v>2655</v>
      </c>
      <c r="F280" t="s">
        <v>2719</v>
      </c>
      <c r="G280">
        <v>1228</v>
      </c>
      <c r="H280" t="s">
        <v>2631</v>
      </c>
      <c r="I280" s="10">
        <v>45</v>
      </c>
      <c r="J280" s="10">
        <v>55260</v>
      </c>
      <c r="K280" s="10">
        <v>0.09</v>
      </c>
      <c r="L280" s="10">
        <v>50286.6</v>
      </c>
      <c r="M280" s="21">
        <v>43502</v>
      </c>
      <c r="N280" s="10">
        <f>MONTH(Таблица3[[#This Row],[Дата заказа]])</f>
        <v>2</v>
      </c>
      <c r="O280" s="10">
        <f>WEEKDAY(Таблица3[[#This Row],[Дата заказа]],2)</f>
        <v>3</v>
      </c>
      <c r="P280" s="10">
        <f>IF(AND(DAY(Таблица3[[#This Row],[Дата заказа]])&lt;=20,DAY(Таблица3[[#This Row],[Дата заказа]])&gt;10),1,0)</f>
        <v>0</v>
      </c>
      <c r="Q280" s="10">
        <f>YEAR(Таблица3[[#This Row],[Дата заказа]])</f>
        <v>2019</v>
      </c>
      <c r="R280" s="10">
        <f>_xlfn.ISOWEEKNUM(Таблица3[[#This Row],[Дата заказа]])</f>
        <v>6</v>
      </c>
    </row>
    <row r="281" spans="3:18" x14ac:dyDescent="0.2">
      <c r="C281" s="1">
        <v>52</v>
      </c>
      <c r="D281" t="s">
        <v>2628</v>
      </c>
      <c r="E281" t="s">
        <v>2629</v>
      </c>
      <c r="F281" t="s">
        <v>2630</v>
      </c>
      <c r="G281">
        <v>1182</v>
      </c>
      <c r="H281" t="s">
        <v>2631</v>
      </c>
      <c r="I281" s="10">
        <v>17</v>
      </c>
      <c r="J281" s="10">
        <v>20094</v>
      </c>
      <c r="K281" s="10">
        <v>0.03</v>
      </c>
      <c r="L281" s="10">
        <v>19491.18</v>
      </c>
      <c r="M281" s="21">
        <v>43593</v>
      </c>
      <c r="N281" s="10">
        <f>MONTH(Таблица3[[#This Row],[Дата заказа]])</f>
        <v>5</v>
      </c>
      <c r="O281" s="10">
        <f>WEEKDAY(Таблица3[[#This Row],[Дата заказа]],2)</f>
        <v>3</v>
      </c>
      <c r="P281" s="10">
        <f>IF(AND(DAY(Таблица3[[#This Row],[Дата заказа]])&lt;=20,DAY(Таблица3[[#This Row],[Дата заказа]])&gt;10),1,0)</f>
        <v>0</v>
      </c>
      <c r="Q281" s="10">
        <f>YEAR(Таблица3[[#This Row],[Дата заказа]])</f>
        <v>2019</v>
      </c>
      <c r="R281" s="10">
        <f>_xlfn.ISOWEEKNUM(Таблица3[[#This Row],[Дата заказа]])</f>
        <v>19</v>
      </c>
    </row>
    <row r="282" spans="3:18" x14ac:dyDescent="0.2">
      <c r="C282" s="1">
        <v>54</v>
      </c>
      <c r="D282" t="s">
        <v>2657</v>
      </c>
      <c r="E282" t="s">
        <v>2644</v>
      </c>
      <c r="F282" t="s">
        <v>2658</v>
      </c>
      <c r="G282">
        <v>847</v>
      </c>
      <c r="H282" t="s">
        <v>2631</v>
      </c>
      <c r="I282" s="10">
        <v>15</v>
      </c>
      <c r="J282" s="10">
        <v>12705</v>
      </c>
      <c r="K282" s="10">
        <v>0</v>
      </c>
      <c r="L282" s="10">
        <v>12705</v>
      </c>
      <c r="M282" s="21">
        <v>43491</v>
      </c>
      <c r="N282" s="10">
        <f>MONTH(Таблица3[[#This Row],[Дата заказа]])</f>
        <v>1</v>
      </c>
      <c r="O282" s="10">
        <f>WEEKDAY(Таблица3[[#This Row],[Дата заказа]],2)</f>
        <v>6</v>
      </c>
      <c r="P282" s="10">
        <f>IF(AND(DAY(Таблица3[[#This Row],[Дата заказа]])&lt;=20,DAY(Таблица3[[#This Row],[Дата заказа]])&gt;10),1,0)</f>
        <v>0</v>
      </c>
      <c r="Q282" s="10">
        <f>YEAR(Таблица3[[#This Row],[Дата заказа]])</f>
        <v>2019</v>
      </c>
      <c r="R282" s="10">
        <f>_xlfn.ISOWEEKNUM(Таблица3[[#This Row],[Дата заказа]])</f>
        <v>4</v>
      </c>
    </row>
    <row r="283" spans="3:18" x14ac:dyDescent="0.2">
      <c r="C283" s="1">
        <v>1</v>
      </c>
      <c r="D283" t="s">
        <v>2700</v>
      </c>
      <c r="E283" t="s">
        <v>2647</v>
      </c>
      <c r="F283" t="s">
        <v>2701</v>
      </c>
      <c r="G283">
        <v>876</v>
      </c>
      <c r="H283" t="s">
        <v>2635</v>
      </c>
      <c r="I283" s="10">
        <v>20</v>
      </c>
      <c r="J283" s="10">
        <v>17520</v>
      </c>
      <c r="K283" s="10">
        <v>0.03</v>
      </c>
      <c r="L283" s="10">
        <v>16994.400000000001</v>
      </c>
      <c r="M283" s="21">
        <v>42300</v>
      </c>
      <c r="N283" s="10">
        <f>MONTH(Таблица3[[#This Row],[Дата заказа]])</f>
        <v>10</v>
      </c>
      <c r="O283" s="10">
        <f>WEEKDAY(Таблица3[[#This Row],[Дата заказа]],2)</f>
        <v>5</v>
      </c>
      <c r="P283" s="10">
        <f>IF(AND(DAY(Таблица3[[#This Row],[Дата заказа]])&lt;=20,DAY(Таблица3[[#This Row],[Дата заказа]])&gt;10),1,0)</f>
        <v>0</v>
      </c>
      <c r="Q283" s="10">
        <f>YEAR(Таблица3[[#This Row],[Дата заказа]])</f>
        <v>2015</v>
      </c>
      <c r="R283" s="10">
        <f>_xlfn.ISOWEEKNUM(Таблица3[[#This Row],[Дата заказа]])</f>
        <v>43</v>
      </c>
    </row>
    <row r="284" spans="3:18" x14ac:dyDescent="0.2">
      <c r="C284" s="1">
        <v>36</v>
      </c>
      <c r="D284" t="s">
        <v>2683</v>
      </c>
      <c r="E284" t="s">
        <v>2644</v>
      </c>
      <c r="F284" t="s">
        <v>2684</v>
      </c>
      <c r="G284">
        <v>912</v>
      </c>
      <c r="H284" t="s">
        <v>2631</v>
      </c>
      <c r="I284" s="10">
        <v>15</v>
      </c>
      <c r="J284" s="10">
        <v>13680</v>
      </c>
      <c r="K284" s="10">
        <v>0</v>
      </c>
      <c r="L284" s="10">
        <v>13680</v>
      </c>
      <c r="M284" s="21">
        <v>43730</v>
      </c>
      <c r="N284" s="10">
        <f>MONTH(Таблица3[[#This Row],[Дата заказа]])</f>
        <v>9</v>
      </c>
      <c r="O284" s="10">
        <f>WEEKDAY(Таблица3[[#This Row],[Дата заказа]],2)</f>
        <v>7</v>
      </c>
      <c r="P284" s="10">
        <f>IF(AND(DAY(Таблица3[[#This Row],[Дата заказа]])&lt;=20,DAY(Таблица3[[#This Row],[Дата заказа]])&gt;10),1,0)</f>
        <v>0</v>
      </c>
      <c r="Q284" s="10">
        <f>YEAR(Таблица3[[#This Row],[Дата заказа]])</f>
        <v>2019</v>
      </c>
      <c r="R284" s="10">
        <f>_xlfn.ISOWEEKNUM(Таблица3[[#This Row],[Дата заказа]])</f>
        <v>38</v>
      </c>
    </row>
    <row r="285" spans="3:18" x14ac:dyDescent="0.2">
      <c r="C285" s="1">
        <v>13</v>
      </c>
      <c r="D285" t="s">
        <v>2649</v>
      </c>
      <c r="E285" t="s">
        <v>2629</v>
      </c>
      <c r="F285" t="s">
        <v>2650</v>
      </c>
      <c r="G285">
        <v>759</v>
      </c>
      <c r="H285" t="s">
        <v>2635</v>
      </c>
      <c r="I285" s="10">
        <v>14</v>
      </c>
      <c r="J285" s="10">
        <v>10626</v>
      </c>
      <c r="K285" s="10">
        <v>0</v>
      </c>
      <c r="L285" s="10">
        <v>10626</v>
      </c>
      <c r="M285" s="21">
        <v>42283</v>
      </c>
      <c r="N285" s="10">
        <f>MONTH(Таблица3[[#This Row],[Дата заказа]])</f>
        <v>10</v>
      </c>
      <c r="O285" s="10">
        <f>WEEKDAY(Таблица3[[#This Row],[Дата заказа]],2)</f>
        <v>2</v>
      </c>
      <c r="P285" s="10">
        <f>IF(AND(DAY(Таблица3[[#This Row],[Дата заказа]])&lt;=20,DAY(Таблица3[[#This Row],[Дата заказа]])&gt;10),1,0)</f>
        <v>0</v>
      </c>
      <c r="Q285" s="10">
        <f>YEAR(Таблица3[[#This Row],[Дата заказа]])</f>
        <v>2015</v>
      </c>
      <c r="R285" s="10">
        <f>_xlfn.ISOWEEKNUM(Таблица3[[#This Row],[Дата заказа]])</f>
        <v>41</v>
      </c>
    </row>
    <row r="286" spans="3:18" x14ac:dyDescent="0.2">
      <c r="C286" s="1">
        <v>30</v>
      </c>
      <c r="D286" t="s">
        <v>2668</v>
      </c>
      <c r="E286" t="s">
        <v>2669</v>
      </c>
      <c r="F286" t="s">
        <v>2670</v>
      </c>
      <c r="G286">
        <v>1730</v>
      </c>
      <c r="H286" t="s">
        <v>2631</v>
      </c>
      <c r="I286" s="10">
        <v>5</v>
      </c>
      <c r="J286" s="10">
        <v>8650</v>
      </c>
      <c r="K286" s="10">
        <v>0</v>
      </c>
      <c r="L286" s="10">
        <v>8650</v>
      </c>
      <c r="M286" s="21">
        <v>43309</v>
      </c>
      <c r="N286" s="10">
        <f>MONTH(Таблица3[[#This Row],[Дата заказа]])</f>
        <v>7</v>
      </c>
      <c r="O286" s="10">
        <f>WEEKDAY(Таблица3[[#This Row],[Дата заказа]],2)</f>
        <v>6</v>
      </c>
      <c r="P286" s="10">
        <f>IF(AND(DAY(Таблица3[[#This Row],[Дата заказа]])&lt;=20,DAY(Таблица3[[#This Row],[Дата заказа]])&gt;10),1,0)</f>
        <v>0</v>
      </c>
      <c r="Q286" s="10">
        <f>YEAR(Таблица3[[#This Row],[Дата заказа]])</f>
        <v>2018</v>
      </c>
      <c r="R286" s="10">
        <f>_xlfn.ISOWEEKNUM(Таблица3[[#This Row],[Дата заказа]])</f>
        <v>30</v>
      </c>
    </row>
    <row r="287" spans="3:18" x14ac:dyDescent="0.2">
      <c r="C287" s="1">
        <v>32</v>
      </c>
      <c r="D287" t="s">
        <v>2696</v>
      </c>
      <c r="E287" t="s">
        <v>2629</v>
      </c>
      <c r="F287" t="s">
        <v>2638</v>
      </c>
      <c r="G287">
        <v>967</v>
      </c>
      <c r="H287" t="s">
        <v>2635</v>
      </c>
      <c r="I287" s="10">
        <v>8</v>
      </c>
      <c r="J287" s="10">
        <v>7736</v>
      </c>
      <c r="K287" s="10">
        <v>0</v>
      </c>
      <c r="L287" s="10">
        <v>7736</v>
      </c>
      <c r="M287" s="21">
        <v>42439</v>
      </c>
      <c r="N287" s="10">
        <f>MONTH(Таблица3[[#This Row],[Дата заказа]])</f>
        <v>3</v>
      </c>
      <c r="O287" s="10">
        <f>WEEKDAY(Таблица3[[#This Row],[Дата заказа]],2)</f>
        <v>4</v>
      </c>
      <c r="P287" s="10">
        <f>IF(AND(DAY(Таблица3[[#This Row],[Дата заказа]])&lt;=20,DAY(Таблица3[[#This Row],[Дата заказа]])&gt;10),1,0)</f>
        <v>0</v>
      </c>
      <c r="Q287" s="10">
        <f>YEAR(Таблица3[[#This Row],[Дата заказа]])</f>
        <v>2016</v>
      </c>
      <c r="R287" s="10">
        <f>_xlfn.ISOWEEKNUM(Таблица3[[#This Row],[Дата заказа]])</f>
        <v>10</v>
      </c>
    </row>
    <row r="288" spans="3:18" x14ac:dyDescent="0.2">
      <c r="C288" s="1">
        <v>54</v>
      </c>
      <c r="D288" t="s">
        <v>2657</v>
      </c>
      <c r="E288" t="s">
        <v>2644</v>
      </c>
      <c r="F288" t="s">
        <v>2658</v>
      </c>
      <c r="G288">
        <v>847</v>
      </c>
      <c r="H288" t="s">
        <v>2631</v>
      </c>
      <c r="I288" s="10">
        <v>15</v>
      </c>
      <c r="J288" s="10">
        <v>12705</v>
      </c>
      <c r="K288" s="10">
        <v>0</v>
      </c>
      <c r="L288" s="10">
        <v>12705</v>
      </c>
      <c r="M288" s="21">
        <v>44127</v>
      </c>
      <c r="N288" s="10">
        <f>MONTH(Таблица3[[#This Row],[Дата заказа]])</f>
        <v>10</v>
      </c>
      <c r="O288" s="10">
        <f>WEEKDAY(Таблица3[[#This Row],[Дата заказа]],2)</f>
        <v>5</v>
      </c>
      <c r="P288" s="10">
        <f>IF(AND(DAY(Таблица3[[#This Row],[Дата заказа]])&lt;=20,DAY(Таблица3[[#This Row],[Дата заказа]])&gt;10),1,0)</f>
        <v>0</v>
      </c>
      <c r="Q288" s="10">
        <f>YEAR(Таблица3[[#This Row],[Дата заказа]])</f>
        <v>2020</v>
      </c>
      <c r="R288" s="10">
        <f>_xlfn.ISOWEEKNUM(Таблица3[[#This Row],[Дата заказа]])</f>
        <v>43</v>
      </c>
    </row>
    <row r="289" spans="3:18" x14ac:dyDescent="0.2">
      <c r="C289" s="1">
        <v>26</v>
      </c>
      <c r="D289" t="s">
        <v>2660</v>
      </c>
      <c r="E289" t="s">
        <v>2655</v>
      </c>
      <c r="F289" t="s">
        <v>2661</v>
      </c>
      <c r="G289">
        <v>2197</v>
      </c>
      <c r="H289" t="s">
        <v>2631</v>
      </c>
      <c r="I289" s="10">
        <v>40</v>
      </c>
      <c r="J289" s="10">
        <v>87880</v>
      </c>
      <c r="K289" s="10">
        <v>0.12</v>
      </c>
      <c r="L289" s="10">
        <v>77334.399999999994</v>
      </c>
      <c r="M289" s="21">
        <v>43167</v>
      </c>
      <c r="N289" s="10">
        <f>MONTH(Таблица3[[#This Row],[Дата заказа]])</f>
        <v>3</v>
      </c>
      <c r="O289" s="10">
        <f>WEEKDAY(Таблица3[[#This Row],[Дата заказа]],2)</f>
        <v>4</v>
      </c>
      <c r="P289" s="10">
        <f>IF(AND(DAY(Таблица3[[#This Row],[Дата заказа]])&lt;=20,DAY(Таблица3[[#This Row],[Дата заказа]])&gt;10),1,0)</f>
        <v>0</v>
      </c>
      <c r="Q289" s="10">
        <f>YEAR(Таблица3[[#This Row],[Дата заказа]])</f>
        <v>2018</v>
      </c>
      <c r="R289" s="10">
        <f>_xlfn.ISOWEEKNUM(Таблица3[[#This Row],[Дата заказа]])</f>
        <v>10</v>
      </c>
    </row>
    <row r="290" spans="3:18" x14ac:dyDescent="0.2">
      <c r="C290" s="1">
        <v>31</v>
      </c>
      <c r="D290" t="s">
        <v>2718</v>
      </c>
      <c r="E290" t="s">
        <v>2655</v>
      </c>
      <c r="F290" t="s">
        <v>2719</v>
      </c>
      <c r="G290">
        <v>1228</v>
      </c>
      <c r="H290" t="s">
        <v>2631</v>
      </c>
      <c r="I290" s="10">
        <v>45</v>
      </c>
      <c r="J290" s="10">
        <v>55260</v>
      </c>
      <c r="K290" s="10">
        <v>0.09</v>
      </c>
      <c r="L290" s="10">
        <v>50286.6</v>
      </c>
      <c r="M290" s="21">
        <v>43013</v>
      </c>
      <c r="N290" s="10">
        <f>MONTH(Таблица3[[#This Row],[Дата заказа]])</f>
        <v>10</v>
      </c>
      <c r="O290" s="10">
        <f>WEEKDAY(Таблица3[[#This Row],[Дата заказа]],2)</f>
        <v>4</v>
      </c>
      <c r="P290" s="10">
        <f>IF(AND(DAY(Таблица3[[#This Row],[Дата заказа]])&lt;=20,DAY(Таблица3[[#This Row],[Дата заказа]])&gt;10),1,0)</f>
        <v>0</v>
      </c>
      <c r="Q290" s="10">
        <f>YEAR(Таблица3[[#This Row],[Дата заказа]])</f>
        <v>2017</v>
      </c>
      <c r="R290" s="10">
        <f>_xlfn.ISOWEEKNUM(Таблица3[[#This Row],[Дата заказа]])</f>
        <v>40</v>
      </c>
    </row>
    <row r="291" spans="3:18" x14ac:dyDescent="0.2">
      <c r="C291" s="1">
        <v>25</v>
      </c>
      <c r="D291" t="s">
        <v>2651</v>
      </c>
      <c r="E291" t="s">
        <v>2633</v>
      </c>
      <c r="F291" t="s">
        <v>2634</v>
      </c>
      <c r="G291">
        <v>1994</v>
      </c>
      <c r="H291" t="s">
        <v>2635</v>
      </c>
      <c r="I291" s="10">
        <v>10</v>
      </c>
      <c r="J291" s="10">
        <v>19940</v>
      </c>
      <c r="K291" s="10">
        <v>0.03</v>
      </c>
      <c r="L291" s="10">
        <v>19341.8</v>
      </c>
      <c r="M291" s="21">
        <v>43524</v>
      </c>
      <c r="N291" s="10">
        <f>MONTH(Таблица3[[#This Row],[Дата заказа]])</f>
        <v>2</v>
      </c>
      <c r="O291" s="10">
        <f>WEEKDAY(Таблица3[[#This Row],[Дата заказа]],2)</f>
        <v>4</v>
      </c>
      <c r="P291" s="10">
        <f>IF(AND(DAY(Таблица3[[#This Row],[Дата заказа]])&lt;=20,DAY(Таблица3[[#This Row],[Дата заказа]])&gt;10),1,0)</f>
        <v>0</v>
      </c>
      <c r="Q291" s="10">
        <f>YEAR(Таблица3[[#This Row],[Дата заказа]])</f>
        <v>2019</v>
      </c>
      <c r="R291" s="10">
        <f>_xlfn.ISOWEEKNUM(Таблица3[[#This Row],[Дата заказа]])</f>
        <v>9</v>
      </c>
    </row>
    <row r="292" spans="3:18" x14ac:dyDescent="0.2">
      <c r="C292" s="1">
        <v>12</v>
      </c>
      <c r="D292" t="s">
        <v>2643</v>
      </c>
      <c r="E292" t="s">
        <v>2644</v>
      </c>
      <c r="F292" t="s">
        <v>2645</v>
      </c>
      <c r="G292">
        <v>1386</v>
      </c>
      <c r="H292" t="s">
        <v>2631</v>
      </c>
      <c r="I292" s="10">
        <v>20</v>
      </c>
      <c r="J292" s="10">
        <v>27720</v>
      </c>
      <c r="K292" s="10">
        <v>0.03</v>
      </c>
      <c r="L292" s="10">
        <v>26888.400000000001</v>
      </c>
      <c r="M292" s="21">
        <v>43331</v>
      </c>
      <c r="N292" s="10">
        <f>MONTH(Таблица3[[#This Row],[Дата заказа]])</f>
        <v>8</v>
      </c>
      <c r="O292" s="10">
        <f>WEEKDAY(Таблица3[[#This Row],[Дата заказа]],2)</f>
        <v>7</v>
      </c>
      <c r="P292" s="10">
        <f>IF(AND(DAY(Таблица3[[#This Row],[Дата заказа]])&lt;=20,DAY(Таблица3[[#This Row],[Дата заказа]])&gt;10),1,0)</f>
        <v>1</v>
      </c>
      <c r="Q292" s="10">
        <f>YEAR(Таблица3[[#This Row],[Дата заказа]])</f>
        <v>2018</v>
      </c>
      <c r="R292" s="10">
        <f>_xlfn.ISOWEEKNUM(Таблица3[[#This Row],[Дата заказа]])</f>
        <v>33</v>
      </c>
    </row>
    <row r="293" spans="3:18" x14ac:dyDescent="0.2">
      <c r="C293" s="1">
        <v>33</v>
      </c>
      <c r="D293" t="s">
        <v>2674</v>
      </c>
      <c r="E293" t="s">
        <v>2633</v>
      </c>
      <c r="F293" t="s">
        <v>2675</v>
      </c>
      <c r="G293">
        <v>1994</v>
      </c>
      <c r="H293" t="s">
        <v>2635</v>
      </c>
      <c r="I293" s="10">
        <v>12</v>
      </c>
      <c r="J293" s="10">
        <v>23928</v>
      </c>
      <c r="K293" s="10">
        <v>0.03</v>
      </c>
      <c r="L293" s="10">
        <v>23210.16</v>
      </c>
      <c r="M293" s="21">
        <v>42913</v>
      </c>
      <c r="N293" s="10">
        <f>MONTH(Таблица3[[#This Row],[Дата заказа]])</f>
        <v>6</v>
      </c>
      <c r="O293" s="10">
        <f>WEEKDAY(Таблица3[[#This Row],[Дата заказа]],2)</f>
        <v>2</v>
      </c>
      <c r="P293" s="10">
        <f>IF(AND(DAY(Таблица3[[#This Row],[Дата заказа]])&lt;=20,DAY(Таблица3[[#This Row],[Дата заказа]])&gt;10),1,0)</f>
        <v>0</v>
      </c>
      <c r="Q293" s="10">
        <f>YEAR(Таблица3[[#This Row],[Дата заказа]])</f>
        <v>2017</v>
      </c>
      <c r="R293" s="10">
        <f>_xlfn.ISOWEEKNUM(Таблица3[[#This Row],[Дата заказа]])</f>
        <v>26</v>
      </c>
    </row>
    <row r="294" spans="3:18" x14ac:dyDescent="0.2">
      <c r="C294" s="1">
        <v>39</v>
      </c>
      <c r="D294" t="s">
        <v>2646</v>
      </c>
      <c r="E294" t="s">
        <v>2647</v>
      </c>
      <c r="F294" t="s">
        <v>2648</v>
      </c>
      <c r="G294">
        <v>1923</v>
      </c>
      <c r="H294" t="s">
        <v>2631</v>
      </c>
      <c r="I294" s="10">
        <v>25</v>
      </c>
      <c r="J294" s="10">
        <v>48075</v>
      </c>
      <c r="K294" s="10">
        <v>0.06</v>
      </c>
      <c r="L294" s="10">
        <v>45190.5</v>
      </c>
      <c r="M294" s="21">
        <v>43846</v>
      </c>
      <c r="N294" s="10">
        <f>MONTH(Таблица3[[#This Row],[Дата заказа]])</f>
        <v>1</v>
      </c>
      <c r="O294" s="10">
        <f>WEEKDAY(Таблица3[[#This Row],[Дата заказа]],2)</f>
        <v>4</v>
      </c>
      <c r="P294" s="10">
        <f>IF(AND(DAY(Таблица3[[#This Row],[Дата заказа]])&lt;=20,DAY(Таблица3[[#This Row],[Дата заказа]])&gt;10),1,0)</f>
        <v>1</v>
      </c>
      <c r="Q294" s="10">
        <f>YEAR(Таблица3[[#This Row],[Дата заказа]])</f>
        <v>2020</v>
      </c>
      <c r="R294" s="10">
        <f>_xlfn.ISOWEEKNUM(Таблица3[[#This Row],[Дата заказа]])</f>
        <v>3</v>
      </c>
    </row>
    <row r="295" spans="3:18" x14ac:dyDescent="0.2">
      <c r="C295" s="1">
        <v>41</v>
      </c>
      <c r="D295" t="s">
        <v>2676</v>
      </c>
      <c r="E295" t="s">
        <v>2677</v>
      </c>
      <c r="F295" t="s">
        <v>2677</v>
      </c>
      <c r="G295">
        <v>699</v>
      </c>
      <c r="H295" t="s">
        <v>2635</v>
      </c>
      <c r="I295" s="10">
        <v>10</v>
      </c>
      <c r="J295" s="10">
        <v>6990</v>
      </c>
      <c r="K295" s="10">
        <v>0</v>
      </c>
      <c r="L295" s="10">
        <v>6990</v>
      </c>
      <c r="M295" s="21">
        <v>43074</v>
      </c>
      <c r="N295" s="10">
        <f>MONTH(Таблица3[[#This Row],[Дата заказа]])</f>
        <v>12</v>
      </c>
      <c r="O295" s="10">
        <f>WEEKDAY(Таблица3[[#This Row],[Дата заказа]],2)</f>
        <v>2</v>
      </c>
      <c r="P295" s="10">
        <f>IF(AND(DAY(Таблица3[[#This Row],[Дата заказа]])&lt;=20,DAY(Таблица3[[#This Row],[Дата заказа]])&gt;10),1,0)</f>
        <v>0</v>
      </c>
      <c r="Q295" s="10">
        <f>YEAR(Таблица3[[#This Row],[Дата заказа]])</f>
        <v>2017</v>
      </c>
      <c r="R295" s="10">
        <f>_xlfn.ISOWEEKNUM(Таблица3[[#This Row],[Дата заказа]])</f>
        <v>49</v>
      </c>
    </row>
    <row r="296" spans="3:18" x14ac:dyDescent="0.2">
      <c r="C296" s="1">
        <v>28</v>
      </c>
      <c r="D296" t="s">
        <v>2632</v>
      </c>
      <c r="E296" t="s">
        <v>2633</v>
      </c>
      <c r="F296" t="s">
        <v>2634</v>
      </c>
      <c r="G296">
        <v>1994</v>
      </c>
      <c r="H296" t="s">
        <v>2635</v>
      </c>
      <c r="I296" s="10">
        <v>40</v>
      </c>
      <c r="J296" s="10">
        <v>79760</v>
      </c>
      <c r="K296" s="10">
        <v>0.12</v>
      </c>
      <c r="L296" s="10">
        <v>70188.800000000003</v>
      </c>
      <c r="M296" s="21">
        <v>43966</v>
      </c>
      <c r="N296" s="10">
        <f>MONTH(Таблица3[[#This Row],[Дата заказа]])</f>
        <v>5</v>
      </c>
      <c r="O296" s="10">
        <f>WEEKDAY(Таблица3[[#This Row],[Дата заказа]],2)</f>
        <v>5</v>
      </c>
      <c r="P296" s="10">
        <f>IF(AND(DAY(Таблица3[[#This Row],[Дата заказа]])&lt;=20,DAY(Таблица3[[#This Row],[Дата заказа]])&gt;10),1,0)</f>
        <v>1</v>
      </c>
      <c r="Q296" s="10">
        <f>YEAR(Таблица3[[#This Row],[Дата заказа]])</f>
        <v>2020</v>
      </c>
      <c r="R296" s="10">
        <f>_xlfn.ISOWEEKNUM(Таблица3[[#This Row],[Дата заказа]])</f>
        <v>20</v>
      </c>
    </row>
    <row r="297" spans="3:18" x14ac:dyDescent="0.2">
      <c r="C297" s="1">
        <v>34</v>
      </c>
      <c r="D297" t="s">
        <v>2664</v>
      </c>
      <c r="E297" t="s">
        <v>2647</v>
      </c>
      <c r="F297" t="s">
        <v>2665</v>
      </c>
      <c r="G297">
        <v>2199</v>
      </c>
      <c r="H297" t="s">
        <v>2631</v>
      </c>
      <c r="I297" s="10">
        <v>60</v>
      </c>
      <c r="J297" s="10">
        <v>131940</v>
      </c>
      <c r="K297" s="10">
        <v>0.15</v>
      </c>
      <c r="L297" s="10">
        <v>112149</v>
      </c>
      <c r="M297" s="21">
        <v>42864</v>
      </c>
      <c r="N297" s="10">
        <f>MONTH(Таблица3[[#This Row],[Дата заказа]])</f>
        <v>5</v>
      </c>
      <c r="O297" s="10">
        <f>WEEKDAY(Таблица3[[#This Row],[Дата заказа]],2)</f>
        <v>2</v>
      </c>
      <c r="P297" s="10">
        <f>IF(AND(DAY(Таблица3[[#This Row],[Дата заказа]])&lt;=20,DAY(Таблица3[[#This Row],[Дата заказа]])&gt;10),1,0)</f>
        <v>0</v>
      </c>
      <c r="Q297" s="10">
        <f>YEAR(Таблица3[[#This Row],[Дата заказа]])</f>
        <v>2017</v>
      </c>
      <c r="R297" s="10">
        <f>_xlfn.ISOWEEKNUM(Таблица3[[#This Row],[Дата заказа]])</f>
        <v>19</v>
      </c>
    </row>
    <row r="298" spans="3:18" x14ac:dyDescent="0.2">
      <c r="C298" s="1">
        <v>47</v>
      </c>
      <c r="D298" t="s">
        <v>2674</v>
      </c>
      <c r="E298" t="s">
        <v>2633</v>
      </c>
      <c r="F298" t="s">
        <v>2675</v>
      </c>
      <c r="G298">
        <v>1994</v>
      </c>
      <c r="H298" t="s">
        <v>2635</v>
      </c>
      <c r="I298" s="10">
        <v>12</v>
      </c>
      <c r="J298" s="10">
        <v>23928</v>
      </c>
      <c r="K298" s="10">
        <v>0.03</v>
      </c>
      <c r="L298" s="10">
        <v>23210.16</v>
      </c>
      <c r="M298" s="21">
        <v>43351</v>
      </c>
      <c r="N298" s="10">
        <f>MONTH(Таблица3[[#This Row],[Дата заказа]])</f>
        <v>9</v>
      </c>
      <c r="O298" s="10">
        <f>WEEKDAY(Таблица3[[#This Row],[Дата заказа]],2)</f>
        <v>6</v>
      </c>
      <c r="P298" s="10">
        <f>IF(AND(DAY(Таблица3[[#This Row],[Дата заказа]])&lt;=20,DAY(Таблица3[[#This Row],[Дата заказа]])&gt;10),1,0)</f>
        <v>0</v>
      </c>
      <c r="Q298" s="10">
        <f>YEAR(Таблица3[[#This Row],[Дата заказа]])</f>
        <v>2018</v>
      </c>
      <c r="R298" s="10">
        <f>_xlfn.ISOWEEKNUM(Таблица3[[#This Row],[Дата заказа]])</f>
        <v>36</v>
      </c>
    </row>
    <row r="299" spans="3:18" x14ac:dyDescent="0.2">
      <c r="C299" s="1">
        <v>34</v>
      </c>
      <c r="D299" t="s">
        <v>2664</v>
      </c>
      <c r="E299" t="s">
        <v>2647</v>
      </c>
      <c r="F299" t="s">
        <v>2665</v>
      </c>
      <c r="G299">
        <v>2199</v>
      </c>
      <c r="H299" t="s">
        <v>2631</v>
      </c>
      <c r="I299" s="10">
        <v>60</v>
      </c>
      <c r="J299" s="10">
        <v>131940</v>
      </c>
      <c r="K299" s="10">
        <v>0.15</v>
      </c>
      <c r="L299" s="10">
        <v>112149</v>
      </c>
      <c r="M299" s="21">
        <v>43963</v>
      </c>
      <c r="N299" s="10">
        <f>MONTH(Таблица3[[#This Row],[Дата заказа]])</f>
        <v>5</v>
      </c>
      <c r="O299" s="10">
        <f>WEEKDAY(Таблица3[[#This Row],[Дата заказа]],2)</f>
        <v>2</v>
      </c>
      <c r="P299" s="10">
        <f>IF(AND(DAY(Таблица3[[#This Row],[Дата заказа]])&lt;=20,DAY(Таблица3[[#This Row],[Дата заказа]])&gt;10),1,0)</f>
        <v>1</v>
      </c>
      <c r="Q299" s="10">
        <f>YEAR(Таблица3[[#This Row],[Дата заказа]])</f>
        <v>2020</v>
      </c>
      <c r="R299" s="10">
        <f>_xlfn.ISOWEEKNUM(Таблица3[[#This Row],[Дата заказа]])</f>
        <v>20</v>
      </c>
    </row>
    <row r="300" spans="3:18" x14ac:dyDescent="0.2">
      <c r="C300" s="1">
        <v>23</v>
      </c>
      <c r="D300" t="s">
        <v>2694</v>
      </c>
      <c r="E300" t="s">
        <v>2677</v>
      </c>
      <c r="F300" t="s">
        <v>2695</v>
      </c>
      <c r="G300">
        <v>2645</v>
      </c>
      <c r="H300" t="s">
        <v>2635</v>
      </c>
      <c r="I300" s="10">
        <v>50</v>
      </c>
      <c r="J300" s="10">
        <v>132250</v>
      </c>
      <c r="K300" s="10">
        <v>0.15</v>
      </c>
      <c r="L300" s="10">
        <v>112412.5</v>
      </c>
      <c r="M300" s="21">
        <v>43742</v>
      </c>
      <c r="N300" s="10">
        <f>MONTH(Таблица3[[#This Row],[Дата заказа]])</f>
        <v>10</v>
      </c>
      <c r="O300" s="10">
        <f>WEEKDAY(Таблица3[[#This Row],[Дата заказа]],2)</f>
        <v>5</v>
      </c>
      <c r="P300" s="10">
        <f>IF(AND(DAY(Таблица3[[#This Row],[Дата заказа]])&lt;=20,DAY(Таблица3[[#This Row],[Дата заказа]])&gt;10),1,0)</f>
        <v>0</v>
      </c>
      <c r="Q300" s="10">
        <f>YEAR(Таблица3[[#This Row],[Дата заказа]])</f>
        <v>2019</v>
      </c>
      <c r="R300" s="10">
        <f>_xlfn.ISOWEEKNUM(Таблица3[[#This Row],[Дата заказа]])</f>
        <v>40</v>
      </c>
    </row>
    <row r="301" spans="3:18" x14ac:dyDescent="0.2">
      <c r="C301" s="1">
        <v>48</v>
      </c>
      <c r="D301" t="s">
        <v>2664</v>
      </c>
      <c r="E301" t="s">
        <v>2647</v>
      </c>
      <c r="F301" t="s">
        <v>2665</v>
      </c>
      <c r="G301">
        <v>2199</v>
      </c>
      <c r="H301" t="s">
        <v>2631</v>
      </c>
      <c r="I301" s="10">
        <v>55</v>
      </c>
      <c r="J301" s="10">
        <v>120945</v>
      </c>
      <c r="K301" s="10">
        <v>0.15</v>
      </c>
      <c r="L301" s="10">
        <v>102803.25</v>
      </c>
      <c r="M301" s="21">
        <v>44183</v>
      </c>
      <c r="N301" s="10">
        <f>MONTH(Таблица3[[#This Row],[Дата заказа]])</f>
        <v>12</v>
      </c>
      <c r="O301" s="10">
        <f>WEEKDAY(Таблица3[[#This Row],[Дата заказа]],2)</f>
        <v>5</v>
      </c>
      <c r="P301" s="10">
        <f>IF(AND(DAY(Таблица3[[#This Row],[Дата заказа]])&lt;=20,DAY(Таблица3[[#This Row],[Дата заказа]])&gt;10),1,0)</f>
        <v>1</v>
      </c>
      <c r="Q301" s="10">
        <f>YEAR(Таблица3[[#This Row],[Дата заказа]])</f>
        <v>2020</v>
      </c>
      <c r="R301" s="10">
        <f>_xlfn.ISOWEEKNUM(Таблица3[[#This Row],[Дата заказа]])</f>
        <v>51</v>
      </c>
    </row>
    <row r="302" spans="3:18" x14ac:dyDescent="0.2">
      <c r="C302" s="1">
        <v>45</v>
      </c>
      <c r="D302" t="s">
        <v>2649</v>
      </c>
      <c r="E302" t="s">
        <v>2629</v>
      </c>
      <c r="F302" t="s">
        <v>2650</v>
      </c>
      <c r="G302">
        <v>759</v>
      </c>
      <c r="H302" t="s">
        <v>2635</v>
      </c>
      <c r="I302" s="10">
        <v>14</v>
      </c>
      <c r="J302" s="10">
        <v>10626</v>
      </c>
      <c r="K302" s="10">
        <v>0</v>
      </c>
      <c r="L302" s="10">
        <v>10626</v>
      </c>
      <c r="M302" s="21">
        <v>42673</v>
      </c>
      <c r="N302" s="10">
        <f>MONTH(Таблица3[[#This Row],[Дата заказа]])</f>
        <v>10</v>
      </c>
      <c r="O302" s="10">
        <f>WEEKDAY(Таблица3[[#This Row],[Дата заказа]],2)</f>
        <v>7</v>
      </c>
      <c r="P302" s="10">
        <f>IF(AND(DAY(Таблица3[[#This Row],[Дата заказа]])&lt;=20,DAY(Таблица3[[#This Row],[Дата заказа]])&gt;10),1,0)</f>
        <v>0</v>
      </c>
      <c r="Q302" s="10">
        <f>YEAR(Таблица3[[#This Row],[Дата заказа]])</f>
        <v>2016</v>
      </c>
      <c r="R302" s="10">
        <f>_xlfn.ISOWEEKNUM(Таблица3[[#This Row],[Дата заказа]])</f>
        <v>43</v>
      </c>
    </row>
    <row r="303" spans="3:18" x14ac:dyDescent="0.2">
      <c r="C303" s="1">
        <v>1</v>
      </c>
      <c r="D303" t="s">
        <v>2700</v>
      </c>
      <c r="E303" t="s">
        <v>2647</v>
      </c>
      <c r="F303" t="s">
        <v>2701</v>
      </c>
      <c r="G303">
        <v>876</v>
      </c>
      <c r="H303" t="s">
        <v>2635</v>
      </c>
      <c r="I303" s="10">
        <v>20</v>
      </c>
      <c r="J303" s="10">
        <v>17520</v>
      </c>
      <c r="K303" s="10">
        <v>0.03</v>
      </c>
      <c r="L303" s="10">
        <v>16994.400000000001</v>
      </c>
      <c r="M303" s="21">
        <v>43974</v>
      </c>
      <c r="N303" s="10">
        <f>MONTH(Таблица3[[#This Row],[Дата заказа]])</f>
        <v>5</v>
      </c>
      <c r="O303" s="10">
        <f>WEEKDAY(Таблица3[[#This Row],[Дата заказа]],2)</f>
        <v>6</v>
      </c>
      <c r="P303" s="10">
        <f>IF(AND(DAY(Таблица3[[#This Row],[Дата заказа]])&lt;=20,DAY(Таблица3[[#This Row],[Дата заказа]])&gt;10),1,0)</f>
        <v>0</v>
      </c>
      <c r="Q303" s="10">
        <f>YEAR(Таблица3[[#This Row],[Дата заказа]])</f>
        <v>2020</v>
      </c>
      <c r="R303" s="10">
        <f>_xlfn.ISOWEEKNUM(Таблица3[[#This Row],[Дата заказа]])</f>
        <v>21</v>
      </c>
    </row>
    <row r="304" spans="3:18" x14ac:dyDescent="0.2">
      <c r="C304" s="1">
        <v>54</v>
      </c>
      <c r="D304" t="s">
        <v>2657</v>
      </c>
      <c r="E304" t="s">
        <v>2644</v>
      </c>
      <c r="F304" t="s">
        <v>2658</v>
      </c>
      <c r="G304">
        <v>847</v>
      </c>
      <c r="H304" t="s">
        <v>2631</v>
      </c>
      <c r="I304" s="10">
        <v>15</v>
      </c>
      <c r="J304" s="10">
        <v>12705</v>
      </c>
      <c r="K304" s="10">
        <v>0</v>
      </c>
      <c r="L304" s="10">
        <v>12705</v>
      </c>
      <c r="M304" s="21">
        <v>42052</v>
      </c>
      <c r="N304" s="10">
        <f>MONTH(Таблица3[[#This Row],[Дата заказа]])</f>
        <v>2</v>
      </c>
      <c r="O304" s="10">
        <f>WEEKDAY(Таблица3[[#This Row],[Дата заказа]],2)</f>
        <v>2</v>
      </c>
      <c r="P304" s="10">
        <f>IF(AND(DAY(Таблица3[[#This Row],[Дата заказа]])&lt;=20,DAY(Таблица3[[#This Row],[Дата заказа]])&gt;10),1,0)</f>
        <v>1</v>
      </c>
      <c r="Q304" s="10">
        <f>YEAR(Таблица3[[#This Row],[Дата заказа]])</f>
        <v>2015</v>
      </c>
      <c r="R304" s="10">
        <f>_xlfn.ISOWEEKNUM(Таблица3[[#This Row],[Дата заказа]])</f>
        <v>8</v>
      </c>
    </row>
    <row r="305" spans="3:18" x14ac:dyDescent="0.2">
      <c r="C305" s="1">
        <v>17</v>
      </c>
      <c r="D305" t="s">
        <v>2637</v>
      </c>
      <c r="E305" t="s">
        <v>2629</v>
      </c>
      <c r="F305" t="s">
        <v>2638</v>
      </c>
      <c r="G305">
        <v>967</v>
      </c>
      <c r="H305" t="s">
        <v>2635</v>
      </c>
      <c r="I305" s="10">
        <v>12</v>
      </c>
      <c r="J305" s="10">
        <v>11604</v>
      </c>
      <c r="K305" s="10">
        <v>0</v>
      </c>
      <c r="L305" s="10">
        <v>11604</v>
      </c>
      <c r="M305" s="21">
        <v>43844</v>
      </c>
      <c r="N305" s="10">
        <f>MONTH(Таблица3[[#This Row],[Дата заказа]])</f>
        <v>1</v>
      </c>
      <c r="O305" s="10">
        <f>WEEKDAY(Таблица3[[#This Row],[Дата заказа]],2)</f>
        <v>2</v>
      </c>
      <c r="P305" s="10">
        <f>IF(AND(DAY(Таблица3[[#This Row],[Дата заказа]])&lt;=20,DAY(Таблица3[[#This Row],[Дата заказа]])&gt;10),1,0)</f>
        <v>1</v>
      </c>
      <c r="Q305" s="10">
        <f>YEAR(Таблица3[[#This Row],[Дата заказа]])</f>
        <v>2020</v>
      </c>
      <c r="R305" s="10">
        <f>_xlfn.ISOWEEKNUM(Таблица3[[#This Row],[Дата заказа]])</f>
        <v>3</v>
      </c>
    </row>
    <row r="306" spans="3:18" x14ac:dyDescent="0.2">
      <c r="C306" s="1">
        <v>3</v>
      </c>
      <c r="D306" t="s">
        <v>2642</v>
      </c>
      <c r="E306" t="s">
        <v>2629</v>
      </c>
      <c r="F306" t="s">
        <v>2629</v>
      </c>
      <c r="G306">
        <v>807</v>
      </c>
      <c r="H306" t="s">
        <v>2631</v>
      </c>
      <c r="I306" s="10">
        <v>18</v>
      </c>
      <c r="J306" s="10">
        <v>14526</v>
      </c>
      <c r="K306" s="10">
        <v>0</v>
      </c>
      <c r="L306" s="10">
        <v>14526</v>
      </c>
      <c r="M306" s="21">
        <v>43549</v>
      </c>
      <c r="N306" s="10">
        <f>MONTH(Таблица3[[#This Row],[Дата заказа]])</f>
        <v>3</v>
      </c>
      <c r="O306" s="10">
        <f>WEEKDAY(Таблица3[[#This Row],[Дата заказа]],2)</f>
        <v>1</v>
      </c>
      <c r="P306" s="10">
        <f>IF(AND(DAY(Таблица3[[#This Row],[Дата заказа]])&lt;=20,DAY(Таблица3[[#This Row],[Дата заказа]])&gt;10),1,0)</f>
        <v>0</v>
      </c>
      <c r="Q306" s="10">
        <f>YEAR(Таблица3[[#This Row],[Дата заказа]])</f>
        <v>2019</v>
      </c>
      <c r="R306" s="10">
        <f>_xlfn.ISOWEEKNUM(Таблица3[[#This Row],[Дата заказа]])</f>
        <v>13</v>
      </c>
    </row>
    <row r="307" spans="3:18" x14ac:dyDescent="0.2">
      <c r="C307" s="1">
        <v>32</v>
      </c>
      <c r="D307" t="s">
        <v>2696</v>
      </c>
      <c r="E307" t="s">
        <v>2629</v>
      </c>
      <c r="F307" t="s">
        <v>2638</v>
      </c>
      <c r="G307">
        <v>967</v>
      </c>
      <c r="H307" t="s">
        <v>2635</v>
      </c>
      <c r="I307" s="10">
        <v>8</v>
      </c>
      <c r="J307" s="10">
        <v>7736</v>
      </c>
      <c r="K307" s="10">
        <v>0</v>
      </c>
      <c r="L307" s="10">
        <v>7736</v>
      </c>
      <c r="M307" s="21">
        <v>43334</v>
      </c>
      <c r="N307" s="10">
        <f>MONTH(Таблица3[[#This Row],[Дата заказа]])</f>
        <v>8</v>
      </c>
      <c r="O307" s="10">
        <f>WEEKDAY(Таблица3[[#This Row],[Дата заказа]],2)</f>
        <v>3</v>
      </c>
      <c r="P307" s="10">
        <f>IF(AND(DAY(Таблица3[[#This Row],[Дата заказа]])&lt;=20,DAY(Таблица3[[#This Row],[Дата заказа]])&gt;10),1,0)</f>
        <v>0</v>
      </c>
      <c r="Q307" s="10">
        <f>YEAR(Таблица3[[#This Row],[Дата заказа]])</f>
        <v>2018</v>
      </c>
      <c r="R307" s="10">
        <f>_xlfn.ISOWEEKNUM(Таблица3[[#This Row],[Дата заказа]])</f>
        <v>34</v>
      </c>
    </row>
    <row r="308" spans="3:18" x14ac:dyDescent="0.2">
      <c r="C308" s="1">
        <v>10</v>
      </c>
      <c r="D308" t="s">
        <v>2652</v>
      </c>
      <c r="E308" t="s">
        <v>2647</v>
      </c>
      <c r="F308" t="s">
        <v>2653</v>
      </c>
      <c r="G308">
        <v>800</v>
      </c>
      <c r="H308" t="s">
        <v>2631</v>
      </c>
      <c r="I308" s="10">
        <v>25</v>
      </c>
      <c r="J308" s="10">
        <v>20000</v>
      </c>
      <c r="K308" s="10">
        <v>0.03</v>
      </c>
      <c r="L308" s="10">
        <v>19400</v>
      </c>
      <c r="M308" s="21">
        <v>43955</v>
      </c>
      <c r="N308" s="10">
        <f>MONTH(Таблица3[[#This Row],[Дата заказа]])</f>
        <v>5</v>
      </c>
      <c r="O308" s="10">
        <f>WEEKDAY(Таблица3[[#This Row],[Дата заказа]],2)</f>
        <v>1</v>
      </c>
      <c r="P308" s="10">
        <f>IF(AND(DAY(Таблица3[[#This Row],[Дата заказа]])&lt;=20,DAY(Таблица3[[#This Row],[Дата заказа]])&gt;10),1,0)</f>
        <v>0</v>
      </c>
      <c r="Q308" s="10">
        <f>YEAR(Таблица3[[#This Row],[Дата заказа]])</f>
        <v>2020</v>
      </c>
      <c r="R308" s="10">
        <f>_xlfn.ISOWEEKNUM(Таблица3[[#This Row],[Дата заказа]])</f>
        <v>19</v>
      </c>
    </row>
    <row r="309" spans="3:18" x14ac:dyDescent="0.2">
      <c r="C309" s="1">
        <v>35</v>
      </c>
      <c r="D309" t="s">
        <v>2698</v>
      </c>
      <c r="E309" t="s">
        <v>2655</v>
      </c>
      <c r="F309" t="s">
        <v>2661</v>
      </c>
      <c r="G309">
        <v>617</v>
      </c>
      <c r="H309" t="s">
        <v>2635</v>
      </c>
      <c r="I309" s="10">
        <v>10</v>
      </c>
      <c r="J309" s="10">
        <v>6170</v>
      </c>
      <c r="K309" s="10">
        <v>0</v>
      </c>
      <c r="L309" s="10">
        <v>6170</v>
      </c>
      <c r="M309" s="21">
        <v>43226</v>
      </c>
      <c r="N309" s="10">
        <f>MONTH(Таблица3[[#This Row],[Дата заказа]])</f>
        <v>5</v>
      </c>
      <c r="O309" s="10">
        <f>WEEKDAY(Таблица3[[#This Row],[Дата заказа]],2)</f>
        <v>7</v>
      </c>
      <c r="P309" s="10">
        <f>IF(AND(DAY(Таблица3[[#This Row],[Дата заказа]])&lt;=20,DAY(Таблица3[[#This Row],[Дата заказа]])&gt;10),1,0)</f>
        <v>0</v>
      </c>
      <c r="Q309" s="10">
        <f>YEAR(Таблица3[[#This Row],[Дата заказа]])</f>
        <v>2018</v>
      </c>
      <c r="R309" s="10">
        <f>_xlfn.ISOWEEKNUM(Таблица3[[#This Row],[Дата заказа]])</f>
        <v>18</v>
      </c>
    </row>
    <row r="310" spans="3:18" x14ac:dyDescent="0.2">
      <c r="C310" s="1">
        <v>23</v>
      </c>
      <c r="D310" t="s">
        <v>2694</v>
      </c>
      <c r="E310" t="s">
        <v>2677</v>
      </c>
      <c r="F310" t="s">
        <v>2695</v>
      </c>
      <c r="G310">
        <v>2645</v>
      </c>
      <c r="H310" t="s">
        <v>2635</v>
      </c>
      <c r="I310" s="10">
        <v>50</v>
      </c>
      <c r="J310" s="10">
        <v>132250</v>
      </c>
      <c r="K310" s="10">
        <v>0.15</v>
      </c>
      <c r="L310" s="10">
        <v>112412.5</v>
      </c>
      <c r="M310" s="21">
        <v>43730</v>
      </c>
      <c r="N310" s="10">
        <f>MONTH(Таблица3[[#This Row],[Дата заказа]])</f>
        <v>9</v>
      </c>
      <c r="O310" s="10">
        <f>WEEKDAY(Таблица3[[#This Row],[Дата заказа]],2)</f>
        <v>7</v>
      </c>
      <c r="P310" s="10">
        <f>IF(AND(DAY(Таблица3[[#This Row],[Дата заказа]])&lt;=20,DAY(Таблица3[[#This Row],[Дата заказа]])&gt;10),1,0)</f>
        <v>0</v>
      </c>
      <c r="Q310" s="10">
        <f>YEAR(Таблица3[[#This Row],[Дата заказа]])</f>
        <v>2019</v>
      </c>
      <c r="R310" s="10">
        <f>_xlfn.ISOWEEKNUM(Таблица3[[#This Row],[Дата заказа]])</f>
        <v>38</v>
      </c>
    </row>
    <row r="311" spans="3:18" x14ac:dyDescent="0.2">
      <c r="C311" s="1">
        <v>33</v>
      </c>
      <c r="D311" t="s">
        <v>2674</v>
      </c>
      <c r="E311" t="s">
        <v>2633</v>
      </c>
      <c r="F311" t="s">
        <v>2675</v>
      </c>
      <c r="G311">
        <v>1994</v>
      </c>
      <c r="H311" t="s">
        <v>2635</v>
      </c>
      <c r="I311" s="10">
        <v>12</v>
      </c>
      <c r="J311" s="10">
        <v>23928</v>
      </c>
      <c r="K311" s="10">
        <v>0.03</v>
      </c>
      <c r="L311" s="10">
        <v>23210.16</v>
      </c>
      <c r="M311" s="21">
        <v>43576</v>
      </c>
      <c r="N311" s="10">
        <f>MONTH(Таблица3[[#This Row],[Дата заказа]])</f>
        <v>4</v>
      </c>
      <c r="O311" s="10">
        <f>WEEKDAY(Таблица3[[#This Row],[Дата заказа]],2)</f>
        <v>7</v>
      </c>
      <c r="P311" s="10">
        <f>IF(AND(DAY(Таблица3[[#This Row],[Дата заказа]])&lt;=20,DAY(Таблица3[[#This Row],[Дата заказа]])&gt;10),1,0)</f>
        <v>0</v>
      </c>
      <c r="Q311" s="10">
        <f>YEAR(Таблица3[[#This Row],[Дата заказа]])</f>
        <v>2019</v>
      </c>
      <c r="R311" s="10">
        <f>_xlfn.ISOWEEKNUM(Таблица3[[#This Row],[Дата заказа]])</f>
        <v>16</v>
      </c>
    </row>
    <row r="312" spans="3:18" x14ac:dyDescent="0.2">
      <c r="C312" s="1">
        <v>33</v>
      </c>
      <c r="D312" t="s">
        <v>2674</v>
      </c>
      <c r="E312" t="s">
        <v>2633</v>
      </c>
      <c r="F312" t="s">
        <v>2675</v>
      </c>
      <c r="G312">
        <v>1994</v>
      </c>
      <c r="H312" t="s">
        <v>2635</v>
      </c>
      <c r="I312" s="10">
        <v>12</v>
      </c>
      <c r="J312" s="10">
        <v>23928</v>
      </c>
      <c r="K312" s="10">
        <v>0.03</v>
      </c>
      <c r="L312" s="10">
        <v>23210.16</v>
      </c>
      <c r="M312" s="21">
        <v>43796</v>
      </c>
      <c r="N312" s="10">
        <f>MONTH(Таблица3[[#This Row],[Дата заказа]])</f>
        <v>11</v>
      </c>
      <c r="O312" s="10">
        <f>WEEKDAY(Таблица3[[#This Row],[Дата заказа]],2)</f>
        <v>3</v>
      </c>
      <c r="P312" s="10">
        <f>IF(AND(DAY(Таблица3[[#This Row],[Дата заказа]])&lt;=20,DAY(Таблица3[[#This Row],[Дата заказа]])&gt;10),1,0)</f>
        <v>0</v>
      </c>
      <c r="Q312" s="10">
        <f>YEAR(Таблица3[[#This Row],[Дата заказа]])</f>
        <v>2019</v>
      </c>
      <c r="R312" s="10">
        <f>_xlfn.ISOWEEKNUM(Таблица3[[#This Row],[Дата заказа]])</f>
        <v>48</v>
      </c>
    </row>
    <row r="313" spans="3:18" x14ac:dyDescent="0.2">
      <c r="C313" s="1">
        <v>48</v>
      </c>
      <c r="D313" t="s">
        <v>2664</v>
      </c>
      <c r="E313" t="s">
        <v>2647</v>
      </c>
      <c r="F313" t="s">
        <v>2665</v>
      </c>
      <c r="G313">
        <v>2199</v>
      </c>
      <c r="H313" t="s">
        <v>2631</v>
      </c>
      <c r="I313" s="10">
        <v>55</v>
      </c>
      <c r="J313" s="10">
        <v>120945</v>
      </c>
      <c r="K313" s="10">
        <v>0.15</v>
      </c>
      <c r="L313" s="10">
        <v>102803.25</v>
      </c>
      <c r="M313" s="21">
        <v>43230</v>
      </c>
      <c r="N313" s="10">
        <f>MONTH(Таблица3[[#This Row],[Дата заказа]])</f>
        <v>5</v>
      </c>
      <c r="O313" s="10">
        <f>WEEKDAY(Таблица3[[#This Row],[Дата заказа]],2)</f>
        <v>4</v>
      </c>
      <c r="P313" s="10">
        <f>IF(AND(DAY(Таблица3[[#This Row],[Дата заказа]])&lt;=20,DAY(Таблица3[[#This Row],[Дата заказа]])&gt;10),1,0)</f>
        <v>0</v>
      </c>
      <c r="Q313" s="10">
        <f>YEAR(Таблица3[[#This Row],[Дата заказа]])</f>
        <v>2018</v>
      </c>
      <c r="R313" s="10">
        <f>_xlfn.ISOWEEKNUM(Таблица3[[#This Row],[Дата заказа]])</f>
        <v>19</v>
      </c>
    </row>
    <row r="314" spans="3:18" x14ac:dyDescent="0.2">
      <c r="C314" s="1">
        <v>28</v>
      </c>
      <c r="D314" t="s">
        <v>2632</v>
      </c>
      <c r="E314" t="s">
        <v>2633</v>
      </c>
      <c r="F314" t="s">
        <v>2634</v>
      </c>
      <c r="G314">
        <v>1994</v>
      </c>
      <c r="H314" t="s">
        <v>2635</v>
      </c>
      <c r="I314" s="10">
        <v>40</v>
      </c>
      <c r="J314" s="10">
        <v>79760</v>
      </c>
      <c r="K314" s="10">
        <v>0.12</v>
      </c>
      <c r="L314" s="10">
        <v>70188.800000000003</v>
      </c>
      <c r="M314" s="21">
        <v>42545</v>
      </c>
      <c r="N314" s="10">
        <f>MONTH(Таблица3[[#This Row],[Дата заказа]])</f>
        <v>6</v>
      </c>
      <c r="O314" s="10">
        <f>WEEKDAY(Таблица3[[#This Row],[Дата заказа]],2)</f>
        <v>5</v>
      </c>
      <c r="P314" s="10">
        <f>IF(AND(DAY(Таблица3[[#This Row],[Дата заказа]])&lt;=20,DAY(Таблица3[[#This Row],[Дата заказа]])&gt;10),1,0)</f>
        <v>0</v>
      </c>
      <c r="Q314" s="10">
        <f>YEAR(Таблица3[[#This Row],[Дата заказа]])</f>
        <v>2016</v>
      </c>
      <c r="R314" s="10">
        <f>_xlfn.ISOWEEKNUM(Таблица3[[#This Row],[Дата заказа]])</f>
        <v>25</v>
      </c>
    </row>
    <row r="315" spans="3:18" x14ac:dyDescent="0.2">
      <c r="C315" s="1">
        <v>51</v>
      </c>
      <c r="D315" t="s">
        <v>2689</v>
      </c>
      <c r="E315" t="s">
        <v>2677</v>
      </c>
      <c r="F315" t="s">
        <v>2690</v>
      </c>
      <c r="G315">
        <v>2211</v>
      </c>
      <c r="H315" t="s">
        <v>2635</v>
      </c>
      <c r="I315" s="10">
        <v>25</v>
      </c>
      <c r="J315" s="10">
        <v>55275</v>
      </c>
      <c r="K315" s="10">
        <v>0.09</v>
      </c>
      <c r="L315" s="10">
        <v>50300.25</v>
      </c>
      <c r="M315" s="21">
        <v>43095</v>
      </c>
      <c r="N315" s="10">
        <f>MONTH(Таблица3[[#This Row],[Дата заказа]])</f>
        <v>12</v>
      </c>
      <c r="O315" s="10">
        <f>WEEKDAY(Таблица3[[#This Row],[Дата заказа]],2)</f>
        <v>2</v>
      </c>
      <c r="P315" s="10">
        <f>IF(AND(DAY(Таблица3[[#This Row],[Дата заказа]])&lt;=20,DAY(Таблица3[[#This Row],[Дата заказа]])&gt;10),1,0)</f>
        <v>0</v>
      </c>
      <c r="Q315" s="10">
        <f>YEAR(Таблица3[[#This Row],[Дата заказа]])</f>
        <v>2017</v>
      </c>
      <c r="R315" s="10">
        <f>_xlfn.ISOWEEKNUM(Таблица3[[#This Row],[Дата заказа]])</f>
        <v>52</v>
      </c>
    </row>
    <row r="316" spans="3:18" x14ac:dyDescent="0.2">
      <c r="C316" s="1">
        <v>48</v>
      </c>
      <c r="D316" t="s">
        <v>2664</v>
      </c>
      <c r="E316" t="s">
        <v>2647</v>
      </c>
      <c r="F316" t="s">
        <v>2665</v>
      </c>
      <c r="G316">
        <v>2199</v>
      </c>
      <c r="H316" t="s">
        <v>2631</v>
      </c>
      <c r="I316" s="10">
        <v>55</v>
      </c>
      <c r="J316" s="10">
        <v>120945</v>
      </c>
      <c r="K316" s="10">
        <v>0.15</v>
      </c>
      <c r="L316" s="10">
        <v>102803.25</v>
      </c>
      <c r="M316" s="21">
        <v>42298</v>
      </c>
      <c r="N316" s="10">
        <f>MONTH(Таблица3[[#This Row],[Дата заказа]])</f>
        <v>10</v>
      </c>
      <c r="O316" s="10">
        <f>WEEKDAY(Таблица3[[#This Row],[Дата заказа]],2)</f>
        <v>3</v>
      </c>
      <c r="P316" s="10">
        <f>IF(AND(DAY(Таблица3[[#This Row],[Дата заказа]])&lt;=20,DAY(Таблица3[[#This Row],[Дата заказа]])&gt;10),1,0)</f>
        <v>0</v>
      </c>
      <c r="Q316" s="10">
        <f>YEAR(Таблица3[[#This Row],[Дата заказа]])</f>
        <v>2015</v>
      </c>
      <c r="R316" s="10">
        <f>_xlfn.ISOWEEKNUM(Таблица3[[#This Row],[Дата заказа]])</f>
        <v>43</v>
      </c>
    </row>
    <row r="317" spans="3:18" x14ac:dyDescent="0.2">
      <c r="C317" s="1">
        <v>56</v>
      </c>
      <c r="D317" t="s">
        <v>2652</v>
      </c>
      <c r="E317" t="s">
        <v>2647</v>
      </c>
      <c r="F317" t="s">
        <v>2653</v>
      </c>
      <c r="G317">
        <v>800</v>
      </c>
      <c r="H317" t="s">
        <v>2631</v>
      </c>
      <c r="I317" s="10">
        <v>40</v>
      </c>
      <c r="J317" s="10">
        <v>32000</v>
      </c>
      <c r="K317" s="10">
        <v>0.03</v>
      </c>
      <c r="L317" s="10">
        <v>31040</v>
      </c>
      <c r="M317" s="21">
        <v>43785</v>
      </c>
      <c r="N317" s="10">
        <f>MONTH(Таблица3[[#This Row],[Дата заказа]])</f>
        <v>11</v>
      </c>
      <c r="O317" s="10">
        <f>WEEKDAY(Таблица3[[#This Row],[Дата заказа]],2)</f>
        <v>6</v>
      </c>
      <c r="P317" s="10">
        <f>IF(AND(DAY(Таблица3[[#This Row],[Дата заказа]])&lt;=20,DAY(Таблица3[[#This Row],[Дата заказа]])&gt;10),1,0)</f>
        <v>1</v>
      </c>
      <c r="Q317" s="10">
        <f>YEAR(Таблица3[[#This Row],[Дата заказа]])</f>
        <v>2019</v>
      </c>
      <c r="R317" s="10">
        <f>_xlfn.ISOWEEKNUM(Таблица3[[#This Row],[Дата заказа]])</f>
        <v>46</v>
      </c>
    </row>
    <row r="318" spans="3:18" x14ac:dyDescent="0.2">
      <c r="C318" s="1">
        <v>22</v>
      </c>
      <c r="D318" t="s">
        <v>2681</v>
      </c>
      <c r="E318" t="s">
        <v>2682</v>
      </c>
      <c r="F318" t="s">
        <v>2682</v>
      </c>
      <c r="G318">
        <v>4889</v>
      </c>
      <c r="H318" t="s">
        <v>2635</v>
      </c>
      <c r="I318" s="10">
        <v>18</v>
      </c>
      <c r="J318" s="10">
        <v>88002</v>
      </c>
      <c r="K318" s="10">
        <v>0.12</v>
      </c>
      <c r="L318" s="10">
        <v>77441.759999999995</v>
      </c>
      <c r="M318" s="21">
        <v>43816</v>
      </c>
      <c r="N318" s="10">
        <f>MONTH(Таблица3[[#This Row],[Дата заказа]])</f>
        <v>12</v>
      </c>
      <c r="O318" s="10">
        <f>WEEKDAY(Таблица3[[#This Row],[Дата заказа]],2)</f>
        <v>2</v>
      </c>
      <c r="P318" s="10">
        <f>IF(AND(DAY(Таблица3[[#This Row],[Дата заказа]])&lt;=20,DAY(Таблица3[[#This Row],[Дата заказа]])&gt;10),1,0)</f>
        <v>1</v>
      </c>
      <c r="Q318" s="10">
        <f>YEAR(Таблица3[[#This Row],[Дата заказа]])</f>
        <v>2019</v>
      </c>
      <c r="R318" s="10">
        <f>_xlfn.ISOWEEKNUM(Таблица3[[#This Row],[Дата заказа]])</f>
        <v>51</v>
      </c>
    </row>
    <row r="319" spans="3:18" x14ac:dyDescent="0.2">
      <c r="C319" s="1">
        <v>19</v>
      </c>
      <c r="D319" t="s">
        <v>2672</v>
      </c>
      <c r="E319" t="s">
        <v>2644</v>
      </c>
      <c r="F319" t="s">
        <v>2673</v>
      </c>
      <c r="G319">
        <v>1879</v>
      </c>
      <c r="H319" t="s">
        <v>2631</v>
      </c>
      <c r="I319" s="10">
        <v>15</v>
      </c>
      <c r="J319" s="10">
        <v>28185</v>
      </c>
      <c r="K319" s="10">
        <v>0.03</v>
      </c>
      <c r="L319" s="10">
        <v>27339.45</v>
      </c>
      <c r="M319" s="21">
        <v>43100</v>
      </c>
      <c r="N319" s="10">
        <f>MONTH(Таблица3[[#This Row],[Дата заказа]])</f>
        <v>12</v>
      </c>
      <c r="O319" s="10">
        <f>WEEKDAY(Таблица3[[#This Row],[Дата заказа]],2)</f>
        <v>7</v>
      </c>
      <c r="P319" s="10">
        <f>IF(AND(DAY(Таблица3[[#This Row],[Дата заказа]])&lt;=20,DAY(Таблица3[[#This Row],[Дата заказа]])&gt;10),1,0)</f>
        <v>0</v>
      </c>
      <c r="Q319" s="10">
        <f>YEAR(Таблица3[[#This Row],[Дата заказа]])</f>
        <v>2017</v>
      </c>
      <c r="R319" s="10">
        <f>_xlfn.ISOWEEKNUM(Таблица3[[#This Row],[Дата заказа]])</f>
        <v>52</v>
      </c>
    </row>
    <row r="320" spans="3:18" x14ac:dyDescent="0.2">
      <c r="C320" s="1">
        <v>54</v>
      </c>
      <c r="D320" t="s">
        <v>2657</v>
      </c>
      <c r="E320" t="s">
        <v>2644</v>
      </c>
      <c r="F320" t="s">
        <v>2658</v>
      </c>
      <c r="G320">
        <v>847</v>
      </c>
      <c r="H320" t="s">
        <v>2631</v>
      </c>
      <c r="I320" s="10">
        <v>15</v>
      </c>
      <c r="J320" s="10">
        <v>12705</v>
      </c>
      <c r="K320" s="10">
        <v>0</v>
      </c>
      <c r="L320" s="10">
        <v>12705</v>
      </c>
      <c r="M320" s="21">
        <v>43861</v>
      </c>
      <c r="N320" s="10">
        <f>MONTH(Таблица3[[#This Row],[Дата заказа]])</f>
        <v>1</v>
      </c>
      <c r="O320" s="10">
        <f>WEEKDAY(Таблица3[[#This Row],[Дата заказа]],2)</f>
        <v>5</v>
      </c>
      <c r="P320" s="10">
        <f>IF(AND(DAY(Таблица3[[#This Row],[Дата заказа]])&lt;=20,DAY(Таблица3[[#This Row],[Дата заказа]])&gt;10),1,0)</f>
        <v>0</v>
      </c>
      <c r="Q320" s="10">
        <f>YEAR(Таблица3[[#This Row],[Дата заказа]])</f>
        <v>2020</v>
      </c>
      <c r="R320" s="10">
        <f>_xlfn.ISOWEEKNUM(Таблица3[[#This Row],[Дата заказа]])</f>
        <v>5</v>
      </c>
    </row>
    <row r="321" spans="3:18" x14ac:dyDescent="0.2">
      <c r="C321" s="1">
        <v>26</v>
      </c>
      <c r="D321" t="s">
        <v>2660</v>
      </c>
      <c r="E321" t="s">
        <v>2655</v>
      </c>
      <c r="F321" t="s">
        <v>2661</v>
      </c>
      <c r="G321">
        <v>2197</v>
      </c>
      <c r="H321" t="s">
        <v>2631</v>
      </c>
      <c r="I321" s="10">
        <v>40</v>
      </c>
      <c r="J321" s="10">
        <v>87880</v>
      </c>
      <c r="K321" s="10">
        <v>0.12</v>
      </c>
      <c r="L321" s="10">
        <v>77334.399999999994</v>
      </c>
      <c r="M321" s="21">
        <v>43630</v>
      </c>
      <c r="N321" s="10">
        <f>MONTH(Таблица3[[#This Row],[Дата заказа]])</f>
        <v>6</v>
      </c>
      <c r="O321" s="10">
        <f>WEEKDAY(Таблица3[[#This Row],[Дата заказа]],2)</f>
        <v>5</v>
      </c>
      <c r="P321" s="10">
        <f>IF(AND(DAY(Таблица3[[#This Row],[Дата заказа]])&lt;=20,DAY(Таблица3[[#This Row],[Дата заказа]])&gt;10),1,0)</f>
        <v>1</v>
      </c>
      <c r="Q321" s="10">
        <f>YEAR(Таблица3[[#This Row],[Дата заказа]])</f>
        <v>2019</v>
      </c>
      <c r="R321" s="10">
        <f>_xlfn.ISOWEEKNUM(Таблица3[[#This Row],[Дата заказа]])</f>
        <v>24</v>
      </c>
    </row>
    <row r="322" spans="3:18" x14ac:dyDescent="0.2">
      <c r="C322" s="1">
        <v>16</v>
      </c>
      <c r="D322" t="s">
        <v>2734</v>
      </c>
      <c r="E322" t="s">
        <v>2703</v>
      </c>
      <c r="F322" t="s">
        <v>2735</v>
      </c>
      <c r="G322">
        <v>843</v>
      </c>
      <c r="H322" t="s">
        <v>2635</v>
      </c>
      <c r="I322" s="10">
        <v>5</v>
      </c>
      <c r="J322" s="10">
        <v>4215</v>
      </c>
      <c r="K322" s="10">
        <v>0</v>
      </c>
      <c r="L322" s="10">
        <v>4215</v>
      </c>
      <c r="M322" s="21">
        <v>44111</v>
      </c>
      <c r="N322" s="10">
        <f>MONTH(Таблица3[[#This Row],[Дата заказа]])</f>
        <v>10</v>
      </c>
      <c r="O322" s="10">
        <f>WEEKDAY(Таблица3[[#This Row],[Дата заказа]],2)</f>
        <v>3</v>
      </c>
      <c r="P322" s="10">
        <f>IF(AND(DAY(Таблица3[[#This Row],[Дата заказа]])&lt;=20,DAY(Таблица3[[#This Row],[Дата заказа]])&gt;10),1,0)</f>
        <v>0</v>
      </c>
      <c r="Q322" s="10">
        <f>YEAR(Таблица3[[#This Row],[Дата заказа]])</f>
        <v>2020</v>
      </c>
      <c r="R322" s="10">
        <f>_xlfn.ISOWEEKNUM(Таблица3[[#This Row],[Дата заказа]])</f>
        <v>41</v>
      </c>
    </row>
    <row r="323" spans="3:18" x14ac:dyDescent="0.2">
      <c r="C323" s="1">
        <v>50</v>
      </c>
      <c r="D323" t="s">
        <v>2683</v>
      </c>
      <c r="E323" t="s">
        <v>2644</v>
      </c>
      <c r="F323" t="s">
        <v>2684</v>
      </c>
      <c r="G323">
        <v>912</v>
      </c>
      <c r="H323" t="s">
        <v>2631</v>
      </c>
      <c r="I323" s="10">
        <v>20</v>
      </c>
      <c r="J323" s="10">
        <v>18240</v>
      </c>
      <c r="K323" s="10">
        <v>0</v>
      </c>
      <c r="L323" s="10">
        <v>18240</v>
      </c>
      <c r="M323" s="21">
        <v>43911</v>
      </c>
      <c r="N323" s="10">
        <f>MONTH(Таблица3[[#This Row],[Дата заказа]])</f>
        <v>3</v>
      </c>
      <c r="O323" s="10">
        <f>WEEKDAY(Таблица3[[#This Row],[Дата заказа]],2)</f>
        <v>6</v>
      </c>
      <c r="P323" s="10">
        <f>IF(AND(DAY(Таблица3[[#This Row],[Дата заказа]])&lt;=20,DAY(Таблица3[[#This Row],[Дата заказа]])&gt;10),1,0)</f>
        <v>0</v>
      </c>
      <c r="Q323" s="10">
        <f>YEAR(Таблица3[[#This Row],[Дата заказа]])</f>
        <v>2020</v>
      </c>
      <c r="R323" s="10">
        <f>_xlfn.ISOWEEKNUM(Таблица3[[#This Row],[Дата заказа]])</f>
        <v>12</v>
      </c>
    </row>
    <row r="324" spans="3:18" x14ac:dyDescent="0.2">
      <c r="C324" s="1">
        <v>1</v>
      </c>
      <c r="D324" t="s">
        <v>2700</v>
      </c>
      <c r="E324" t="s">
        <v>2647</v>
      </c>
      <c r="F324" t="s">
        <v>2701</v>
      </c>
      <c r="G324">
        <v>876</v>
      </c>
      <c r="H324" t="s">
        <v>2635</v>
      </c>
      <c r="I324" s="10">
        <v>20</v>
      </c>
      <c r="J324" s="10">
        <v>17520</v>
      </c>
      <c r="K324" s="10">
        <v>0.03</v>
      </c>
      <c r="L324" s="10">
        <v>16994.400000000001</v>
      </c>
      <c r="M324" s="21">
        <v>43001</v>
      </c>
      <c r="N324" s="10">
        <f>MONTH(Таблица3[[#This Row],[Дата заказа]])</f>
        <v>9</v>
      </c>
      <c r="O324" s="10">
        <f>WEEKDAY(Таблица3[[#This Row],[Дата заказа]],2)</f>
        <v>6</v>
      </c>
      <c r="P324" s="10">
        <f>IF(AND(DAY(Таблица3[[#This Row],[Дата заказа]])&lt;=20,DAY(Таблица3[[#This Row],[Дата заказа]])&gt;10),1,0)</f>
        <v>0</v>
      </c>
      <c r="Q324" s="10">
        <f>YEAR(Таблица3[[#This Row],[Дата заказа]])</f>
        <v>2017</v>
      </c>
      <c r="R324" s="10">
        <f>_xlfn.ISOWEEKNUM(Таблица3[[#This Row],[Дата заказа]])</f>
        <v>38</v>
      </c>
    </row>
    <row r="325" spans="3:18" x14ac:dyDescent="0.2">
      <c r="C325" s="1">
        <v>39</v>
      </c>
      <c r="D325" t="s">
        <v>2646</v>
      </c>
      <c r="E325" t="s">
        <v>2647</v>
      </c>
      <c r="F325" t="s">
        <v>2648</v>
      </c>
      <c r="G325">
        <v>1923</v>
      </c>
      <c r="H325" t="s">
        <v>2631</v>
      </c>
      <c r="I325" s="10">
        <v>25</v>
      </c>
      <c r="J325" s="10">
        <v>48075</v>
      </c>
      <c r="K325" s="10">
        <v>0.06</v>
      </c>
      <c r="L325" s="10">
        <v>45190.5</v>
      </c>
      <c r="M325" s="21">
        <v>42571</v>
      </c>
      <c r="N325" s="10">
        <f>MONTH(Таблица3[[#This Row],[Дата заказа]])</f>
        <v>7</v>
      </c>
      <c r="O325" s="10">
        <f>WEEKDAY(Таблица3[[#This Row],[Дата заказа]],2)</f>
        <v>3</v>
      </c>
      <c r="P325" s="10">
        <f>IF(AND(DAY(Таблица3[[#This Row],[Дата заказа]])&lt;=20,DAY(Таблица3[[#This Row],[Дата заказа]])&gt;10),1,0)</f>
        <v>1</v>
      </c>
      <c r="Q325" s="10">
        <f>YEAR(Таблица3[[#This Row],[Дата заказа]])</f>
        <v>2016</v>
      </c>
      <c r="R325" s="10">
        <f>_xlfn.ISOWEEKNUM(Таблица3[[#This Row],[Дата заказа]])</f>
        <v>29</v>
      </c>
    </row>
    <row r="326" spans="3:18" x14ac:dyDescent="0.2">
      <c r="C326" s="1">
        <v>38</v>
      </c>
      <c r="D326" t="s">
        <v>2628</v>
      </c>
      <c r="E326" t="s">
        <v>2629</v>
      </c>
      <c r="F326" t="s">
        <v>2630</v>
      </c>
      <c r="G326">
        <v>1182</v>
      </c>
      <c r="H326" t="s">
        <v>2631</v>
      </c>
      <c r="I326" s="10">
        <v>17</v>
      </c>
      <c r="J326" s="10">
        <v>20094</v>
      </c>
      <c r="K326" s="10">
        <v>0.03</v>
      </c>
      <c r="L326" s="10">
        <v>19491.18</v>
      </c>
      <c r="M326" s="21">
        <v>43058</v>
      </c>
      <c r="N326" s="10">
        <f>MONTH(Таблица3[[#This Row],[Дата заказа]])</f>
        <v>11</v>
      </c>
      <c r="O326" s="10">
        <f>WEEKDAY(Таблица3[[#This Row],[Дата заказа]],2)</f>
        <v>7</v>
      </c>
      <c r="P326" s="10">
        <f>IF(AND(DAY(Таблица3[[#This Row],[Дата заказа]])&lt;=20,DAY(Таблица3[[#This Row],[Дата заказа]])&gt;10),1,0)</f>
        <v>1</v>
      </c>
      <c r="Q326" s="10">
        <f>YEAR(Таблица3[[#This Row],[Дата заказа]])</f>
        <v>2017</v>
      </c>
      <c r="R326" s="10">
        <f>_xlfn.ISOWEEKNUM(Таблица3[[#This Row],[Дата заказа]])</f>
        <v>46</v>
      </c>
    </row>
    <row r="327" spans="3:18" x14ac:dyDescent="0.2">
      <c r="C327" s="1">
        <v>47</v>
      </c>
      <c r="D327" t="s">
        <v>2674</v>
      </c>
      <c r="E327" t="s">
        <v>2633</v>
      </c>
      <c r="F327" t="s">
        <v>2675</v>
      </c>
      <c r="G327">
        <v>1994</v>
      </c>
      <c r="H327" t="s">
        <v>2635</v>
      </c>
      <c r="I327" s="10">
        <v>12</v>
      </c>
      <c r="J327" s="10">
        <v>23928</v>
      </c>
      <c r="K327" s="10">
        <v>0.03</v>
      </c>
      <c r="L327" s="10">
        <v>23210.16</v>
      </c>
      <c r="M327" s="21">
        <v>42818</v>
      </c>
      <c r="N327" s="10">
        <f>MONTH(Таблица3[[#This Row],[Дата заказа]])</f>
        <v>3</v>
      </c>
      <c r="O327" s="10">
        <f>WEEKDAY(Таблица3[[#This Row],[Дата заказа]],2)</f>
        <v>5</v>
      </c>
      <c r="P327" s="10">
        <f>IF(AND(DAY(Таблица3[[#This Row],[Дата заказа]])&lt;=20,DAY(Таблица3[[#This Row],[Дата заказа]])&gt;10),1,0)</f>
        <v>0</v>
      </c>
      <c r="Q327" s="10">
        <f>YEAR(Таблица3[[#This Row],[Дата заказа]])</f>
        <v>2017</v>
      </c>
      <c r="R327" s="10">
        <f>_xlfn.ISOWEEKNUM(Таблица3[[#This Row],[Дата заказа]])</f>
        <v>12</v>
      </c>
    </row>
    <row r="328" spans="3:18" x14ac:dyDescent="0.2">
      <c r="C328" s="1">
        <v>47</v>
      </c>
      <c r="D328" t="s">
        <v>2674</v>
      </c>
      <c r="E328" t="s">
        <v>2633</v>
      </c>
      <c r="F328" t="s">
        <v>2675</v>
      </c>
      <c r="G328">
        <v>1994</v>
      </c>
      <c r="H328" t="s">
        <v>2635</v>
      </c>
      <c r="I328" s="10">
        <v>12</v>
      </c>
      <c r="J328" s="10">
        <v>23928</v>
      </c>
      <c r="K328" s="10">
        <v>0.03</v>
      </c>
      <c r="L328" s="10">
        <v>23210.16</v>
      </c>
      <c r="M328" s="21">
        <v>42385</v>
      </c>
      <c r="N328" s="10">
        <f>MONTH(Таблица3[[#This Row],[Дата заказа]])</f>
        <v>1</v>
      </c>
      <c r="O328" s="10">
        <f>WEEKDAY(Таблица3[[#This Row],[Дата заказа]],2)</f>
        <v>6</v>
      </c>
      <c r="P328" s="10">
        <f>IF(AND(DAY(Таблица3[[#This Row],[Дата заказа]])&lt;=20,DAY(Таблица3[[#This Row],[Дата заказа]])&gt;10),1,0)</f>
        <v>1</v>
      </c>
      <c r="Q328" s="10">
        <f>YEAR(Таблица3[[#This Row],[Дата заказа]])</f>
        <v>2016</v>
      </c>
      <c r="R328" s="10">
        <f>_xlfn.ISOWEEKNUM(Таблица3[[#This Row],[Дата заказа]])</f>
        <v>2</v>
      </c>
    </row>
    <row r="329" spans="3:18" x14ac:dyDescent="0.2">
      <c r="C329" s="1">
        <v>2</v>
      </c>
      <c r="D329" t="s">
        <v>2715</v>
      </c>
      <c r="E329" t="s">
        <v>2629</v>
      </c>
      <c r="F329" t="s">
        <v>2716</v>
      </c>
      <c r="G329">
        <v>1178</v>
      </c>
      <c r="H329" t="s">
        <v>2635</v>
      </c>
      <c r="I329" s="10">
        <v>10</v>
      </c>
      <c r="J329" s="10">
        <v>11780</v>
      </c>
      <c r="K329" s="10">
        <v>0</v>
      </c>
      <c r="L329" s="10">
        <v>11780</v>
      </c>
      <c r="M329" s="21">
        <v>43218</v>
      </c>
      <c r="N329" s="10">
        <f>MONTH(Таблица3[[#This Row],[Дата заказа]])</f>
        <v>4</v>
      </c>
      <c r="O329" s="10">
        <f>WEEKDAY(Таблица3[[#This Row],[Дата заказа]],2)</f>
        <v>6</v>
      </c>
      <c r="P329" s="10">
        <f>IF(AND(DAY(Таблица3[[#This Row],[Дата заказа]])&lt;=20,DAY(Таблица3[[#This Row],[Дата заказа]])&gt;10),1,0)</f>
        <v>0</v>
      </c>
      <c r="Q329" s="10">
        <f>YEAR(Таблица3[[#This Row],[Дата заказа]])</f>
        <v>2018</v>
      </c>
      <c r="R329" s="10">
        <f>_xlfn.ISOWEEKNUM(Таблица3[[#This Row],[Дата заказа]])</f>
        <v>17</v>
      </c>
    </row>
    <row r="330" spans="3:18" x14ac:dyDescent="0.2">
      <c r="C330" s="1">
        <v>2</v>
      </c>
      <c r="D330" t="s">
        <v>2715</v>
      </c>
      <c r="E330" t="s">
        <v>2629</v>
      </c>
      <c r="F330" t="s">
        <v>2716</v>
      </c>
      <c r="G330">
        <v>1178</v>
      </c>
      <c r="H330" t="s">
        <v>2635</v>
      </c>
      <c r="I330" s="10">
        <v>10</v>
      </c>
      <c r="J330" s="10">
        <v>11780</v>
      </c>
      <c r="K330" s="10">
        <v>0</v>
      </c>
      <c r="L330" s="10">
        <v>11780</v>
      </c>
      <c r="M330" s="21">
        <v>42431</v>
      </c>
      <c r="N330" s="10">
        <f>MONTH(Таблица3[[#This Row],[Дата заказа]])</f>
        <v>3</v>
      </c>
      <c r="O330" s="10">
        <f>WEEKDAY(Таблица3[[#This Row],[Дата заказа]],2)</f>
        <v>3</v>
      </c>
      <c r="P330" s="10">
        <f>IF(AND(DAY(Таблица3[[#This Row],[Дата заказа]])&lt;=20,DAY(Таблица3[[#This Row],[Дата заказа]])&gt;10),1,0)</f>
        <v>0</v>
      </c>
      <c r="Q330" s="10">
        <f>YEAR(Таблица3[[#This Row],[Дата заказа]])</f>
        <v>2016</v>
      </c>
      <c r="R330" s="10">
        <f>_xlfn.ISOWEEKNUM(Таблица3[[#This Row],[Дата заказа]])</f>
        <v>9</v>
      </c>
    </row>
    <row r="331" spans="3:18" x14ac:dyDescent="0.2">
      <c r="C331" s="1">
        <v>31</v>
      </c>
      <c r="D331" t="s">
        <v>2718</v>
      </c>
      <c r="E331" t="s">
        <v>2655</v>
      </c>
      <c r="F331" t="s">
        <v>2719</v>
      </c>
      <c r="G331">
        <v>1228</v>
      </c>
      <c r="H331" t="s">
        <v>2631</v>
      </c>
      <c r="I331" s="10">
        <v>45</v>
      </c>
      <c r="J331" s="10">
        <v>55260</v>
      </c>
      <c r="K331" s="10">
        <v>0.09</v>
      </c>
      <c r="L331" s="10">
        <v>50286.6</v>
      </c>
      <c r="M331" s="21">
        <v>43307</v>
      </c>
      <c r="N331" s="10">
        <f>MONTH(Таблица3[[#This Row],[Дата заказа]])</f>
        <v>7</v>
      </c>
      <c r="O331" s="10">
        <f>WEEKDAY(Таблица3[[#This Row],[Дата заказа]],2)</f>
        <v>4</v>
      </c>
      <c r="P331" s="10">
        <f>IF(AND(DAY(Таблица3[[#This Row],[Дата заказа]])&lt;=20,DAY(Таблица3[[#This Row],[Дата заказа]])&gt;10),1,0)</f>
        <v>0</v>
      </c>
      <c r="Q331" s="10">
        <f>YEAR(Таблица3[[#This Row],[Дата заказа]])</f>
        <v>2018</v>
      </c>
      <c r="R331" s="10">
        <f>_xlfn.ISOWEEKNUM(Таблица3[[#This Row],[Дата заказа]])</f>
        <v>30</v>
      </c>
    </row>
    <row r="332" spans="3:18" x14ac:dyDescent="0.2">
      <c r="C332" s="1">
        <v>14</v>
      </c>
      <c r="D332" t="s">
        <v>2691</v>
      </c>
      <c r="E332" t="s">
        <v>2669</v>
      </c>
      <c r="F332" t="s">
        <v>2669</v>
      </c>
      <c r="G332">
        <v>770</v>
      </c>
      <c r="H332" t="s">
        <v>2631</v>
      </c>
      <c r="I332" s="10">
        <v>20</v>
      </c>
      <c r="J332" s="10">
        <v>15400</v>
      </c>
      <c r="K332" s="10">
        <v>0.03</v>
      </c>
      <c r="L332" s="10">
        <v>14938</v>
      </c>
      <c r="M332" s="21">
        <v>43396</v>
      </c>
      <c r="N332" s="10">
        <f>MONTH(Таблица3[[#This Row],[Дата заказа]])</f>
        <v>10</v>
      </c>
      <c r="O332" s="10">
        <f>WEEKDAY(Таблица3[[#This Row],[Дата заказа]],2)</f>
        <v>2</v>
      </c>
      <c r="P332" s="10">
        <f>IF(AND(DAY(Таблица3[[#This Row],[Дата заказа]])&lt;=20,DAY(Таблица3[[#This Row],[Дата заказа]])&gt;10),1,0)</f>
        <v>0</v>
      </c>
      <c r="Q332" s="10">
        <f>YEAR(Таблица3[[#This Row],[Дата заказа]])</f>
        <v>2018</v>
      </c>
      <c r="R332" s="10">
        <f>_xlfn.ISOWEEKNUM(Таблица3[[#This Row],[Дата заказа]])</f>
        <v>43</v>
      </c>
    </row>
    <row r="333" spans="3:18" x14ac:dyDescent="0.2">
      <c r="C333" s="1">
        <v>23</v>
      </c>
      <c r="D333" t="s">
        <v>2694</v>
      </c>
      <c r="E333" t="s">
        <v>2677</v>
      </c>
      <c r="F333" t="s">
        <v>2695</v>
      </c>
      <c r="G333">
        <v>2645</v>
      </c>
      <c r="H333" t="s">
        <v>2635</v>
      </c>
      <c r="I333" s="10">
        <v>50</v>
      </c>
      <c r="J333" s="10">
        <v>132250</v>
      </c>
      <c r="K333" s="10">
        <v>0.15</v>
      </c>
      <c r="L333" s="10">
        <v>112412.5</v>
      </c>
      <c r="M333" s="21">
        <v>44069</v>
      </c>
      <c r="N333" s="10">
        <f>MONTH(Таблица3[[#This Row],[Дата заказа]])</f>
        <v>8</v>
      </c>
      <c r="O333" s="10">
        <f>WEEKDAY(Таблица3[[#This Row],[Дата заказа]],2)</f>
        <v>3</v>
      </c>
      <c r="P333" s="10">
        <f>IF(AND(DAY(Таблица3[[#This Row],[Дата заказа]])&lt;=20,DAY(Таблица3[[#This Row],[Дата заказа]])&gt;10),1,0)</f>
        <v>0</v>
      </c>
      <c r="Q333" s="10">
        <f>YEAR(Таблица3[[#This Row],[Дата заказа]])</f>
        <v>2020</v>
      </c>
      <c r="R333" s="10">
        <f>_xlfn.ISOWEEKNUM(Таблица3[[#This Row],[Дата заказа]])</f>
        <v>35</v>
      </c>
    </row>
    <row r="334" spans="3:18" x14ac:dyDescent="0.2">
      <c r="C334" s="1">
        <v>12</v>
      </c>
      <c r="D334" t="s">
        <v>2643</v>
      </c>
      <c r="E334" t="s">
        <v>2644</v>
      </c>
      <c r="F334" t="s">
        <v>2645</v>
      </c>
      <c r="G334">
        <v>1386</v>
      </c>
      <c r="H334" t="s">
        <v>2631</v>
      </c>
      <c r="I334" s="10">
        <v>20</v>
      </c>
      <c r="J334" s="10">
        <v>27720</v>
      </c>
      <c r="K334" s="10">
        <v>0.03</v>
      </c>
      <c r="L334" s="10">
        <v>26888.400000000001</v>
      </c>
      <c r="M334" s="21">
        <v>42782</v>
      </c>
      <c r="N334" s="10">
        <f>MONTH(Таблица3[[#This Row],[Дата заказа]])</f>
        <v>2</v>
      </c>
      <c r="O334" s="10">
        <f>WEEKDAY(Таблица3[[#This Row],[Дата заказа]],2)</f>
        <v>4</v>
      </c>
      <c r="P334" s="10">
        <f>IF(AND(DAY(Таблица3[[#This Row],[Дата заказа]])&lt;=20,DAY(Таблица3[[#This Row],[Дата заказа]])&gt;10),1,0)</f>
        <v>1</v>
      </c>
      <c r="Q334" s="10">
        <f>YEAR(Таблица3[[#This Row],[Дата заказа]])</f>
        <v>2017</v>
      </c>
      <c r="R334" s="10">
        <f>_xlfn.ISOWEEKNUM(Таблица3[[#This Row],[Дата заказа]])</f>
        <v>7</v>
      </c>
    </row>
    <row r="335" spans="3:18" x14ac:dyDescent="0.2">
      <c r="C335" s="1">
        <v>19</v>
      </c>
      <c r="D335" t="s">
        <v>2672</v>
      </c>
      <c r="E335" t="s">
        <v>2644</v>
      </c>
      <c r="F335" t="s">
        <v>2673</v>
      </c>
      <c r="G335">
        <v>1879</v>
      </c>
      <c r="H335" t="s">
        <v>2631</v>
      </c>
      <c r="I335" s="10">
        <v>15</v>
      </c>
      <c r="J335" s="10">
        <v>28185</v>
      </c>
      <c r="K335" s="10">
        <v>0.03</v>
      </c>
      <c r="L335" s="10">
        <v>27339.45</v>
      </c>
      <c r="M335" s="21">
        <v>43359</v>
      </c>
      <c r="N335" s="10">
        <f>MONTH(Таблица3[[#This Row],[Дата заказа]])</f>
        <v>9</v>
      </c>
      <c r="O335" s="10">
        <f>WEEKDAY(Таблица3[[#This Row],[Дата заказа]],2)</f>
        <v>7</v>
      </c>
      <c r="P335" s="10">
        <f>IF(AND(DAY(Таблица3[[#This Row],[Дата заказа]])&lt;=20,DAY(Таблица3[[#This Row],[Дата заказа]])&gt;10),1,0)</f>
        <v>1</v>
      </c>
      <c r="Q335" s="10">
        <f>YEAR(Таблица3[[#This Row],[Дата заказа]])</f>
        <v>2018</v>
      </c>
      <c r="R335" s="10">
        <f>_xlfn.ISOWEEKNUM(Таблица3[[#This Row],[Дата заказа]])</f>
        <v>37</v>
      </c>
    </row>
    <row r="336" spans="3:18" x14ac:dyDescent="0.2">
      <c r="C336" s="1">
        <v>1</v>
      </c>
      <c r="D336" t="s">
        <v>2700</v>
      </c>
      <c r="E336" t="s">
        <v>2647</v>
      </c>
      <c r="F336" t="s">
        <v>2701</v>
      </c>
      <c r="G336">
        <v>876</v>
      </c>
      <c r="H336" t="s">
        <v>2635</v>
      </c>
      <c r="I336" s="10">
        <v>20</v>
      </c>
      <c r="J336" s="10">
        <v>17520</v>
      </c>
      <c r="K336" s="10">
        <v>0.03</v>
      </c>
      <c r="L336" s="10">
        <v>16994.400000000001</v>
      </c>
      <c r="M336" s="21">
        <v>42333</v>
      </c>
      <c r="N336" s="10">
        <f>MONTH(Таблица3[[#This Row],[Дата заказа]])</f>
        <v>11</v>
      </c>
      <c r="O336" s="10">
        <f>WEEKDAY(Таблица3[[#This Row],[Дата заказа]],2)</f>
        <v>3</v>
      </c>
      <c r="P336" s="10">
        <f>IF(AND(DAY(Таблица3[[#This Row],[Дата заказа]])&lt;=20,DAY(Таблица3[[#This Row],[Дата заказа]])&gt;10),1,0)</f>
        <v>0</v>
      </c>
      <c r="Q336" s="10">
        <f>YEAR(Таблица3[[#This Row],[Дата заказа]])</f>
        <v>2015</v>
      </c>
      <c r="R336" s="10">
        <f>_xlfn.ISOWEEKNUM(Таблица3[[#This Row],[Дата заказа]])</f>
        <v>48</v>
      </c>
    </row>
    <row r="337" spans="3:18" x14ac:dyDescent="0.2">
      <c r="C337" s="1">
        <v>5</v>
      </c>
      <c r="D337" t="s">
        <v>2628</v>
      </c>
      <c r="E337" t="s">
        <v>2629</v>
      </c>
      <c r="F337" t="s">
        <v>2630</v>
      </c>
      <c r="G337">
        <v>1182</v>
      </c>
      <c r="H337" t="s">
        <v>2631</v>
      </c>
      <c r="I337" s="10">
        <v>17</v>
      </c>
      <c r="J337" s="10">
        <v>20094</v>
      </c>
      <c r="K337" s="10">
        <v>0.03</v>
      </c>
      <c r="L337" s="10">
        <v>19491.18</v>
      </c>
      <c r="M337" s="21">
        <v>43708</v>
      </c>
      <c r="N337" s="10">
        <f>MONTH(Таблица3[[#This Row],[Дата заказа]])</f>
        <v>8</v>
      </c>
      <c r="O337" s="10">
        <f>WEEKDAY(Таблица3[[#This Row],[Дата заказа]],2)</f>
        <v>6</v>
      </c>
      <c r="P337" s="10">
        <f>IF(AND(DAY(Таблица3[[#This Row],[Дата заказа]])&lt;=20,DAY(Таблица3[[#This Row],[Дата заказа]])&gt;10),1,0)</f>
        <v>0</v>
      </c>
      <c r="Q337" s="10">
        <f>YEAR(Таблица3[[#This Row],[Дата заказа]])</f>
        <v>2019</v>
      </c>
      <c r="R337" s="10">
        <f>_xlfn.ISOWEEKNUM(Таблица3[[#This Row],[Дата заказа]])</f>
        <v>35</v>
      </c>
    </row>
    <row r="338" spans="3:18" x14ac:dyDescent="0.2">
      <c r="C338" s="1">
        <v>9</v>
      </c>
      <c r="D338" t="s">
        <v>2676</v>
      </c>
      <c r="E338" t="s">
        <v>2677</v>
      </c>
      <c r="F338" t="s">
        <v>2677</v>
      </c>
      <c r="G338">
        <v>699</v>
      </c>
      <c r="H338" t="s">
        <v>2635</v>
      </c>
      <c r="I338" s="10">
        <v>10</v>
      </c>
      <c r="J338" s="10">
        <v>6990</v>
      </c>
      <c r="K338" s="10">
        <v>0</v>
      </c>
      <c r="L338" s="10">
        <v>6990</v>
      </c>
      <c r="M338" s="21">
        <v>42493</v>
      </c>
      <c r="N338" s="10">
        <f>MONTH(Таблица3[[#This Row],[Дата заказа]])</f>
        <v>5</v>
      </c>
      <c r="O338" s="10">
        <f>WEEKDAY(Таблица3[[#This Row],[Дата заказа]],2)</f>
        <v>2</v>
      </c>
      <c r="P338" s="10">
        <f>IF(AND(DAY(Таблица3[[#This Row],[Дата заказа]])&lt;=20,DAY(Таблица3[[#This Row],[Дата заказа]])&gt;10),1,0)</f>
        <v>0</v>
      </c>
      <c r="Q338" s="10">
        <f>YEAR(Таблица3[[#This Row],[Дата заказа]])</f>
        <v>2016</v>
      </c>
      <c r="R338" s="10">
        <f>_xlfn.ISOWEEKNUM(Таблица3[[#This Row],[Дата заказа]])</f>
        <v>18</v>
      </c>
    </row>
    <row r="339" spans="3:18" x14ac:dyDescent="0.2">
      <c r="C339" s="1">
        <v>37</v>
      </c>
      <c r="D339" t="s">
        <v>2689</v>
      </c>
      <c r="E339" t="s">
        <v>2677</v>
      </c>
      <c r="F339" t="s">
        <v>2690</v>
      </c>
      <c r="G339">
        <v>2211</v>
      </c>
      <c r="H339" t="s">
        <v>2635</v>
      </c>
      <c r="I339" s="10">
        <v>25</v>
      </c>
      <c r="J339" s="10">
        <v>55275</v>
      </c>
      <c r="K339" s="10">
        <v>0.09</v>
      </c>
      <c r="L339" s="10">
        <v>50300.25</v>
      </c>
      <c r="M339" s="21">
        <v>42236</v>
      </c>
      <c r="N339" s="10">
        <f>MONTH(Таблица3[[#This Row],[Дата заказа]])</f>
        <v>8</v>
      </c>
      <c r="O339" s="10">
        <f>WEEKDAY(Таблица3[[#This Row],[Дата заказа]],2)</f>
        <v>4</v>
      </c>
      <c r="P339" s="10">
        <f>IF(AND(DAY(Таблица3[[#This Row],[Дата заказа]])&lt;=20,DAY(Таблица3[[#This Row],[Дата заказа]])&gt;10),1,0)</f>
        <v>1</v>
      </c>
      <c r="Q339" s="10">
        <f>YEAR(Таблица3[[#This Row],[Дата заказа]])</f>
        <v>2015</v>
      </c>
      <c r="R339" s="10">
        <f>_xlfn.ISOWEEKNUM(Таблица3[[#This Row],[Дата заказа]])</f>
        <v>34</v>
      </c>
    </row>
    <row r="340" spans="3:18" x14ac:dyDescent="0.2">
      <c r="C340" s="1">
        <v>29</v>
      </c>
      <c r="D340" t="s">
        <v>2702</v>
      </c>
      <c r="E340" t="s">
        <v>2703</v>
      </c>
      <c r="F340" t="s">
        <v>2704</v>
      </c>
      <c r="G340">
        <v>843</v>
      </c>
      <c r="H340" t="s">
        <v>2635</v>
      </c>
      <c r="I340" s="10">
        <v>10</v>
      </c>
      <c r="J340" s="10">
        <v>8430</v>
      </c>
      <c r="K340" s="10">
        <v>0</v>
      </c>
      <c r="L340" s="10">
        <v>8430</v>
      </c>
      <c r="M340" s="21">
        <v>43201</v>
      </c>
      <c r="N340" s="10">
        <f>MONTH(Таблица3[[#This Row],[Дата заказа]])</f>
        <v>4</v>
      </c>
      <c r="O340" s="10">
        <f>WEEKDAY(Таблица3[[#This Row],[Дата заказа]],2)</f>
        <v>3</v>
      </c>
      <c r="P340" s="10">
        <f>IF(AND(DAY(Таблица3[[#This Row],[Дата заказа]])&lt;=20,DAY(Таблица3[[#This Row],[Дата заказа]])&gt;10),1,0)</f>
        <v>1</v>
      </c>
      <c r="Q340" s="10">
        <f>YEAR(Таблица3[[#This Row],[Дата заказа]])</f>
        <v>2018</v>
      </c>
      <c r="R340" s="10">
        <f>_xlfn.ISOWEEKNUM(Таблица3[[#This Row],[Дата заказа]])</f>
        <v>15</v>
      </c>
    </row>
    <row r="341" spans="3:18" x14ac:dyDescent="0.2">
      <c r="C341" s="1">
        <v>52</v>
      </c>
      <c r="D341" t="s">
        <v>2628</v>
      </c>
      <c r="E341" t="s">
        <v>2629</v>
      </c>
      <c r="F341" t="s">
        <v>2630</v>
      </c>
      <c r="G341">
        <v>1182</v>
      </c>
      <c r="H341" t="s">
        <v>2631</v>
      </c>
      <c r="I341" s="10">
        <v>17</v>
      </c>
      <c r="J341" s="10">
        <v>20094</v>
      </c>
      <c r="K341" s="10">
        <v>0.03</v>
      </c>
      <c r="L341" s="10">
        <v>19491.18</v>
      </c>
      <c r="M341" s="21">
        <v>42663</v>
      </c>
      <c r="N341" s="10">
        <f>MONTH(Таблица3[[#This Row],[Дата заказа]])</f>
        <v>10</v>
      </c>
      <c r="O341" s="10">
        <f>WEEKDAY(Таблица3[[#This Row],[Дата заказа]],2)</f>
        <v>4</v>
      </c>
      <c r="P341" s="10">
        <f>IF(AND(DAY(Таблица3[[#This Row],[Дата заказа]])&lt;=20,DAY(Таблица3[[#This Row],[Дата заказа]])&gt;10),1,0)</f>
        <v>1</v>
      </c>
      <c r="Q341" s="10">
        <f>YEAR(Таблица3[[#This Row],[Дата заказа]])</f>
        <v>2016</v>
      </c>
      <c r="R341" s="10">
        <f>_xlfn.ISOWEEKNUM(Таблица3[[#This Row],[Дата заказа]])</f>
        <v>42</v>
      </c>
    </row>
    <row r="342" spans="3:18" x14ac:dyDescent="0.2">
      <c r="C342" s="1">
        <v>13</v>
      </c>
      <c r="D342" t="s">
        <v>2649</v>
      </c>
      <c r="E342" t="s">
        <v>2629</v>
      </c>
      <c r="F342" t="s">
        <v>2650</v>
      </c>
      <c r="G342">
        <v>759</v>
      </c>
      <c r="H342" t="s">
        <v>2635</v>
      </c>
      <c r="I342" s="10">
        <v>14</v>
      </c>
      <c r="J342" s="10">
        <v>10626</v>
      </c>
      <c r="K342" s="10">
        <v>0</v>
      </c>
      <c r="L342" s="10">
        <v>10626</v>
      </c>
      <c r="M342" s="21">
        <v>44115</v>
      </c>
      <c r="N342" s="10">
        <f>MONTH(Таблица3[[#This Row],[Дата заказа]])</f>
        <v>10</v>
      </c>
      <c r="O342" s="10">
        <f>WEEKDAY(Таблица3[[#This Row],[Дата заказа]],2)</f>
        <v>7</v>
      </c>
      <c r="P342" s="10">
        <f>IF(AND(DAY(Таблица3[[#This Row],[Дата заказа]])&lt;=20,DAY(Таблица3[[#This Row],[Дата заказа]])&gt;10),1,0)</f>
        <v>1</v>
      </c>
      <c r="Q342" s="10">
        <f>YEAR(Таблица3[[#This Row],[Дата заказа]])</f>
        <v>2020</v>
      </c>
      <c r="R342" s="10">
        <f>_xlfn.ISOWEEKNUM(Таблица3[[#This Row],[Дата заказа]])</f>
        <v>41</v>
      </c>
    </row>
    <row r="343" spans="3:18" x14ac:dyDescent="0.2">
      <c r="C343" s="1">
        <v>29</v>
      </c>
      <c r="D343" t="s">
        <v>2702</v>
      </c>
      <c r="E343" t="s">
        <v>2703</v>
      </c>
      <c r="F343" t="s">
        <v>2704</v>
      </c>
      <c r="G343">
        <v>843</v>
      </c>
      <c r="H343" t="s">
        <v>2635</v>
      </c>
      <c r="I343" s="10">
        <v>10</v>
      </c>
      <c r="J343" s="10">
        <v>8430</v>
      </c>
      <c r="K343" s="10">
        <v>0</v>
      </c>
      <c r="L343" s="10">
        <v>8430</v>
      </c>
      <c r="M343" s="21">
        <v>43042</v>
      </c>
      <c r="N343" s="10">
        <f>MONTH(Таблица3[[#This Row],[Дата заказа]])</f>
        <v>11</v>
      </c>
      <c r="O343" s="10">
        <f>WEEKDAY(Таблица3[[#This Row],[Дата заказа]],2)</f>
        <v>5</v>
      </c>
      <c r="P343" s="10">
        <f>IF(AND(DAY(Таблица3[[#This Row],[Дата заказа]])&lt;=20,DAY(Таблица3[[#This Row],[Дата заказа]])&gt;10),1,0)</f>
        <v>0</v>
      </c>
      <c r="Q343" s="10">
        <f>YEAR(Таблица3[[#This Row],[Дата заказа]])</f>
        <v>2017</v>
      </c>
      <c r="R343" s="10">
        <f>_xlfn.ISOWEEKNUM(Таблица3[[#This Row],[Дата заказа]])</f>
        <v>44</v>
      </c>
    </row>
    <row r="344" spans="3:18" x14ac:dyDescent="0.2">
      <c r="C344" s="1">
        <v>4</v>
      </c>
      <c r="D344" t="s">
        <v>2689</v>
      </c>
      <c r="E344" t="s">
        <v>2677</v>
      </c>
      <c r="F344" t="s">
        <v>2708</v>
      </c>
      <c r="G344">
        <v>2211</v>
      </c>
      <c r="H344" t="s">
        <v>2635</v>
      </c>
      <c r="I344" s="10">
        <v>25</v>
      </c>
      <c r="J344" s="10">
        <v>55275</v>
      </c>
      <c r="K344" s="10">
        <v>0.09</v>
      </c>
      <c r="L344" s="10">
        <v>50300.25</v>
      </c>
      <c r="M344" s="21">
        <v>42640</v>
      </c>
      <c r="N344" s="10">
        <f>MONTH(Таблица3[[#This Row],[Дата заказа]])</f>
        <v>9</v>
      </c>
      <c r="O344" s="10">
        <f>WEEKDAY(Таблица3[[#This Row],[Дата заказа]],2)</f>
        <v>2</v>
      </c>
      <c r="P344" s="10">
        <f>IF(AND(DAY(Таблица3[[#This Row],[Дата заказа]])&lt;=20,DAY(Таблица3[[#This Row],[Дата заказа]])&gt;10),1,0)</f>
        <v>0</v>
      </c>
      <c r="Q344" s="10">
        <f>YEAR(Таблица3[[#This Row],[Дата заказа]])</f>
        <v>2016</v>
      </c>
      <c r="R344" s="10">
        <f>_xlfn.ISOWEEKNUM(Таблица3[[#This Row],[Дата заказа]])</f>
        <v>39</v>
      </c>
    </row>
    <row r="345" spans="3:18" x14ac:dyDescent="0.2">
      <c r="C345" s="1">
        <v>16</v>
      </c>
      <c r="D345" t="s">
        <v>2734</v>
      </c>
      <c r="E345" t="s">
        <v>2703</v>
      </c>
      <c r="F345" t="s">
        <v>2735</v>
      </c>
      <c r="G345">
        <v>843</v>
      </c>
      <c r="H345" t="s">
        <v>2635</v>
      </c>
      <c r="I345" s="10">
        <v>5</v>
      </c>
      <c r="J345" s="10">
        <v>4215</v>
      </c>
      <c r="K345" s="10">
        <v>0</v>
      </c>
      <c r="L345" s="10">
        <v>4215</v>
      </c>
      <c r="M345" s="21">
        <v>43668</v>
      </c>
      <c r="N345" s="10">
        <f>MONTH(Таблица3[[#This Row],[Дата заказа]])</f>
        <v>7</v>
      </c>
      <c r="O345" s="10">
        <f>WEEKDAY(Таблица3[[#This Row],[Дата заказа]],2)</f>
        <v>1</v>
      </c>
      <c r="P345" s="10">
        <f>IF(AND(DAY(Таблица3[[#This Row],[Дата заказа]])&lt;=20,DAY(Таблица3[[#This Row],[Дата заказа]])&gt;10),1,0)</f>
        <v>0</v>
      </c>
      <c r="Q345" s="10">
        <f>YEAR(Таблица3[[#This Row],[Дата заказа]])</f>
        <v>2019</v>
      </c>
      <c r="R345" s="10">
        <f>_xlfn.ISOWEEKNUM(Таблица3[[#This Row],[Дата заказа]])</f>
        <v>30</v>
      </c>
    </row>
    <row r="346" spans="3:18" x14ac:dyDescent="0.2">
      <c r="C346" s="1">
        <v>33</v>
      </c>
      <c r="D346" t="s">
        <v>2674</v>
      </c>
      <c r="E346" t="s">
        <v>2633</v>
      </c>
      <c r="F346" t="s">
        <v>2675</v>
      </c>
      <c r="G346">
        <v>1994</v>
      </c>
      <c r="H346" t="s">
        <v>2635</v>
      </c>
      <c r="I346" s="10">
        <v>12</v>
      </c>
      <c r="J346" s="10">
        <v>23928</v>
      </c>
      <c r="K346" s="10">
        <v>0.03</v>
      </c>
      <c r="L346" s="10">
        <v>23210.16</v>
      </c>
      <c r="M346" s="21">
        <v>42798</v>
      </c>
      <c r="N346" s="10">
        <f>MONTH(Таблица3[[#This Row],[Дата заказа]])</f>
        <v>3</v>
      </c>
      <c r="O346" s="10">
        <f>WEEKDAY(Таблица3[[#This Row],[Дата заказа]],2)</f>
        <v>6</v>
      </c>
      <c r="P346" s="10">
        <f>IF(AND(DAY(Таблица3[[#This Row],[Дата заказа]])&lt;=20,DAY(Таблица3[[#This Row],[Дата заказа]])&gt;10),1,0)</f>
        <v>0</v>
      </c>
      <c r="Q346" s="10">
        <f>YEAR(Таблица3[[#This Row],[Дата заказа]])</f>
        <v>2017</v>
      </c>
      <c r="R346" s="10">
        <f>_xlfn.ISOWEEKNUM(Таблица3[[#This Row],[Дата заказа]])</f>
        <v>9</v>
      </c>
    </row>
    <row r="347" spans="3:18" x14ac:dyDescent="0.2">
      <c r="C347" s="1">
        <v>14</v>
      </c>
      <c r="D347" t="s">
        <v>2691</v>
      </c>
      <c r="E347" t="s">
        <v>2669</v>
      </c>
      <c r="F347" t="s">
        <v>2669</v>
      </c>
      <c r="G347">
        <v>770</v>
      </c>
      <c r="H347" t="s">
        <v>2631</v>
      </c>
      <c r="I347" s="10">
        <v>20</v>
      </c>
      <c r="J347" s="10">
        <v>15400</v>
      </c>
      <c r="K347" s="10">
        <v>0.03</v>
      </c>
      <c r="L347" s="10">
        <v>14938</v>
      </c>
      <c r="M347" s="21">
        <v>43530</v>
      </c>
      <c r="N347" s="10">
        <f>MONTH(Таблица3[[#This Row],[Дата заказа]])</f>
        <v>3</v>
      </c>
      <c r="O347" s="10">
        <f>WEEKDAY(Таблица3[[#This Row],[Дата заказа]],2)</f>
        <v>3</v>
      </c>
      <c r="P347" s="10">
        <f>IF(AND(DAY(Таблица3[[#This Row],[Дата заказа]])&lt;=20,DAY(Таблица3[[#This Row],[Дата заказа]])&gt;10),1,0)</f>
        <v>0</v>
      </c>
      <c r="Q347" s="10">
        <f>YEAR(Таблица3[[#This Row],[Дата заказа]])</f>
        <v>2019</v>
      </c>
      <c r="R347" s="10">
        <f>_xlfn.ISOWEEKNUM(Таблица3[[#This Row],[Дата заказа]])</f>
        <v>10</v>
      </c>
    </row>
    <row r="348" spans="3:18" x14ac:dyDescent="0.2">
      <c r="C348" s="1">
        <v>22</v>
      </c>
      <c r="D348" t="s">
        <v>2681</v>
      </c>
      <c r="E348" t="s">
        <v>2682</v>
      </c>
      <c r="F348" t="s">
        <v>2682</v>
      </c>
      <c r="G348">
        <v>4889</v>
      </c>
      <c r="H348" t="s">
        <v>2635</v>
      </c>
      <c r="I348" s="10">
        <v>18</v>
      </c>
      <c r="J348" s="10">
        <v>88002</v>
      </c>
      <c r="K348" s="10">
        <v>0.12</v>
      </c>
      <c r="L348" s="10">
        <v>77441.759999999995</v>
      </c>
      <c r="M348" s="21">
        <v>43924</v>
      </c>
      <c r="N348" s="10">
        <f>MONTH(Таблица3[[#This Row],[Дата заказа]])</f>
        <v>4</v>
      </c>
      <c r="O348" s="10">
        <f>WEEKDAY(Таблица3[[#This Row],[Дата заказа]],2)</f>
        <v>5</v>
      </c>
      <c r="P348" s="10">
        <f>IF(AND(DAY(Таблица3[[#This Row],[Дата заказа]])&lt;=20,DAY(Таблица3[[#This Row],[Дата заказа]])&gt;10),1,0)</f>
        <v>0</v>
      </c>
      <c r="Q348" s="10">
        <f>YEAR(Таблица3[[#This Row],[Дата заказа]])</f>
        <v>2020</v>
      </c>
      <c r="R348" s="10">
        <f>_xlfn.ISOWEEKNUM(Таблица3[[#This Row],[Дата заказа]])</f>
        <v>14</v>
      </c>
    </row>
    <row r="349" spans="3:18" x14ac:dyDescent="0.2">
      <c r="C349" s="1">
        <v>55</v>
      </c>
      <c r="D349" t="s">
        <v>2676</v>
      </c>
      <c r="E349" t="s">
        <v>2677</v>
      </c>
      <c r="F349" t="s">
        <v>2677</v>
      </c>
      <c r="G349">
        <v>699</v>
      </c>
      <c r="H349" t="s">
        <v>2635</v>
      </c>
      <c r="I349" s="10">
        <v>10</v>
      </c>
      <c r="J349" s="10">
        <v>6990</v>
      </c>
      <c r="K349" s="10">
        <v>0</v>
      </c>
      <c r="L349" s="10">
        <v>6990</v>
      </c>
      <c r="M349" s="21">
        <v>43692</v>
      </c>
      <c r="N349" s="10">
        <f>MONTH(Таблица3[[#This Row],[Дата заказа]])</f>
        <v>8</v>
      </c>
      <c r="O349" s="10">
        <f>WEEKDAY(Таблица3[[#This Row],[Дата заказа]],2)</f>
        <v>4</v>
      </c>
      <c r="P349" s="10">
        <f>IF(AND(DAY(Таблица3[[#This Row],[Дата заказа]])&lt;=20,DAY(Таблица3[[#This Row],[Дата заказа]])&gt;10),1,0)</f>
        <v>1</v>
      </c>
      <c r="Q349" s="10">
        <f>YEAR(Таблица3[[#This Row],[Дата заказа]])</f>
        <v>2019</v>
      </c>
      <c r="R349" s="10">
        <f>_xlfn.ISOWEEKNUM(Таблица3[[#This Row],[Дата заказа]])</f>
        <v>33</v>
      </c>
    </row>
    <row r="350" spans="3:18" x14ac:dyDescent="0.2">
      <c r="C350" s="1">
        <v>3</v>
      </c>
      <c r="D350" t="s">
        <v>2642</v>
      </c>
      <c r="E350" t="s">
        <v>2629</v>
      </c>
      <c r="F350" t="s">
        <v>2629</v>
      </c>
      <c r="G350">
        <v>807</v>
      </c>
      <c r="H350" t="s">
        <v>2631</v>
      </c>
      <c r="I350" s="10">
        <v>18</v>
      </c>
      <c r="J350" s="10">
        <v>14526</v>
      </c>
      <c r="K350" s="10">
        <v>0</v>
      </c>
      <c r="L350" s="10">
        <v>14526</v>
      </c>
      <c r="M350" s="21">
        <v>43882</v>
      </c>
      <c r="N350" s="10">
        <f>MONTH(Таблица3[[#This Row],[Дата заказа]])</f>
        <v>2</v>
      </c>
      <c r="O350" s="10">
        <f>WEEKDAY(Таблица3[[#This Row],[Дата заказа]],2)</f>
        <v>5</v>
      </c>
      <c r="P350" s="10">
        <f>IF(AND(DAY(Таблица3[[#This Row],[Дата заказа]])&lt;=20,DAY(Таблица3[[#This Row],[Дата заказа]])&gt;10),1,0)</f>
        <v>0</v>
      </c>
      <c r="Q350" s="10">
        <f>YEAR(Таблица3[[#This Row],[Дата заказа]])</f>
        <v>2020</v>
      </c>
      <c r="R350" s="10">
        <f>_xlfn.ISOWEEKNUM(Таблица3[[#This Row],[Дата заказа]])</f>
        <v>8</v>
      </c>
    </row>
    <row r="351" spans="3:18" x14ac:dyDescent="0.2">
      <c r="C351" s="1">
        <v>50</v>
      </c>
      <c r="D351" t="s">
        <v>2683</v>
      </c>
      <c r="E351" t="s">
        <v>2644</v>
      </c>
      <c r="F351" t="s">
        <v>2684</v>
      </c>
      <c r="G351">
        <v>912</v>
      </c>
      <c r="H351" t="s">
        <v>2631</v>
      </c>
      <c r="I351" s="10">
        <v>20</v>
      </c>
      <c r="J351" s="10">
        <v>18240</v>
      </c>
      <c r="K351" s="10">
        <v>0</v>
      </c>
      <c r="L351" s="10">
        <v>18240</v>
      </c>
      <c r="M351" s="21">
        <v>43643</v>
      </c>
      <c r="N351" s="10">
        <f>MONTH(Таблица3[[#This Row],[Дата заказа]])</f>
        <v>6</v>
      </c>
      <c r="O351" s="10">
        <f>WEEKDAY(Таблица3[[#This Row],[Дата заказа]],2)</f>
        <v>4</v>
      </c>
      <c r="P351" s="10">
        <f>IF(AND(DAY(Таблица3[[#This Row],[Дата заказа]])&lt;=20,DAY(Таблица3[[#This Row],[Дата заказа]])&gt;10),1,0)</f>
        <v>0</v>
      </c>
      <c r="Q351" s="10">
        <f>YEAR(Таблица3[[#This Row],[Дата заказа]])</f>
        <v>2019</v>
      </c>
      <c r="R351" s="10">
        <f>_xlfn.ISOWEEKNUM(Таблица3[[#This Row],[Дата заказа]])</f>
        <v>26</v>
      </c>
    </row>
    <row r="352" spans="3:18" x14ac:dyDescent="0.2">
      <c r="C352" s="1">
        <v>0</v>
      </c>
      <c r="D352" t="s">
        <v>2666</v>
      </c>
      <c r="E352" t="s">
        <v>2655</v>
      </c>
      <c r="F352" t="s">
        <v>2667</v>
      </c>
      <c r="G352">
        <v>620</v>
      </c>
      <c r="H352" t="s">
        <v>2635</v>
      </c>
      <c r="I352" s="10">
        <v>30</v>
      </c>
      <c r="J352" s="10">
        <v>18600</v>
      </c>
      <c r="K352" s="10">
        <v>0.03</v>
      </c>
      <c r="L352" s="10">
        <v>18042</v>
      </c>
      <c r="M352" s="21">
        <v>42236</v>
      </c>
      <c r="N352" s="10">
        <f>MONTH(Таблица3[[#This Row],[Дата заказа]])</f>
        <v>8</v>
      </c>
      <c r="O352" s="10">
        <f>WEEKDAY(Таблица3[[#This Row],[Дата заказа]],2)</f>
        <v>4</v>
      </c>
      <c r="P352" s="10">
        <f>IF(AND(DAY(Таблица3[[#This Row],[Дата заказа]])&lt;=20,DAY(Таблица3[[#This Row],[Дата заказа]])&gt;10),1,0)</f>
        <v>1</v>
      </c>
      <c r="Q352" s="10">
        <f>YEAR(Таблица3[[#This Row],[Дата заказа]])</f>
        <v>2015</v>
      </c>
      <c r="R352" s="10">
        <f>_xlfn.ISOWEEKNUM(Таблица3[[#This Row],[Дата заказа]])</f>
        <v>34</v>
      </c>
    </row>
    <row r="353" spans="3:18" x14ac:dyDescent="0.2">
      <c r="C353" s="1">
        <v>12</v>
      </c>
      <c r="D353" t="s">
        <v>2643</v>
      </c>
      <c r="E353" t="s">
        <v>2644</v>
      </c>
      <c r="F353" t="s">
        <v>2645</v>
      </c>
      <c r="G353">
        <v>1386</v>
      </c>
      <c r="H353" t="s">
        <v>2631</v>
      </c>
      <c r="I353" s="10">
        <v>20</v>
      </c>
      <c r="J353" s="10">
        <v>27720</v>
      </c>
      <c r="K353" s="10">
        <v>0.03</v>
      </c>
      <c r="L353" s="10">
        <v>26888.400000000001</v>
      </c>
      <c r="M353" s="21">
        <v>42673</v>
      </c>
      <c r="N353" s="10">
        <f>MONTH(Таблица3[[#This Row],[Дата заказа]])</f>
        <v>10</v>
      </c>
      <c r="O353" s="10">
        <f>WEEKDAY(Таблица3[[#This Row],[Дата заказа]],2)</f>
        <v>7</v>
      </c>
      <c r="P353" s="10">
        <f>IF(AND(DAY(Таблица3[[#This Row],[Дата заказа]])&lt;=20,DAY(Таблица3[[#This Row],[Дата заказа]])&gt;10),1,0)</f>
        <v>0</v>
      </c>
      <c r="Q353" s="10">
        <f>YEAR(Таблица3[[#This Row],[Дата заказа]])</f>
        <v>2016</v>
      </c>
      <c r="R353" s="10">
        <f>_xlfn.ISOWEEKNUM(Таблица3[[#This Row],[Дата заказа]])</f>
        <v>43</v>
      </c>
    </row>
    <row r="354" spans="3:18" x14ac:dyDescent="0.2">
      <c r="C354" s="1">
        <v>46</v>
      </c>
      <c r="D354" t="s">
        <v>2691</v>
      </c>
      <c r="E354" t="s">
        <v>2669</v>
      </c>
      <c r="F354" t="s">
        <v>2669</v>
      </c>
      <c r="G354">
        <v>770</v>
      </c>
      <c r="H354" t="s">
        <v>2631</v>
      </c>
      <c r="I354" s="10">
        <v>20</v>
      </c>
      <c r="J354" s="10">
        <v>15400</v>
      </c>
      <c r="K354" s="10">
        <v>0.03</v>
      </c>
      <c r="L354" s="10">
        <v>14938</v>
      </c>
      <c r="M354" s="21">
        <v>42090</v>
      </c>
      <c r="N354" s="10">
        <f>MONTH(Таблица3[[#This Row],[Дата заказа]])</f>
        <v>3</v>
      </c>
      <c r="O354" s="10">
        <f>WEEKDAY(Таблица3[[#This Row],[Дата заказа]],2)</f>
        <v>5</v>
      </c>
      <c r="P354" s="10">
        <f>IF(AND(DAY(Таблица3[[#This Row],[Дата заказа]])&lt;=20,DAY(Таблица3[[#This Row],[Дата заказа]])&gt;10),1,0)</f>
        <v>0</v>
      </c>
      <c r="Q354" s="10">
        <f>YEAR(Таблица3[[#This Row],[Дата заказа]])</f>
        <v>2015</v>
      </c>
      <c r="R354" s="10">
        <f>_xlfn.ISOWEEKNUM(Таблица3[[#This Row],[Дата заказа]])</f>
        <v>13</v>
      </c>
    </row>
    <row r="355" spans="3:18" x14ac:dyDescent="0.2">
      <c r="C355" s="1">
        <v>38</v>
      </c>
      <c r="D355" t="s">
        <v>2628</v>
      </c>
      <c r="E355" t="s">
        <v>2629</v>
      </c>
      <c r="F355" t="s">
        <v>2630</v>
      </c>
      <c r="G355">
        <v>1182</v>
      </c>
      <c r="H355" t="s">
        <v>2631</v>
      </c>
      <c r="I355" s="10">
        <v>17</v>
      </c>
      <c r="J355" s="10">
        <v>20094</v>
      </c>
      <c r="K355" s="10">
        <v>0.03</v>
      </c>
      <c r="L355" s="10">
        <v>19491.18</v>
      </c>
      <c r="M355" s="21">
        <v>43933</v>
      </c>
      <c r="N355" s="10">
        <f>MONTH(Таблица3[[#This Row],[Дата заказа]])</f>
        <v>4</v>
      </c>
      <c r="O355" s="10">
        <f>WEEKDAY(Таблица3[[#This Row],[Дата заказа]],2)</f>
        <v>7</v>
      </c>
      <c r="P355" s="10">
        <f>IF(AND(DAY(Таблица3[[#This Row],[Дата заказа]])&lt;=20,DAY(Таблица3[[#This Row],[Дата заказа]])&gt;10),1,0)</f>
        <v>1</v>
      </c>
      <c r="Q355" s="10">
        <f>YEAR(Таблица3[[#This Row],[Дата заказа]])</f>
        <v>2020</v>
      </c>
      <c r="R355" s="10">
        <f>_xlfn.ISOWEEKNUM(Таблица3[[#This Row],[Дата заказа]])</f>
        <v>15</v>
      </c>
    </row>
    <row r="356" spans="3:18" x14ac:dyDescent="0.2">
      <c r="C356" s="1">
        <v>44</v>
      </c>
      <c r="D356" t="s">
        <v>2643</v>
      </c>
      <c r="E356" t="s">
        <v>2644</v>
      </c>
      <c r="F356" t="s">
        <v>2645</v>
      </c>
      <c r="G356">
        <v>1386</v>
      </c>
      <c r="H356" t="s">
        <v>2631</v>
      </c>
      <c r="I356" s="10">
        <v>20</v>
      </c>
      <c r="J356" s="10">
        <v>27720</v>
      </c>
      <c r="K356" s="10">
        <v>0.03</v>
      </c>
      <c r="L356" s="10">
        <v>26888.400000000001</v>
      </c>
      <c r="M356" s="21">
        <v>43208</v>
      </c>
      <c r="N356" s="10">
        <f>MONTH(Таблица3[[#This Row],[Дата заказа]])</f>
        <v>4</v>
      </c>
      <c r="O356" s="10">
        <f>WEEKDAY(Таблица3[[#This Row],[Дата заказа]],2)</f>
        <v>3</v>
      </c>
      <c r="P356" s="10">
        <f>IF(AND(DAY(Таблица3[[#This Row],[Дата заказа]])&lt;=20,DAY(Таблица3[[#This Row],[Дата заказа]])&gt;10),1,0)</f>
        <v>1</v>
      </c>
      <c r="Q356" s="10">
        <f>YEAR(Таблица3[[#This Row],[Дата заказа]])</f>
        <v>2018</v>
      </c>
      <c r="R356" s="10">
        <f>_xlfn.ISOWEEKNUM(Таблица3[[#This Row],[Дата заказа]])</f>
        <v>16</v>
      </c>
    </row>
    <row r="357" spans="3:18" x14ac:dyDescent="0.2">
      <c r="C357" s="1">
        <v>14</v>
      </c>
      <c r="D357" t="s">
        <v>2691</v>
      </c>
      <c r="E357" t="s">
        <v>2669</v>
      </c>
      <c r="F357" t="s">
        <v>2669</v>
      </c>
      <c r="G357">
        <v>770</v>
      </c>
      <c r="H357" t="s">
        <v>2631</v>
      </c>
      <c r="I357" s="10">
        <v>20</v>
      </c>
      <c r="J357" s="10">
        <v>15400</v>
      </c>
      <c r="K357" s="10">
        <v>0.03</v>
      </c>
      <c r="L357" s="10">
        <v>14938</v>
      </c>
      <c r="M357" s="21">
        <v>43498</v>
      </c>
      <c r="N357" s="10">
        <f>MONTH(Таблица3[[#This Row],[Дата заказа]])</f>
        <v>2</v>
      </c>
      <c r="O357" s="10">
        <f>WEEKDAY(Таблица3[[#This Row],[Дата заказа]],2)</f>
        <v>6</v>
      </c>
      <c r="P357" s="10">
        <f>IF(AND(DAY(Таблица3[[#This Row],[Дата заказа]])&lt;=20,DAY(Таблица3[[#This Row],[Дата заказа]])&gt;10),1,0)</f>
        <v>0</v>
      </c>
      <c r="Q357" s="10">
        <f>YEAR(Таблица3[[#This Row],[Дата заказа]])</f>
        <v>2019</v>
      </c>
      <c r="R357" s="10">
        <f>_xlfn.ISOWEEKNUM(Таблица3[[#This Row],[Дата заказа]])</f>
        <v>5</v>
      </c>
    </row>
    <row r="358" spans="3:18" x14ac:dyDescent="0.2">
      <c r="C358" s="1">
        <v>44</v>
      </c>
      <c r="D358" t="s">
        <v>2643</v>
      </c>
      <c r="E358" t="s">
        <v>2644</v>
      </c>
      <c r="F358" t="s">
        <v>2645</v>
      </c>
      <c r="G358">
        <v>1386</v>
      </c>
      <c r="H358" t="s">
        <v>2631</v>
      </c>
      <c r="I358" s="10">
        <v>20</v>
      </c>
      <c r="J358" s="10">
        <v>27720</v>
      </c>
      <c r="K358" s="10">
        <v>0.03</v>
      </c>
      <c r="L358" s="10">
        <v>26888.400000000001</v>
      </c>
      <c r="M358" s="21">
        <v>44038</v>
      </c>
      <c r="N358" s="10">
        <f>MONTH(Таблица3[[#This Row],[Дата заказа]])</f>
        <v>7</v>
      </c>
      <c r="O358" s="10">
        <f>WEEKDAY(Таблица3[[#This Row],[Дата заказа]],2)</f>
        <v>7</v>
      </c>
      <c r="P358" s="10">
        <f>IF(AND(DAY(Таблица3[[#This Row],[Дата заказа]])&lt;=20,DAY(Таблица3[[#This Row],[Дата заказа]])&gt;10),1,0)</f>
        <v>0</v>
      </c>
      <c r="Q358" s="10">
        <f>YEAR(Таблица3[[#This Row],[Дата заказа]])</f>
        <v>2020</v>
      </c>
      <c r="R358" s="10">
        <f>_xlfn.ISOWEEKNUM(Таблица3[[#This Row],[Дата заказа]])</f>
        <v>30</v>
      </c>
    </row>
    <row r="359" spans="3:18" x14ac:dyDescent="0.2">
      <c r="C359" s="1">
        <v>2</v>
      </c>
      <c r="D359" t="s">
        <v>2715</v>
      </c>
      <c r="E359" t="s">
        <v>2629</v>
      </c>
      <c r="F359" t="s">
        <v>2716</v>
      </c>
      <c r="G359">
        <v>1178</v>
      </c>
      <c r="H359" t="s">
        <v>2635</v>
      </c>
      <c r="I359" s="10">
        <v>10</v>
      </c>
      <c r="J359" s="10">
        <v>11780</v>
      </c>
      <c r="K359" s="10">
        <v>0</v>
      </c>
      <c r="L359" s="10">
        <v>11780</v>
      </c>
      <c r="M359" s="21">
        <v>44147</v>
      </c>
      <c r="N359" s="10">
        <f>MONTH(Таблица3[[#This Row],[Дата заказа]])</f>
        <v>11</v>
      </c>
      <c r="O359" s="10">
        <f>WEEKDAY(Таблица3[[#This Row],[Дата заказа]],2)</f>
        <v>4</v>
      </c>
      <c r="P359" s="10">
        <f>IF(AND(DAY(Таблица3[[#This Row],[Дата заказа]])&lt;=20,DAY(Таблица3[[#This Row],[Дата заказа]])&gt;10),1,0)</f>
        <v>1</v>
      </c>
      <c r="Q359" s="10">
        <f>YEAR(Таблица3[[#This Row],[Дата заказа]])</f>
        <v>2020</v>
      </c>
      <c r="R359" s="10">
        <f>_xlfn.ISOWEEKNUM(Таблица3[[#This Row],[Дата заказа]])</f>
        <v>46</v>
      </c>
    </row>
    <row r="360" spans="3:18" x14ac:dyDescent="0.2">
      <c r="C360" s="1">
        <v>29</v>
      </c>
      <c r="D360" t="s">
        <v>2702</v>
      </c>
      <c r="E360" t="s">
        <v>2703</v>
      </c>
      <c r="F360" t="s">
        <v>2704</v>
      </c>
      <c r="G360">
        <v>843</v>
      </c>
      <c r="H360" t="s">
        <v>2635</v>
      </c>
      <c r="I360" s="10">
        <v>10</v>
      </c>
      <c r="J360" s="10">
        <v>8430</v>
      </c>
      <c r="K360" s="10">
        <v>0</v>
      </c>
      <c r="L360" s="10">
        <v>8430</v>
      </c>
      <c r="M360" s="21">
        <v>43434</v>
      </c>
      <c r="N360" s="10">
        <f>MONTH(Таблица3[[#This Row],[Дата заказа]])</f>
        <v>11</v>
      </c>
      <c r="O360" s="10">
        <f>WEEKDAY(Таблица3[[#This Row],[Дата заказа]],2)</f>
        <v>5</v>
      </c>
      <c r="P360" s="10">
        <f>IF(AND(DAY(Таблица3[[#This Row],[Дата заказа]])&lt;=20,DAY(Таблица3[[#This Row],[Дата заказа]])&gt;10),1,0)</f>
        <v>0</v>
      </c>
      <c r="Q360" s="10">
        <f>YEAR(Таблица3[[#This Row],[Дата заказа]])</f>
        <v>2018</v>
      </c>
      <c r="R360" s="10">
        <f>_xlfn.ISOWEEKNUM(Таблица3[[#This Row],[Дата заказа]])</f>
        <v>48</v>
      </c>
    </row>
    <row r="361" spans="3:18" x14ac:dyDescent="0.2">
      <c r="C361" s="1">
        <v>56</v>
      </c>
      <c r="D361" t="s">
        <v>2652</v>
      </c>
      <c r="E361" t="s">
        <v>2647</v>
      </c>
      <c r="F361" t="s">
        <v>2653</v>
      </c>
      <c r="G361">
        <v>800</v>
      </c>
      <c r="H361" t="s">
        <v>2631</v>
      </c>
      <c r="I361" s="10">
        <v>40</v>
      </c>
      <c r="J361" s="10">
        <v>32000</v>
      </c>
      <c r="K361" s="10">
        <v>0.03</v>
      </c>
      <c r="L361" s="10">
        <v>31040</v>
      </c>
      <c r="M361" s="21">
        <v>42522</v>
      </c>
      <c r="N361" s="10">
        <f>MONTH(Таблица3[[#This Row],[Дата заказа]])</f>
        <v>6</v>
      </c>
      <c r="O361" s="10">
        <f>WEEKDAY(Таблица3[[#This Row],[Дата заказа]],2)</f>
        <v>3</v>
      </c>
      <c r="P361" s="10">
        <f>IF(AND(DAY(Таблица3[[#This Row],[Дата заказа]])&lt;=20,DAY(Таблица3[[#This Row],[Дата заказа]])&gt;10),1,0)</f>
        <v>0</v>
      </c>
      <c r="Q361" s="10">
        <f>YEAR(Таблица3[[#This Row],[Дата заказа]])</f>
        <v>2016</v>
      </c>
      <c r="R361" s="10">
        <f>_xlfn.ISOWEEKNUM(Таблица3[[#This Row],[Дата заказа]])</f>
        <v>22</v>
      </c>
    </row>
    <row r="362" spans="3:18" x14ac:dyDescent="0.2">
      <c r="C362" s="1">
        <v>35</v>
      </c>
      <c r="D362" t="s">
        <v>2698</v>
      </c>
      <c r="E362" t="s">
        <v>2655</v>
      </c>
      <c r="F362" t="s">
        <v>2661</v>
      </c>
      <c r="G362">
        <v>617</v>
      </c>
      <c r="H362" t="s">
        <v>2635</v>
      </c>
      <c r="I362" s="10">
        <v>10</v>
      </c>
      <c r="J362" s="10">
        <v>6170</v>
      </c>
      <c r="K362" s="10">
        <v>0</v>
      </c>
      <c r="L362" s="10">
        <v>6170</v>
      </c>
      <c r="M362" s="21">
        <v>42591</v>
      </c>
      <c r="N362" s="10">
        <f>MONTH(Таблица3[[#This Row],[Дата заказа]])</f>
        <v>8</v>
      </c>
      <c r="O362" s="10">
        <f>WEEKDAY(Таблица3[[#This Row],[Дата заказа]],2)</f>
        <v>2</v>
      </c>
      <c r="P362" s="10">
        <f>IF(AND(DAY(Таблица3[[#This Row],[Дата заказа]])&lt;=20,DAY(Таблица3[[#This Row],[Дата заказа]])&gt;10),1,0)</f>
        <v>0</v>
      </c>
      <c r="Q362" s="10">
        <f>YEAR(Таблица3[[#This Row],[Дата заказа]])</f>
        <v>2016</v>
      </c>
      <c r="R362" s="10">
        <f>_xlfn.ISOWEEKNUM(Таблица3[[#This Row],[Дата заказа]])</f>
        <v>32</v>
      </c>
    </row>
    <row r="363" spans="3:18" x14ac:dyDescent="0.2">
      <c r="C363" s="1">
        <v>54</v>
      </c>
      <c r="D363" t="s">
        <v>2657</v>
      </c>
      <c r="E363" t="s">
        <v>2644</v>
      </c>
      <c r="F363" t="s">
        <v>2658</v>
      </c>
      <c r="G363">
        <v>847</v>
      </c>
      <c r="H363" t="s">
        <v>2631</v>
      </c>
      <c r="I363" s="10">
        <v>15</v>
      </c>
      <c r="J363" s="10">
        <v>12705</v>
      </c>
      <c r="K363" s="10">
        <v>0</v>
      </c>
      <c r="L363" s="10">
        <v>12705</v>
      </c>
      <c r="M363" s="21">
        <v>42793</v>
      </c>
      <c r="N363" s="10">
        <f>MONTH(Таблица3[[#This Row],[Дата заказа]])</f>
        <v>2</v>
      </c>
      <c r="O363" s="10">
        <f>WEEKDAY(Таблица3[[#This Row],[Дата заказа]],2)</f>
        <v>1</v>
      </c>
      <c r="P363" s="10">
        <f>IF(AND(DAY(Таблица3[[#This Row],[Дата заказа]])&lt;=20,DAY(Таблица3[[#This Row],[Дата заказа]])&gt;10),1,0)</f>
        <v>0</v>
      </c>
      <c r="Q363" s="10">
        <f>YEAR(Таблица3[[#This Row],[Дата заказа]])</f>
        <v>2017</v>
      </c>
      <c r="R363" s="10">
        <f>_xlfn.ISOWEEKNUM(Таблица3[[#This Row],[Дата заказа]])</f>
        <v>9</v>
      </c>
    </row>
    <row r="364" spans="3:18" x14ac:dyDescent="0.2">
      <c r="C364" s="1">
        <v>48</v>
      </c>
      <c r="D364" t="s">
        <v>2664</v>
      </c>
      <c r="E364" t="s">
        <v>2647</v>
      </c>
      <c r="F364" t="s">
        <v>2665</v>
      </c>
      <c r="G364">
        <v>2199</v>
      </c>
      <c r="H364" t="s">
        <v>2631</v>
      </c>
      <c r="I364" s="10">
        <v>55</v>
      </c>
      <c r="J364" s="10">
        <v>120945</v>
      </c>
      <c r="K364" s="10">
        <v>0.15</v>
      </c>
      <c r="L364" s="10">
        <v>102803.25</v>
      </c>
      <c r="M364" s="21">
        <v>42645</v>
      </c>
      <c r="N364" s="10">
        <f>MONTH(Таблица3[[#This Row],[Дата заказа]])</f>
        <v>10</v>
      </c>
      <c r="O364" s="10">
        <f>WEEKDAY(Таблица3[[#This Row],[Дата заказа]],2)</f>
        <v>7</v>
      </c>
      <c r="P364" s="10">
        <f>IF(AND(DAY(Таблица3[[#This Row],[Дата заказа]])&lt;=20,DAY(Таблица3[[#This Row],[Дата заказа]])&gt;10),1,0)</f>
        <v>0</v>
      </c>
      <c r="Q364" s="10">
        <f>YEAR(Таблица3[[#This Row],[Дата заказа]])</f>
        <v>2016</v>
      </c>
      <c r="R364" s="10">
        <f>_xlfn.ISOWEEKNUM(Таблица3[[#This Row],[Дата заказа]])</f>
        <v>39</v>
      </c>
    </row>
    <row r="365" spans="3:18" x14ac:dyDescent="0.2">
      <c r="C365" s="1">
        <v>7</v>
      </c>
      <c r="D365" t="s">
        <v>2646</v>
      </c>
      <c r="E365" t="s">
        <v>2647</v>
      </c>
      <c r="F365" t="s">
        <v>2648</v>
      </c>
      <c r="G365">
        <v>1923</v>
      </c>
      <c r="H365" t="s">
        <v>2631</v>
      </c>
      <c r="I365" s="10">
        <v>25</v>
      </c>
      <c r="J365" s="10">
        <v>48075</v>
      </c>
      <c r="K365" s="10">
        <v>0.06</v>
      </c>
      <c r="L365" s="10">
        <v>45190.5</v>
      </c>
      <c r="M365" s="21">
        <v>42464</v>
      </c>
      <c r="N365" s="10">
        <f>MONTH(Таблица3[[#This Row],[Дата заказа]])</f>
        <v>4</v>
      </c>
      <c r="O365" s="10">
        <f>WEEKDAY(Таблица3[[#This Row],[Дата заказа]],2)</f>
        <v>1</v>
      </c>
      <c r="P365" s="10">
        <f>IF(AND(DAY(Таблица3[[#This Row],[Дата заказа]])&lt;=20,DAY(Таблица3[[#This Row],[Дата заказа]])&gt;10),1,0)</f>
        <v>0</v>
      </c>
      <c r="Q365" s="10">
        <f>YEAR(Таблица3[[#This Row],[Дата заказа]])</f>
        <v>2016</v>
      </c>
      <c r="R365" s="10">
        <f>_xlfn.ISOWEEKNUM(Таблица3[[#This Row],[Дата заказа]])</f>
        <v>14</v>
      </c>
    </row>
    <row r="366" spans="3:18" x14ac:dyDescent="0.2">
      <c r="C366" s="1">
        <v>35</v>
      </c>
      <c r="D366" t="s">
        <v>2698</v>
      </c>
      <c r="E366" t="s">
        <v>2655</v>
      </c>
      <c r="F366" t="s">
        <v>2661</v>
      </c>
      <c r="G366">
        <v>617</v>
      </c>
      <c r="H366" t="s">
        <v>2635</v>
      </c>
      <c r="I366" s="10">
        <v>10</v>
      </c>
      <c r="J366" s="10">
        <v>6170</v>
      </c>
      <c r="K366" s="10">
        <v>0</v>
      </c>
      <c r="L366" s="10">
        <v>6170</v>
      </c>
      <c r="M366" s="21">
        <v>43597</v>
      </c>
      <c r="N366" s="10">
        <f>MONTH(Таблица3[[#This Row],[Дата заказа]])</f>
        <v>5</v>
      </c>
      <c r="O366" s="10">
        <f>WEEKDAY(Таблица3[[#This Row],[Дата заказа]],2)</f>
        <v>7</v>
      </c>
      <c r="P366" s="10">
        <f>IF(AND(DAY(Таблица3[[#This Row],[Дата заказа]])&lt;=20,DAY(Таблица3[[#This Row],[Дата заказа]])&gt;10),1,0)</f>
        <v>1</v>
      </c>
      <c r="Q366" s="10">
        <f>YEAR(Таблица3[[#This Row],[Дата заказа]])</f>
        <v>2019</v>
      </c>
      <c r="R366" s="10">
        <f>_xlfn.ISOWEEKNUM(Таблица3[[#This Row],[Дата заказа]])</f>
        <v>19</v>
      </c>
    </row>
    <row r="367" spans="3:18" x14ac:dyDescent="0.2">
      <c r="C367" s="1">
        <v>10</v>
      </c>
      <c r="D367" t="s">
        <v>2652</v>
      </c>
      <c r="E367" t="s">
        <v>2647</v>
      </c>
      <c r="F367" t="s">
        <v>2653</v>
      </c>
      <c r="G367">
        <v>800</v>
      </c>
      <c r="H367" t="s">
        <v>2631</v>
      </c>
      <c r="I367" s="10">
        <v>25</v>
      </c>
      <c r="J367" s="10">
        <v>20000</v>
      </c>
      <c r="K367" s="10">
        <v>0.03</v>
      </c>
      <c r="L367" s="10">
        <v>19400</v>
      </c>
      <c r="M367" s="21">
        <v>44161</v>
      </c>
      <c r="N367" s="10">
        <f>MONTH(Таблица3[[#This Row],[Дата заказа]])</f>
        <v>11</v>
      </c>
      <c r="O367" s="10">
        <f>WEEKDAY(Таблица3[[#This Row],[Дата заказа]],2)</f>
        <v>4</v>
      </c>
      <c r="P367" s="10">
        <f>IF(AND(DAY(Таблица3[[#This Row],[Дата заказа]])&lt;=20,DAY(Таблица3[[#This Row],[Дата заказа]])&gt;10),1,0)</f>
        <v>0</v>
      </c>
      <c r="Q367" s="10">
        <f>YEAR(Таблица3[[#This Row],[Дата заказа]])</f>
        <v>2020</v>
      </c>
      <c r="R367" s="10">
        <f>_xlfn.ISOWEEKNUM(Таблица3[[#This Row],[Дата заказа]])</f>
        <v>48</v>
      </c>
    </row>
    <row r="368" spans="3:18" x14ac:dyDescent="0.2">
      <c r="C368" s="1">
        <v>24</v>
      </c>
      <c r="D368" t="s">
        <v>2706</v>
      </c>
      <c r="E368" t="s">
        <v>2640</v>
      </c>
      <c r="F368" t="s">
        <v>2707</v>
      </c>
      <c r="G368">
        <v>957</v>
      </c>
      <c r="H368" t="s">
        <v>2631</v>
      </c>
      <c r="I368" s="10">
        <v>25</v>
      </c>
      <c r="J368" s="10">
        <v>23925</v>
      </c>
      <c r="K368" s="10">
        <v>0.03</v>
      </c>
      <c r="L368" s="10">
        <v>23207.25</v>
      </c>
      <c r="M368" s="21">
        <v>43669</v>
      </c>
      <c r="N368" s="10">
        <f>MONTH(Таблица3[[#This Row],[Дата заказа]])</f>
        <v>7</v>
      </c>
      <c r="O368" s="10">
        <f>WEEKDAY(Таблица3[[#This Row],[Дата заказа]],2)</f>
        <v>2</v>
      </c>
      <c r="P368" s="10">
        <f>IF(AND(DAY(Таблица3[[#This Row],[Дата заказа]])&lt;=20,DAY(Таблица3[[#This Row],[Дата заказа]])&gt;10),1,0)</f>
        <v>0</v>
      </c>
      <c r="Q368" s="10">
        <f>YEAR(Таблица3[[#This Row],[Дата заказа]])</f>
        <v>2019</v>
      </c>
      <c r="R368" s="10">
        <f>_xlfn.ISOWEEKNUM(Таблица3[[#This Row],[Дата заказа]])</f>
        <v>30</v>
      </c>
    </row>
    <row r="369" spans="3:18" x14ac:dyDescent="0.2">
      <c r="C369" s="1">
        <v>11</v>
      </c>
      <c r="D369" t="s">
        <v>2693</v>
      </c>
      <c r="E369" t="s">
        <v>2629</v>
      </c>
      <c r="F369" t="s">
        <v>2709</v>
      </c>
      <c r="G369">
        <v>3197</v>
      </c>
      <c r="H369" t="s">
        <v>2635</v>
      </c>
      <c r="I369" s="10">
        <v>10</v>
      </c>
      <c r="J369" s="10">
        <v>31970</v>
      </c>
      <c r="K369" s="10">
        <v>0</v>
      </c>
      <c r="L369" s="10">
        <v>31970</v>
      </c>
      <c r="M369" s="21">
        <v>44154</v>
      </c>
      <c r="N369" s="10">
        <f>MONTH(Таблица3[[#This Row],[Дата заказа]])</f>
        <v>11</v>
      </c>
      <c r="O369" s="10">
        <f>WEEKDAY(Таблица3[[#This Row],[Дата заказа]],2)</f>
        <v>4</v>
      </c>
      <c r="P369" s="10">
        <f>IF(AND(DAY(Таблица3[[#This Row],[Дата заказа]])&lt;=20,DAY(Таблица3[[#This Row],[Дата заказа]])&gt;10),1,0)</f>
        <v>1</v>
      </c>
      <c r="Q369" s="10">
        <f>YEAR(Таблица3[[#This Row],[Дата заказа]])</f>
        <v>2020</v>
      </c>
      <c r="R369" s="10">
        <f>_xlfn.ISOWEEKNUM(Таблица3[[#This Row],[Дата заказа]])</f>
        <v>47</v>
      </c>
    </row>
    <row r="370" spans="3:18" x14ac:dyDescent="0.2">
      <c r="C370" s="1">
        <v>15</v>
      </c>
      <c r="D370" t="s">
        <v>2712</v>
      </c>
      <c r="E370" t="s">
        <v>2633</v>
      </c>
      <c r="F370" t="s">
        <v>2713</v>
      </c>
      <c r="G370">
        <v>1994</v>
      </c>
      <c r="H370" t="s">
        <v>2635</v>
      </c>
      <c r="I370" s="10">
        <v>17</v>
      </c>
      <c r="J370" s="10">
        <v>33898</v>
      </c>
      <c r="K370" s="10">
        <v>0.06</v>
      </c>
      <c r="L370" s="10">
        <v>31864.12</v>
      </c>
      <c r="M370" s="21">
        <v>42286</v>
      </c>
      <c r="N370" s="10">
        <f>MONTH(Таблица3[[#This Row],[Дата заказа]])</f>
        <v>10</v>
      </c>
      <c r="O370" s="10">
        <f>WEEKDAY(Таблица3[[#This Row],[Дата заказа]],2)</f>
        <v>5</v>
      </c>
      <c r="P370" s="10">
        <f>IF(AND(DAY(Таблица3[[#This Row],[Дата заказа]])&lt;=20,DAY(Таблица3[[#This Row],[Дата заказа]])&gt;10),1,0)</f>
        <v>0</v>
      </c>
      <c r="Q370" s="10">
        <f>YEAR(Таблица3[[#This Row],[Дата заказа]])</f>
        <v>2015</v>
      </c>
      <c r="R370" s="10">
        <f>_xlfn.ISOWEEKNUM(Таблица3[[#This Row],[Дата заказа]])</f>
        <v>41</v>
      </c>
    </row>
    <row r="371" spans="3:18" x14ac:dyDescent="0.2">
      <c r="C371" s="1">
        <v>52</v>
      </c>
      <c r="D371" t="s">
        <v>2628</v>
      </c>
      <c r="E371" t="s">
        <v>2629</v>
      </c>
      <c r="F371" t="s">
        <v>2630</v>
      </c>
      <c r="G371">
        <v>1182</v>
      </c>
      <c r="H371" t="s">
        <v>2631</v>
      </c>
      <c r="I371" s="10">
        <v>17</v>
      </c>
      <c r="J371" s="10">
        <v>20094</v>
      </c>
      <c r="K371" s="10">
        <v>0.03</v>
      </c>
      <c r="L371" s="10">
        <v>19491.18</v>
      </c>
      <c r="M371" s="21">
        <v>43407</v>
      </c>
      <c r="N371" s="10">
        <f>MONTH(Таблица3[[#This Row],[Дата заказа]])</f>
        <v>11</v>
      </c>
      <c r="O371" s="10">
        <f>WEEKDAY(Таблица3[[#This Row],[Дата заказа]],2)</f>
        <v>6</v>
      </c>
      <c r="P371" s="10">
        <f>IF(AND(DAY(Таблица3[[#This Row],[Дата заказа]])&lt;=20,DAY(Таблица3[[#This Row],[Дата заказа]])&gt;10),1,0)</f>
        <v>0</v>
      </c>
      <c r="Q371" s="10">
        <f>YEAR(Таблица3[[#This Row],[Дата заказа]])</f>
        <v>2018</v>
      </c>
      <c r="R371" s="10">
        <f>_xlfn.ISOWEEKNUM(Таблица3[[#This Row],[Дата заказа]])</f>
        <v>44</v>
      </c>
    </row>
    <row r="372" spans="3:18" x14ac:dyDescent="0.2">
      <c r="C372" s="1">
        <v>18</v>
      </c>
      <c r="D372" t="s">
        <v>2687</v>
      </c>
      <c r="E372" t="s">
        <v>2669</v>
      </c>
      <c r="F372" t="s">
        <v>2688</v>
      </c>
      <c r="G372">
        <v>1531</v>
      </c>
      <c r="H372" t="s">
        <v>2631</v>
      </c>
      <c r="I372" s="10">
        <v>15</v>
      </c>
      <c r="J372" s="10">
        <v>22965</v>
      </c>
      <c r="K372" s="10">
        <v>0.03</v>
      </c>
      <c r="L372" s="10">
        <v>22276.05</v>
      </c>
      <c r="M372" s="21">
        <v>42424</v>
      </c>
      <c r="N372" s="10">
        <f>MONTH(Таблица3[[#This Row],[Дата заказа]])</f>
        <v>2</v>
      </c>
      <c r="O372" s="10">
        <f>WEEKDAY(Таблица3[[#This Row],[Дата заказа]],2)</f>
        <v>3</v>
      </c>
      <c r="P372" s="10">
        <f>IF(AND(DAY(Таблица3[[#This Row],[Дата заказа]])&lt;=20,DAY(Таблица3[[#This Row],[Дата заказа]])&gt;10),1,0)</f>
        <v>0</v>
      </c>
      <c r="Q372" s="10">
        <f>YEAR(Таблица3[[#This Row],[Дата заказа]])</f>
        <v>2016</v>
      </c>
      <c r="R372" s="10">
        <f>_xlfn.ISOWEEKNUM(Таблица3[[#This Row],[Дата заказа]])</f>
        <v>8</v>
      </c>
    </row>
    <row r="373" spans="3:18" x14ac:dyDescent="0.2">
      <c r="C373" s="1">
        <v>41</v>
      </c>
      <c r="D373" t="s">
        <v>2676</v>
      </c>
      <c r="E373" t="s">
        <v>2677</v>
      </c>
      <c r="F373" t="s">
        <v>2677</v>
      </c>
      <c r="G373">
        <v>699</v>
      </c>
      <c r="H373" t="s">
        <v>2635</v>
      </c>
      <c r="I373" s="10">
        <v>10</v>
      </c>
      <c r="J373" s="10">
        <v>6990</v>
      </c>
      <c r="K373" s="10">
        <v>0</v>
      </c>
      <c r="L373" s="10">
        <v>6990</v>
      </c>
      <c r="M373" s="21">
        <v>43486</v>
      </c>
      <c r="N373" s="10">
        <f>MONTH(Таблица3[[#This Row],[Дата заказа]])</f>
        <v>1</v>
      </c>
      <c r="O373" s="10">
        <f>WEEKDAY(Таблица3[[#This Row],[Дата заказа]],2)</f>
        <v>1</v>
      </c>
      <c r="P373" s="10">
        <f>IF(AND(DAY(Таблица3[[#This Row],[Дата заказа]])&lt;=20,DAY(Таблица3[[#This Row],[Дата заказа]])&gt;10),1,0)</f>
        <v>0</v>
      </c>
      <c r="Q373" s="10">
        <f>YEAR(Таблица3[[#This Row],[Дата заказа]])</f>
        <v>2019</v>
      </c>
      <c r="R373" s="10">
        <f>_xlfn.ISOWEEKNUM(Таблица3[[#This Row],[Дата заказа]])</f>
        <v>4</v>
      </c>
    </row>
    <row r="374" spans="3:18" x14ac:dyDescent="0.2">
      <c r="C374" s="1">
        <v>0</v>
      </c>
      <c r="D374" t="s">
        <v>2666</v>
      </c>
      <c r="E374" t="s">
        <v>2655</v>
      </c>
      <c r="F374" t="s">
        <v>2667</v>
      </c>
      <c r="G374">
        <v>620</v>
      </c>
      <c r="H374" t="s">
        <v>2635</v>
      </c>
      <c r="I374" s="10">
        <v>30</v>
      </c>
      <c r="J374" s="10">
        <v>18600</v>
      </c>
      <c r="K374" s="10">
        <v>0.03</v>
      </c>
      <c r="L374" s="10">
        <v>18042</v>
      </c>
      <c r="M374" s="21">
        <v>43484</v>
      </c>
      <c r="N374" s="10">
        <f>MONTH(Таблица3[[#This Row],[Дата заказа]])</f>
        <v>1</v>
      </c>
      <c r="O374" s="10">
        <f>WEEKDAY(Таблица3[[#This Row],[Дата заказа]],2)</f>
        <v>6</v>
      </c>
      <c r="P374" s="10">
        <f>IF(AND(DAY(Таблица3[[#This Row],[Дата заказа]])&lt;=20,DAY(Таблица3[[#This Row],[Дата заказа]])&gt;10),1,0)</f>
        <v>1</v>
      </c>
      <c r="Q374" s="10">
        <f>YEAR(Таблица3[[#This Row],[Дата заказа]])</f>
        <v>2019</v>
      </c>
      <c r="R374" s="10">
        <f>_xlfn.ISOWEEKNUM(Таблица3[[#This Row],[Дата заказа]])</f>
        <v>3</v>
      </c>
    </row>
    <row r="375" spans="3:18" x14ac:dyDescent="0.2">
      <c r="C375" s="1">
        <v>37</v>
      </c>
      <c r="D375" t="s">
        <v>2689</v>
      </c>
      <c r="E375" t="s">
        <v>2677</v>
      </c>
      <c r="F375" t="s">
        <v>2690</v>
      </c>
      <c r="G375">
        <v>2211</v>
      </c>
      <c r="H375" t="s">
        <v>2635</v>
      </c>
      <c r="I375" s="10">
        <v>25</v>
      </c>
      <c r="J375" s="10">
        <v>55275</v>
      </c>
      <c r="K375" s="10">
        <v>0.09</v>
      </c>
      <c r="L375" s="10">
        <v>50300.25</v>
      </c>
      <c r="M375" s="21">
        <v>42140</v>
      </c>
      <c r="N375" s="10">
        <f>MONTH(Таблица3[[#This Row],[Дата заказа]])</f>
        <v>5</v>
      </c>
      <c r="O375" s="10">
        <f>WEEKDAY(Таблица3[[#This Row],[Дата заказа]],2)</f>
        <v>6</v>
      </c>
      <c r="P375" s="10">
        <f>IF(AND(DAY(Таблица3[[#This Row],[Дата заказа]])&lt;=20,DAY(Таблица3[[#This Row],[Дата заказа]])&gt;10),1,0)</f>
        <v>1</v>
      </c>
      <c r="Q375" s="10">
        <f>YEAR(Таблица3[[#This Row],[Дата заказа]])</f>
        <v>2015</v>
      </c>
      <c r="R375" s="10">
        <f>_xlfn.ISOWEEKNUM(Таблица3[[#This Row],[Дата заказа]])</f>
        <v>20</v>
      </c>
    </row>
    <row r="376" spans="3:18" x14ac:dyDescent="0.2">
      <c r="C376" s="1">
        <v>3</v>
      </c>
      <c r="D376" t="s">
        <v>2642</v>
      </c>
      <c r="E376" t="s">
        <v>2629</v>
      </c>
      <c r="F376" t="s">
        <v>2629</v>
      </c>
      <c r="G376">
        <v>807</v>
      </c>
      <c r="H376" t="s">
        <v>2631</v>
      </c>
      <c r="I376" s="10">
        <v>18</v>
      </c>
      <c r="J376" s="10">
        <v>14526</v>
      </c>
      <c r="K376" s="10">
        <v>0</v>
      </c>
      <c r="L376" s="10">
        <v>14526</v>
      </c>
      <c r="M376" s="21">
        <v>43043</v>
      </c>
      <c r="N376" s="10">
        <f>MONTH(Таблица3[[#This Row],[Дата заказа]])</f>
        <v>11</v>
      </c>
      <c r="O376" s="10">
        <f>WEEKDAY(Таблица3[[#This Row],[Дата заказа]],2)</f>
        <v>6</v>
      </c>
      <c r="P376" s="10">
        <f>IF(AND(DAY(Таблица3[[#This Row],[Дата заказа]])&lt;=20,DAY(Таблица3[[#This Row],[Дата заказа]])&gt;10),1,0)</f>
        <v>0</v>
      </c>
      <c r="Q376" s="10">
        <f>YEAR(Таблица3[[#This Row],[Дата заказа]])</f>
        <v>2017</v>
      </c>
      <c r="R376" s="10">
        <f>_xlfn.ISOWEEKNUM(Таблица3[[#This Row],[Дата заказа]])</f>
        <v>44</v>
      </c>
    </row>
    <row r="377" spans="3:18" x14ac:dyDescent="0.2">
      <c r="C377" s="1">
        <v>29</v>
      </c>
      <c r="D377" t="s">
        <v>2702</v>
      </c>
      <c r="E377" t="s">
        <v>2703</v>
      </c>
      <c r="F377" t="s">
        <v>2704</v>
      </c>
      <c r="G377">
        <v>843</v>
      </c>
      <c r="H377" t="s">
        <v>2635</v>
      </c>
      <c r="I377" s="10">
        <v>10</v>
      </c>
      <c r="J377" s="10">
        <v>8430</v>
      </c>
      <c r="K377" s="10">
        <v>0</v>
      </c>
      <c r="L377" s="10">
        <v>8430</v>
      </c>
      <c r="M377" s="21">
        <v>43014</v>
      </c>
      <c r="N377" s="10">
        <f>MONTH(Таблица3[[#This Row],[Дата заказа]])</f>
        <v>10</v>
      </c>
      <c r="O377" s="10">
        <f>WEEKDAY(Таблица3[[#This Row],[Дата заказа]],2)</f>
        <v>5</v>
      </c>
      <c r="P377" s="10">
        <f>IF(AND(DAY(Таблица3[[#This Row],[Дата заказа]])&lt;=20,DAY(Таблица3[[#This Row],[Дата заказа]])&gt;10),1,0)</f>
        <v>0</v>
      </c>
      <c r="Q377" s="10">
        <f>YEAR(Таблица3[[#This Row],[Дата заказа]])</f>
        <v>2017</v>
      </c>
      <c r="R377" s="10">
        <f>_xlfn.ISOWEEKNUM(Таблица3[[#This Row],[Дата заказа]])</f>
        <v>40</v>
      </c>
    </row>
    <row r="378" spans="3:18" x14ac:dyDescent="0.2">
      <c r="C378" s="1">
        <v>39</v>
      </c>
      <c r="D378" t="s">
        <v>2646</v>
      </c>
      <c r="E378" t="s">
        <v>2647</v>
      </c>
      <c r="F378" t="s">
        <v>2648</v>
      </c>
      <c r="G378">
        <v>1923</v>
      </c>
      <c r="H378" t="s">
        <v>2631</v>
      </c>
      <c r="I378" s="10">
        <v>25</v>
      </c>
      <c r="J378" s="10">
        <v>48075</v>
      </c>
      <c r="K378" s="10">
        <v>0.06</v>
      </c>
      <c r="L378" s="10">
        <v>45190.5</v>
      </c>
      <c r="M378" s="21">
        <v>42242</v>
      </c>
      <c r="N378" s="10">
        <f>MONTH(Таблица3[[#This Row],[Дата заказа]])</f>
        <v>8</v>
      </c>
      <c r="O378" s="10">
        <f>WEEKDAY(Таблица3[[#This Row],[Дата заказа]],2)</f>
        <v>3</v>
      </c>
      <c r="P378" s="10">
        <f>IF(AND(DAY(Таблица3[[#This Row],[Дата заказа]])&lt;=20,DAY(Таблица3[[#This Row],[Дата заказа]])&gt;10),1,0)</f>
        <v>0</v>
      </c>
      <c r="Q378" s="10">
        <f>YEAR(Таблица3[[#This Row],[Дата заказа]])</f>
        <v>2015</v>
      </c>
      <c r="R378" s="10">
        <f>_xlfn.ISOWEEKNUM(Таблица3[[#This Row],[Дата заказа]])</f>
        <v>35</v>
      </c>
    </row>
    <row r="379" spans="3:18" x14ac:dyDescent="0.2">
      <c r="C379" s="1">
        <v>4</v>
      </c>
      <c r="D379" t="s">
        <v>2689</v>
      </c>
      <c r="E379" t="s">
        <v>2677</v>
      </c>
      <c r="F379" t="s">
        <v>2708</v>
      </c>
      <c r="G379">
        <v>2211</v>
      </c>
      <c r="H379" t="s">
        <v>2635</v>
      </c>
      <c r="I379" s="10">
        <v>25</v>
      </c>
      <c r="J379" s="10">
        <v>55275</v>
      </c>
      <c r="K379" s="10">
        <v>0.09</v>
      </c>
      <c r="L379" s="10">
        <v>50300.25</v>
      </c>
      <c r="M379" s="21">
        <v>43355</v>
      </c>
      <c r="N379" s="10">
        <f>MONTH(Таблица3[[#This Row],[Дата заказа]])</f>
        <v>9</v>
      </c>
      <c r="O379" s="10">
        <f>WEEKDAY(Таблица3[[#This Row],[Дата заказа]],2)</f>
        <v>3</v>
      </c>
      <c r="P379" s="10">
        <f>IF(AND(DAY(Таблица3[[#This Row],[Дата заказа]])&lt;=20,DAY(Таблица3[[#This Row],[Дата заказа]])&gt;10),1,0)</f>
        <v>1</v>
      </c>
      <c r="Q379" s="10">
        <f>YEAR(Таблица3[[#This Row],[Дата заказа]])</f>
        <v>2018</v>
      </c>
      <c r="R379" s="10">
        <f>_xlfn.ISOWEEKNUM(Таблица3[[#This Row],[Дата заказа]])</f>
        <v>37</v>
      </c>
    </row>
    <row r="380" spans="3:18" x14ac:dyDescent="0.2">
      <c r="C380" s="1">
        <v>8</v>
      </c>
      <c r="D380" t="s">
        <v>2657</v>
      </c>
      <c r="E380" t="s">
        <v>2644</v>
      </c>
      <c r="F380" t="s">
        <v>2658</v>
      </c>
      <c r="G380">
        <v>847</v>
      </c>
      <c r="H380" t="s">
        <v>2631</v>
      </c>
      <c r="I380" s="10">
        <v>15</v>
      </c>
      <c r="J380" s="10">
        <v>12705</v>
      </c>
      <c r="K380" s="10">
        <v>0</v>
      </c>
      <c r="L380" s="10">
        <v>12705</v>
      </c>
      <c r="M380" s="21">
        <v>43013</v>
      </c>
      <c r="N380" s="10">
        <f>MONTH(Таблица3[[#This Row],[Дата заказа]])</f>
        <v>10</v>
      </c>
      <c r="O380" s="10">
        <f>WEEKDAY(Таблица3[[#This Row],[Дата заказа]],2)</f>
        <v>4</v>
      </c>
      <c r="P380" s="10">
        <f>IF(AND(DAY(Таблица3[[#This Row],[Дата заказа]])&lt;=20,DAY(Таблица3[[#This Row],[Дата заказа]])&gt;10),1,0)</f>
        <v>0</v>
      </c>
      <c r="Q380" s="10">
        <f>YEAR(Таблица3[[#This Row],[Дата заказа]])</f>
        <v>2017</v>
      </c>
      <c r="R380" s="10">
        <f>_xlfn.ISOWEEKNUM(Таблица3[[#This Row],[Дата заказа]])</f>
        <v>40</v>
      </c>
    </row>
    <row r="381" spans="3:18" x14ac:dyDescent="0.2">
      <c r="C381" s="1">
        <v>42</v>
      </c>
      <c r="D381" t="s">
        <v>2652</v>
      </c>
      <c r="E381" t="s">
        <v>2647</v>
      </c>
      <c r="F381" t="s">
        <v>2653</v>
      </c>
      <c r="G381">
        <v>800</v>
      </c>
      <c r="H381" t="s">
        <v>2631</v>
      </c>
      <c r="I381" s="10">
        <v>25</v>
      </c>
      <c r="J381" s="10">
        <v>20000</v>
      </c>
      <c r="K381" s="10">
        <v>0.03</v>
      </c>
      <c r="L381" s="10">
        <v>19400</v>
      </c>
      <c r="M381" s="21">
        <v>42184</v>
      </c>
      <c r="N381" s="10">
        <f>MONTH(Таблица3[[#This Row],[Дата заказа]])</f>
        <v>6</v>
      </c>
      <c r="O381" s="10">
        <f>WEEKDAY(Таблица3[[#This Row],[Дата заказа]],2)</f>
        <v>1</v>
      </c>
      <c r="P381" s="10">
        <f>IF(AND(DAY(Таблица3[[#This Row],[Дата заказа]])&lt;=20,DAY(Таблица3[[#This Row],[Дата заказа]])&gt;10),1,0)</f>
        <v>0</v>
      </c>
      <c r="Q381" s="10">
        <f>YEAR(Таблица3[[#This Row],[Дата заказа]])</f>
        <v>2015</v>
      </c>
      <c r="R381" s="10">
        <f>_xlfn.ISOWEEKNUM(Таблица3[[#This Row],[Дата заказа]])</f>
        <v>27</v>
      </c>
    </row>
    <row r="382" spans="3:18" x14ac:dyDescent="0.2">
      <c r="C382" s="1">
        <v>19</v>
      </c>
      <c r="D382" t="s">
        <v>2672</v>
      </c>
      <c r="E382" t="s">
        <v>2644</v>
      </c>
      <c r="F382" t="s">
        <v>2673</v>
      </c>
      <c r="G382">
        <v>1879</v>
      </c>
      <c r="H382" t="s">
        <v>2631</v>
      </c>
      <c r="I382" s="10">
        <v>15</v>
      </c>
      <c r="J382" s="10">
        <v>28185</v>
      </c>
      <c r="K382" s="10">
        <v>0.03</v>
      </c>
      <c r="L382" s="10">
        <v>27339.45</v>
      </c>
      <c r="M382" s="21">
        <v>42954</v>
      </c>
      <c r="N382" s="10">
        <f>MONTH(Таблица3[[#This Row],[Дата заказа]])</f>
        <v>8</v>
      </c>
      <c r="O382" s="10">
        <f>WEEKDAY(Таблица3[[#This Row],[Дата заказа]],2)</f>
        <v>1</v>
      </c>
      <c r="P382" s="10">
        <f>IF(AND(DAY(Таблица3[[#This Row],[Дата заказа]])&lt;=20,DAY(Таблица3[[#This Row],[Дата заказа]])&gt;10),1,0)</f>
        <v>0</v>
      </c>
      <c r="Q382" s="10">
        <f>YEAR(Таблица3[[#This Row],[Дата заказа]])</f>
        <v>2017</v>
      </c>
      <c r="R382" s="10">
        <f>_xlfn.ISOWEEKNUM(Таблица3[[#This Row],[Дата заказа]])</f>
        <v>32</v>
      </c>
    </row>
    <row r="383" spans="3:18" x14ac:dyDescent="0.2">
      <c r="C383" s="1">
        <v>19</v>
      </c>
      <c r="D383" t="s">
        <v>2672</v>
      </c>
      <c r="E383" t="s">
        <v>2644</v>
      </c>
      <c r="F383" t="s">
        <v>2673</v>
      </c>
      <c r="G383">
        <v>1879</v>
      </c>
      <c r="H383" t="s">
        <v>2631</v>
      </c>
      <c r="I383" s="10">
        <v>15</v>
      </c>
      <c r="J383" s="10">
        <v>28185</v>
      </c>
      <c r="K383" s="10">
        <v>0.03</v>
      </c>
      <c r="L383" s="10">
        <v>27339.45</v>
      </c>
      <c r="M383" s="21">
        <v>42142</v>
      </c>
      <c r="N383" s="10">
        <f>MONTH(Таблица3[[#This Row],[Дата заказа]])</f>
        <v>5</v>
      </c>
      <c r="O383" s="10">
        <f>WEEKDAY(Таблица3[[#This Row],[Дата заказа]],2)</f>
        <v>1</v>
      </c>
      <c r="P383" s="10">
        <f>IF(AND(DAY(Таблица3[[#This Row],[Дата заказа]])&lt;=20,DAY(Таблица3[[#This Row],[Дата заказа]])&gt;10),1,0)</f>
        <v>1</v>
      </c>
      <c r="Q383" s="10">
        <f>YEAR(Таблица3[[#This Row],[Дата заказа]])</f>
        <v>2015</v>
      </c>
      <c r="R383" s="10">
        <f>_xlfn.ISOWEEKNUM(Таблица3[[#This Row],[Дата заказа]])</f>
        <v>21</v>
      </c>
    </row>
    <row r="384" spans="3:18" x14ac:dyDescent="0.2">
      <c r="C384" s="1">
        <v>20</v>
      </c>
      <c r="D384" t="s">
        <v>2639</v>
      </c>
      <c r="E384" t="s">
        <v>2640</v>
      </c>
      <c r="F384" t="s">
        <v>2641</v>
      </c>
      <c r="G384">
        <v>2198</v>
      </c>
      <c r="H384" t="s">
        <v>2635</v>
      </c>
      <c r="I384" s="10">
        <v>35</v>
      </c>
      <c r="J384" s="10">
        <v>76930</v>
      </c>
      <c r="K384" s="10">
        <v>0.12</v>
      </c>
      <c r="L384" s="10">
        <v>67698.399999999994</v>
      </c>
      <c r="M384" s="21">
        <v>43255</v>
      </c>
      <c r="N384" s="10">
        <f>MONTH(Таблица3[[#This Row],[Дата заказа]])</f>
        <v>6</v>
      </c>
      <c r="O384" s="10">
        <f>WEEKDAY(Таблица3[[#This Row],[Дата заказа]],2)</f>
        <v>1</v>
      </c>
      <c r="P384" s="10">
        <f>IF(AND(DAY(Таблица3[[#This Row],[Дата заказа]])&lt;=20,DAY(Таблица3[[#This Row],[Дата заказа]])&gt;10),1,0)</f>
        <v>0</v>
      </c>
      <c r="Q384" s="10">
        <f>YEAR(Таблица3[[#This Row],[Дата заказа]])</f>
        <v>2018</v>
      </c>
      <c r="R384" s="10">
        <f>_xlfn.ISOWEEKNUM(Таблица3[[#This Row],[Дата заказа]])</f>
        <v>23</v>
      </c>
    </row>
    <row r="385" spans="3:18" x14ac:dyDescent="0.2">
      <c r="C385" s="1">
        <v>8</v>
      </c>
      <c r="D385" t="s">
        <v>2657</v>
      </c>
      <c r="E385" t="s">
        <v>2644</v>
      </c>
      <c r="F385" t="s">
        <v>2658</v>
      </c>
      <c r="G385">
        <v>847</v>
      </c>
      <c r="H385" t="s">
        <v>2631</v>
      </c>
      <c r="I385" s="10">
        <v>15</v>
      </c>
      <c r="J385" s="10">
        <v>12705</v>
      </c>
      <c r="K385" s="10">
        <v>0</v>
      </c>
      <c r="L385" s="10">
        <v>12705</v>
      </c>
      <c r="M385" s="21">
        <v>44191</v>
      </c>
      <c r="N385" s="10">
        <f>MONTH(Таблица3[[#This Row],[Дата заказа]])</f>
        <v>12</v>
      </c>
      <c r="O385" s="10">
        <f>WEEKDAY(Таблица3[[#This Row],[Дата заказа]],2)</f>
        <v>6</v>
      </c>
      <c r="P385" s="10">
        <f>IF(AND(DAY(Таблица3[[#This Row],[Дата заказа]])&lt;=20,DAY(Таблица3[[#This Row],[Дата заказа]])&gt;10),1,0)</f>
        <v>0</v>
      </c>
      <c r="Q385" s="10">
        <f>YEAR(Таблица3[[#This Row],[Дата заказа]])</f>
        <v>2020</v>
      </c>
      <c r="R385" s="10">
        <f>_xlfn.ISOWEEKNUM(Таблица3[[#This Row],[Дата заказа]])</f>
        <v>52</v>
      </c>
    </row>
    <row r="386" spans="3:18" x14ac:dyDescent="0.2">
      <c r="C386" s="1">
        <v>56</v>
      </c>
      <c r="D386" t="s">
        <v>2652</v>
      </c>
      <c r="E386" t="s">
        <v>2647</v>
      </c>
      <c r="F386" t="s">
        <v>2653</v>
      </c>
      <c r="G386">
        <v>800</v>
      </c>
      <c r="H386" t="s">
        <v>2631</v>
      </c>
      <c r="I386" s="10">
        <v>40</v>
      </c>
      <c r="J386" s="10">
        <v>32000</v>
      </c>
      <c r="K386" s="10">
        <v>0.03</v>
      </c>
      <c r="L386" s="10">
        <v>31040</v>
      </c>
      <c r="M386" s="21">
        <v>43706</v>
      </c>
      <c r="N386" s="10">
        <f>MONTH(Таблица3[[#This Row],[Дата заказа]])</f>
        <v>8</v>
      </c>
      <c r="O386" s="10">
        <f>WEEKDAY(Таблица3[[#This Row],[Дата заказа]],2)</f>
        <v>4</v>
      </c>
      <c r="P386" s="10">
        <f>IF(AND(DAY(Таблица3[[#This Row],[Дата заказа]])&lt;=20,DAY(Таблица3[[#This Row],[Дата заказа]])&gt;10),1,0)</f>
        <v>0</v>
      </c>
      <c r="Q386" s="10">
        <f>YEAR(Таблица3[[#This Row],[Дата заказа]])</f>
        <v>2019</v>
      </c>
      <c r="R386" s="10">
        <f>_xlfn.ISOWEEKNUM(Таблица3[[#This Row],[Дата заказа]])</f>
        <v>35</v>
      </c>
    </row>
    <row r="387" spans="3:18" x14ac:dyDescent="0.2">
      <c r="C387" s="1">
        <v>46</v>
      </c>
      <c r="D387" t="s">
        <v>2691</v>
      </c>
      <c r="E387" t="s">
        <v>2669</v>
      </c>
      <c r="F387" t="s">
        <v>2669</v>
      </c>
      <c r="G387">
        <v>770</v>
      </c>
      <c r="H387" t="s">
        <v>2631</v>
      </c>
      <c r="I387" s="10">
        <v>20</v>
      </c>
      <c r="J387" s="10">
        <v>15400</v>
      </c>
      <c r="K387" s="10">
        <v>0.03</v>
      </c>
      <c r="L387" s="10">
        <v>14938</v>
      </c>
      <c r="M387" s="21">
        <v>43462</v>
      </c>
      <c r="N387" s="10">
        <f>MONTH(Таблица3[[#This Row],[Дата заказа]])</f>
        <v>12</v>
      </c>
      <c r="O387" s="10">
        <f>WEEKDAY(Таблица3[[#This Row],[Дата заказа]],2)</f>
        <v>5</v>
      </c>
      <c r="P387" s="10">
        <f>IF(AND(DAY(Таблица3[[#This Row],[Дата заказа]])&lt;=20,DAY(Таблица3[[#This Row],[Дата заказа]])&gt;10),1,0)</f>
        <v>0</v>
      </c>
      <c r="Q387" s="10">
        <f>YEAR(Таблица3[[#This Row],[Дата заказа]])</f>
        <v>2018</v>
      </c>
      <c r="R387" s="10">
        <f>_xlfn.ISOWEEKNUM(Таблица3[[#This Row],[Дата заказа]])</f>
        <v>52</v>
      </c>
    </row>
    <row r="388" spans="3:18" x14ac:dyDescent="0.2">
      <c r="C388" s="1">
        <v>28</v>
      </c>
      <c r="D388" t="s">
        <v>2632</v>
      </c>
      <c r="E388" t="s">
        <v>2633</v>
      </c>
      <c r="F388" t="s">
        <v>2634</v>
      </c>
      <c r="G388">
        <v>1994</v>
      </c>
      <c r="H388" t="s">
        <v>2635</v>
      </c>
      <c r="I388" s="10">
        <v>40</v>
      </c>
      <c r="J388" s="10">
        <v>79760</v>
      </c>
      <c r="K388" s="10">
        <v>0.12</v>
      </c>
      <c r="L388" s="10">
        <v>70188.800000000003</v>
      </c>
      <c r="M388" s="21">
        <v>42412</v>
      </c>
      <c r="N388" s="10">
        <f>MONTH(Таблица3[[#This Row],[Дата заказа]])</f>
        <v>2</v>
      </c>
      <c r="O388" s="10">
        <f>WEEKDAY(Таблица3[[#This Row],[Дата заказа]],2)</f>
        <v>5</v>
      </c>
      <c r="P388" s="10">
        <f>IF(AND(DAY(Таблица3[[#This Row],[Дата заказа]])&lt;=20,DAY(Таблица3[[#This Row],[Дата заказа]])&gt;10),1,0)</f>
        <v>1</v>
      </c>
      <c r="Q388" s="10">
        <f>YEAR(Таблица3[[#This Row],[Дата заказа]])</f>
        <v>2016</v>
      </c>
      <c r="R388" s="10">
        <f>_xlfn.ISOWEEKNUM(Таблица3[[#This Row],[Дата заказа]])</f>
        <v>6</v>
      </c>
    </row>
    <row r="389" spans="3:18" x14ac:dyDescent="0.2">
      <c r="C389" s="1">
        <v>55</v>
      </c>
      <c r="D389" t="s">
        <v>2676</v>
      </c>
      <c r="E389" t="s">
        <v>2677</v>
      </c>
      <c r="F389" t="s">
        <v>2677</v>
      </c>
      <c r="G389">
        <v>699</v>
      </c>
      <c r="H389" t="s">
        <v>2635</v>
      </c>
      <c r="I389" s="10">
        <v>10</v>
      </c>
      <c r="J389" s="10">
        <v>6990</v>
      </c>
      <c r="K389" s="10">
        <v>0</v>
      </c>
      <c r="L389" s="10">
        <v>6990</v>
      </c>
      <c r="M389" s="21">
        <v>43457</v>
      </c>
      <c r="N389" s="10">
        <f>MONTH(Таблица3[[#This Row],[Дата заказа]])</f>
        <v>12</v>
      </c>
      <c r="O389" s="10">
        <f>WEEKDAY(Таблица3[[#This Row],[Дата заказа]],2)</f>
        <v>7</v>
      </c>
      <c r="P389" s="10">
        <f>IF(AND(DAY(Таблица3[[#This Row],[Дата заказа]])&lt;=20,DAY(Таблица3[[#This Row],[Дата заказа]])&gt;10),1,0)</f>
        <v>0</v>
      </c>
      <c r="Q389" s="10">
        <f>YEAR(Таблица3[[#This Row],[Дата заказа]])</f>
        <v>2018</v>
      </c>
      <c r="R389" s="10">
        <f>_xlfn.ISOWEEKNUM(Таблица3[[#This Row],[Дата заказа]])</f>
        <v>51</v>
      </c>
    </row>
    <row r="390" spans="3:18" x14ac:dyDescent="0.2">
      <c r="C390" s="1">
        <v>50</v>
      </c>
      <c r="D390" t="s">
        <v>2683</v>
      </c>
      <c r="E390" t="s">
        <v>2644</v>
      </c>
      <c r="F390" t="s">
        <v>2684</v>
      </c>
      <c r="G390">
        <v>912</v>
      </c>
      <c r="H390" t="s">
        <v>2631</v>
      </c>
      <c r="I390" s="10">
        <v>20</v>
      </c>
      <c r="J390" s="10">
        <v>18240</v>
      </c>
      <c r="K390" s="10">
        <v>0</v>
      </c>
      <c r="L390" s="10">
        <v>18240</v>
      </c>
      <c r="M390" s="21">
        <v>44084</v>
      </c>
      <c r="N390" s="10">
        <f>MONTH(Таблица3[[#This Row],[Дата заказа]])</f>
        <v>9</v>
      </c>
      <c r="O390" s="10">
        <f>WEEKDAY(Таблица3[[#This Row],[Дата заказа]],2)</f>
        <v>4</v>
      </c>
      <c r="P390" s="10">
        <f>IF(AND(DAY(Таблица3[[#This Row],[Дата заказа]])&lt;=20,DAY(Таблица3[[#This Row],[Дата заказа]])&gt;10),1,0)</f>
        <v>0</v>
      </c>
      <c r="Q390" s="10">
        <f>YEAR(Таблица3[[#This Row],[Дата заказа]])</f>
        <v>2020</v>
      </c>
      <c r="R390" s="10">
        <f>_xlfn.ISOWEEKNUM(Таблица3[[#This Row],[Дата заказа]])</f>
        <v>37</v>
      </c>
    </row>
    <row r="391" spans="3:18" x14ac:dyDescent="0.2">
      <c r="C391" s="1">
        <v>11</v>
      </c>
      <c r="D391" t="s">
        <v>2693</v>
      </c>
      <c r="E391" t="s">
        <v>2629</v>
      </c>
      <c r="F391" t="s">
        <v>2709</v>
      </c>
      <c r="G391">
        <v>3197</v>
      </c>
      <c r="H391" t="s">
        <v>2635</v>
      </c>
      <c r="I391" s="10">
        <v>10</v>
      </c>
      <c r="J391" s="10">
        <v>31970</v>
      </c>
      <c r="K391" s="10">
        <v>0</v>
      </c>
      <c r="L391" s="10">
        <v>31970</v>
      </c>
      <c r="M391" s="21">
        <v>43323</v>
      </c>
      <c r="N391" s="10">
        <f>MONTH(Таблица3[[#This Row],[Дата заказа]])</f>
        <v>8</v>
      </c>
      <c r="O391" s="10">
        <f>WEEKDAY(Таблица3[[#This Row],[Дата заказа]],2)</f>
        <v>6</v>
      </c>
      <c r="P391" s="10">
        <f>IF(AND(DAY(Таблица3[[#This Row],[Дата заказа]])&lt;=20,DAY(Таблица3[[#This Row],[Дата заказа]])&gt;10),1,0)</f>
        <v>1</v>
      </c>
      <c r="Q391" s="10">
        <f>YEAR(Таблица3[[#This Row],[Дата заказа]])</f>
        <v>2018</v>
      </c>
      <c r="R391" s="10">
        <f>_xlfn.ISOWEEKNUM(Таблица3[[#This Row],[Дата заказа]])</f>
        <v>32</v>
      </c>
    </row>
    <row r="392" spans="3:18" x14ac:dyDescent="0.2">
      <c r="C392" s="1">
        <v>47</v>
      </c>
      <c r="D392" t="s">
        <v>2674</v>
      </c>
      <c r="E392" t="s">
        <v>2633</v>
      </c>
      <c r="F392" t="s">
        <v>2675</v>
      </c>
      <c r="G392">
        <v>1994</v>
      </c>
      <c r="H392" t="s">
        <v>2635</v>
      </c>
      <c r="I392" s="10">
        <v>12</v>
      </c>
      <c r="J392" s="10">
        <v>23928</v>
      </c>
      <c r="K392" s="10">
        <v>0.03</v>
      </c>
      <c r="L392" s="10">
        <v>23210.16</v>
      </c>
      <c r="M392" s="21">
        <v>42301</v>
      </c>
      <c r="N392" s="10">
        <f>MONTH(Таблица3[[#This Row],[Дата заказа]])</f>
        <v>10</v>
      </c>
      <c r="O392" s="10">
        <f>WEEKDAY(Таблица3[[#This Row],[Дата заказа]],2)</f>
        <v>6</v>
      </c>
      <c r="P392" s="10">
        <f>IF(AND(DAY(Таблица3[[#This Row],[Дата заказа]])&lt;=20,DAY(Таблица3[[#This Row],[Дата заказа]])&gt;10),1,0)</f>
        <v>0</v>
      </c>
      <c r="Q392" s="10">
        <f>YEAR(Таблица3[[#This Row],[Дата заказа]])</f>
        <v>2015</v>
      </c>
      <c r="R392" s="10">
        <f>_xlfn.ISOWEEKNUM(Таблица3[[#This Row],[Дата заказа]])</f>
        <v>43</v>
      </c>
    </row>
    <row r="393" spans="3:18" x14ac:dyDescent="0.2">
      <c r="C393" s="1">
        <v>49</v>
      </c>
      <c r="D393" t="s">
        <v>2698</v>
      </c>
      <c r="E393" t="s">
        <v>2655</v>
      </c>
      <c r="F393" t="s">
        <v>2661</v>
      </c>
      <c r="G393">
        <v>617</v>
      </c>
      <c r="H393" t="s">
        <v>2635</v>
      </c>
      <c r="I393" s="10">
        <v>25</v>
      </c>
      <c r="J393" s="10">
        <v>15425</v>
      </c>
      <c r="K393" s="10">
        <v>0</v>
      </c>
      <c r="L393" s="10">
        <v>15425</v>
      </c>
      <c r="M393" s="21">
        <v>44177</v>
      </c>
      <c r="N393" s="10">
        <f>MONTH(Таблица3[[#This Row],[Дата заказа]])</f>
        <v>12</v>
      </c>
      <c r="O393" s="10">
        <f>WEEKDAY(Таблица3[[#This Row],[Дата заказа]],2)</f>
        <v>6</v>
      </c>
      <c r="P393" s="10">
        <f>IF(AND(DAY(Таблица3[[#This Row],[Дата заказа]])&lt;=20,DAY(Таблица3[[#This Row],[Дата заказа]])&gt;10),1,0)</f>
        <v>1</v>
      </c>
      <c r="Q393" s="10">
        <f>YEAR(Таблица3[[#This Row],[Дата заказа]])</f>
        <v>2020</v>
      </c>
      <c r="R393" s="10">
        <f>_xlfn.ISOWEEKNUM(Таблица3[[#This Row],[Дата заказа]])</f>
        <v>50</v>
      </c>
    </row>
    <row r="394" spans="3:18" x14ac:dyDescent="0.2">
      <c r="C394" s="1">
        <v>39</v>
      </c>
      <c r="D394" t="s">
        <v>2646</v>
      </c>
      <c r="E394" t="s">
        <v>2647</v>
      </c>
      <c r="F394" t="s">
        <v>2648</v>
      </c>
      <c r="G394">
        <v>1923</v>
      </c>
      <c r="H394" t="s">
        <v>2631</v>
      </c>
      <c r="I394" s="10">
        <v>25</v>
      </c>
      <c r="J394" s="10">
        <v>48075</v>
      </c>
      <c r="K394" s="10">
        <v>0.06</v>
      </c>
      <c r="L394" s="10">
        <v>45190.5</v>
      </c>
      <c r="M394" s="21">
        <v>44060</v>
      </c>
      <c r="N394" s="10">
        <f>MONTH(Таблица3[[#This Row],[Дата заказа]])</f>
        <v>8</v>
      </c>
      <c r="O394" s="10">
        <f>WEEKDAY(Таблица3[[#This Row],[Дата заказа]],2)</f>
        <v>1</v>
      </c>
      <c r="P394" s="10">
        <f>IF(AND(DAY(Таблица3[[#This Row],[Дата заказа]])&lt;=20,DAY(Таблица3[[#This Row],[Дата заказа]])&gt;10),1,0)</f>
        <v>1</v>
      </c>
      <c r="Q394" s="10">
        <f>YEAR(Таблица3[[#This Row],[Дата заказа]])</f>
        <v>2020</v>
      </c>
      <c r="R394" s="10">
        <f>_xlfn.ISOWEEKNUM(Таблица3[[#This Row],[Дата заказа]])</f>
        <v>34</v>
      </c>
    </row>
    <row r="395" spans="3:18" x14ac:dyDescent="0.2">
      <c r="C395" s="1">
        <v>55</v>
      </c>
      <c r="D395" t="s">
        <v>2676</v>
      </c>
      <c r="E395" t="s">
        <v>2677</v>
      </c>
      <c r="F395" t="s">
        <v>2677</v>
      </c>
      <c r="G395">
        <v>699</v>
      </c>
      <c r="H395" t="s">
        <v>2635</v>
      </c>
      <c r="I395" s="10">
        <v>10</v>
      </c>
      <c r="J395" s="10">
        <v>6990</v>
      </c>
      <c r="K395" s="10">
        <v>0</v>
      </c>
      <c r="L395" s="10">
        <v>6990</v>
      </c>
      <c r="M395" s="21">
        <v>43352</v>
      </c>
      <c r="N395" s="10">
        <f>MONTH(Таблица3[[#This Row],[Дата заказа]])</f>
        <v>9</v>
      </c>
      <c r="O395" s="10">
        <f>WEEKDAY(Таблица3[[#This Row],[Дата заказа]],2)</f>
        <v>7</v>
      </c>
      <c r="P395" s="10">
        <f>IF(AND(DAY(Таблица3[[#This Row],[Дата заказа]])&lt;=20,DAY(Таблица3[[#This Row],[Дата заказа]])&gt;10),1,0)</f>
        <v>0</v>
      </c>
      <c r="Q395" s="10">
        <f>YEAR(Таблица3[[#This Row],[Дата заказа]])</f>
        <v>2018</v>
      </c>
      <c r="R395" s="10">
        <f>_xlfn.ISOWEEKNUM(Таблица3[[#This Row],[Дата заказа]])</f>
        <v>36</v>
      </c>
    </row>
    <row r="396" spans="3:18" x14ac:dyDescent="0.2">
      <c r="C396" s="1">
        <v>40</v>
      </c>
      <c r="D396" t="s">
        <v>2657</v>
      </c>
      <c r="E396" t="s">
        <v>2644</v>
      </c>
      <c r="F396" t="s">
        <v>2658</v>
      </c>
      <c r="G396">
        <v>847</v>
      </c>
      <c r="H396" t="s">
        <v>2631</v>
      </c>
      <c r="I396" s="10">
        <v>15</v>
      </c>
      <c r="J396" s="10">
        <v>12705</v>
      </c>
      <c r="K396" s="10">
        <v>0</v>
      </c>
      <c r="L396" s="10">
        <v>12705</v>
      </c>
      <c r="M396" s="21">
        <v>44154</v>
      </c>
      <c r="N396" s="10">
        <f>MONTH(Таблица3[[#This Row],[Дата заказа]])</f>
        <v>11</v>
      </c>
      <c r="O396" s="10">
        <f>WEEKDAY(Таблица3[[#This Row],[Дата заказа]],2)</f>
        <v>4</v>
      </c>
      <c r="P396" s="10">
        <f>IF(AND(DAY(Таблица3[[#This Row],[Дата заказа]])&lt;=20,DAY(Таблица3[[#This Row],[Дата заказа]])&gt;10),1,0)</f>
        <v>1</v>
      </c>
      <c r="Q396" s="10">
        <f>YEAR(Таблица3[[#This Row],[Дата заказа]])</f>
        <v>2020</v>
      </c>
      <c r="R396" s="10">
        <f>_xlfn.ISOWEEKNUM(Таблица3[[#This Row],[Дата заказа]])</f>
        <v>47</v>
      </c>
    </row>
    <row r="397" spans="3:18" x14ac:dyDescent="0.2">
      <c r="C397" s="1">
        <v>40</v>
      </c>
      <c r="D397" t="s">
        <v>2657</v>
      </c>
      <c r="E397" t="s">
        <v>2644</v>
      </c>
      <c r="F397" t="s">
        <v>2658</v>
      </c>
      <c r="G397">
        <v>847</v>
      </c>
      <c r="H397" t="s">
        <v>2631</v>
      </c>
      <c r="I397" s="10">
        <v>15</v>
      </c>
      <c r="J397" s="10">
        <v>12705</v>
      </c>
      <c r="K397" s="10">
        <v>0</v>
      </c>
      <c r="L397" s="10">
        <v>12705</v>
      </c>
      <c r="M397" s="21">
        <v>42030</v>
      </c>
      <c r="N397" s="10">
        <f>MONTH(Таблица3[[#This Row],[Дата заказа]])</f>
        <v>1</v>
      </c>
      <c r="O397" s="10">
        <f>WEEKDAY(Таблица3[[#This Row],[Дата заказа]],2)</f>
        <v>1</v>
      </c>
      <c r="P397" s="10">
        <f>IF(AND(DAY(Таблица3[[#This Row],[Дата заказа]])&lt;=20,DAY(Таблица3[[#This Row],[Дата заказа]])&gt;10),1,0)</f>
        <v>0</v>
      </c>
      <c r="Q397" s="10">
        <f>YEAR(Таблица3[[#This Row],[Дата заказа]])</f>
        <v>2015</v>
      </c>
      <c r="R397" s="10">
        <f>_xlfn.ISOWEEKNUM(Таблица3[[#This Row],[Дата заказа]])</f>
        <v>5</v>
      </c>
    </row>
    <row r="398" spans="3:18" x14ac:dyDescent="0.2">
      <c r="C398" s="1">
        <v>42</v>
      </c>
      <c r="D398" t="s">
        <v>2652</v>
      </c>
      <c r="E398" t="s">
        <v>2647</v>
      </c>
      <c r="F398" t="s">
        <v>2653</v>
      </c>
      <c r="G398">
        <v>800</v>
      </c>
      <c r="H398" t="s">
        <v>2631</v>
      </c>
      <c r="I398" s="10">
        <v>25</v>
      </c>
      <c r="J398" s="10">
        <v>20000</v>
      </c>
      <c r="K398" s="10">
        <v>0.03</v>
      </c>
      <c r="L398" s="10">
        <v>19400</v>
      </c>
      <c r="M398" s="21">
        <v>43641</v>
      </c>
      <c r="N398" s="10">
        <f>MONTH(Таблица3[[#This Row],[Дата заказа]])</f>
        <v>6</v>
      </c>
      <c r="O398" s="10">
        <f>WEEKDAY(Таблица3[[#This Row],[Дата заказа]],2)</f>
        <v>2</v>
      </c>
      <c r="P398" s="10">
        <f>IF(AND(DAY(Таблица3[[#This Row],[Дата заказа]])&lt;=20,DAY(Таблица3[[#This Row],[Дата заказа]])&gt;10),1,0)</f>
        <v>0</v>
      </c>
      <c r="Q398" s="10">
        <f>YEAR(Таблица3[[#This Row],[Дата заказа]])</f>
        <v>2019</v>
      </c>
      <c r="R398" s="10">
        <f>_xlfn.ISOWEEKNUM(Таблица3[[#This Row],[Дата заказа]])</f>
        <v>26</v>
      </c>
    </row>
    <row r="399" spans="3:18" x14ac:dyDescent="0.2">
      <c r="C399" s="1">
        <v>7</v>
      </c>
      <c r="D399" t="s">
        <v>2646</v>
      </c>
      <c r="E399" t="s">
        <v>2647</v>
      </c>
      <c r="F399" t="s">
        <v>2648</v>
      </c>
      <c r="G399">
        <v>1923</v>
      </c>
      <c r="H399" t="s">
        <v>2631</v>
      </c>
      <c r="I399" s="10">
        <v>25</v>
      </c>
      <c r="J399" s="10">
        <v>48075</v>
      </c>
      <c r="K399" s="10">
        <v>0.06</v>
      </c>
      <c r="L399" s="10">
        <v>45190.5</v>
      </c>
      <c r="M399" s="21">
        <v>42322</v>
      </c>
      <c r="N399" s="10">
        <f>MONTH(Таблица3[[#This Row],[Дата заказа]])</f>
        <v>11</v>
      </c>
      <c r="O399" s="10">
        <f>WEEKDAY(Таблица3[[#This Row],[Дата заказа]],2)</f>
        <v>6</v>
      </c>
      <c r="P399" s="10">
        <f>IF(AND(DAY(Таблица3[[#This Row],[Дата заказа]])&lt;=20,DAY(Таблица3[[#This Row],[Дата заказа]])&gt;10),1,0)</f>
        <v>1</v>
      </c>
      <c r="Q399" s="10">
        <f>YEAR(Таблица3[[#This Row],[Дата заказа]])</f>
        <v>2015</v>
      </c>
      <c r="R399" s="10">
        <f>_xlfn.ISOWEEKNUM(Таблица3[[#This Row],[Дата заказа]])</f>
        <v>46</v>
      </c>
    </row>
    <row r="400" spans="3:18" x14ac:dyDescent="0.2">
      <c r="C400" s="1">
        <v>25</v>
      </c>
      <c r="D400" t="s">
        <v>2651</v>
      </c>
      <c r="E400" t="s">
        <v>2633</v>
      </c>
      <c r="F400" t="s">
        <v>2634</v>
      </c>
      <c r="G400">
        <v>1994</v>
      </c>
      <c r="H400" t="s">
        <v>2635</v>
      </c>
      <c r="I400" s="10">
        <v>10</v>
      </c>
      <c r="J400" s="10">
        <v>19940</v>
      </c>
      <c r="K400" s="10">
        <v>0.03</v>
      </c>
      <c r="L400" s="10">
        <v>19341.8</v>
      </c>
      <c r="M400" s="21">
        <v>42566</v>
      </c>
      <c r="N400" s="10">
        <f>MONTH(Таблица3[[#This Row],[Дата заказа]])</f>
        <v>7</v>
      </c>
      <c r="O400" s="10">
        <f>WEEKDAY(Таблица3[[#This Row],[Дата заказа]],2)</f>
        <v>5</v>
      </c>
      <c r="P400" s="10">
        <f>IF(AND(DAY(Таблица3[[#This Row],[Дата заказа]])&lt;=20,DAY(Таблица3[[#This Row],[Дата заказа]])&gt;10),1,0)</f>
        <v>1</v>
      </c>
      <c r="Q400" s="10">
        <f>YEAR(Таблица3[[#This Row],[Дата заказа]])</f>
        <v>2016</v>
      </c>
      <c r="R400" s="10">
        <f>_xlfn.ISOWEEKNUM(Таблица3[[#This Row],[Дата заказа]])</f>
        <v>28</v>
      </c>
    </row>
    <row r="401" spans="3:18" x14ac:dyDescent="0.2">
      <c r="C401" s="1">
        <v>16</v>
      </c>
      <c r="D401" t="s">
        <v>2734</v>
      </c>
      <c r="E401" t="s">
        <v>2703</v>
      </c>
      <c r="F401" t="s">
        <v>2735</v>
      </c>
      <c r="G401">
        <v>843</v>
      </c>
      <c r="H401" t="s">
        <v>2635</v>
      </c>
      <c r="I401" s="10">
        <v>5</v>
      </c>
      <c r="J401" s="10">
        <v>4215</v>
      </c>
      <c r="K401" s="10">
        <v>0</v>
      </c>
      <c r="L401" s="10">
        <v>4215</v>
      </c>
      <c r="M401" s="21">
        <v>43060</v>
      </c>
      <c r="N401" s="10">
        <f>MONTH(Таблица3[[#This Row],[Дата заказа]])</f>
        <v>11</v>
      </c>
      <c r="O401" s="10">
        <f>WEEKDAY(Таблица3[[#This Row],[Дата заказа]],2)</f>
        <v>2</v>
      </c>
      <c r="P401" s="10">
        <f>IF(AND(DAY(Таблица3[[#This Row],[Дата заказа]])&lt;=20,DAY(Таблица3[[#This Row],[Дата заказа]])&gt;10),1,0)</f>
        <v>0</v>
      </c>
      <c r="Q401" s="10">
        <f>YEAR(Таблица3[[#This Row],[Дата заказа]])</f>
        <v>2017</v>
      </c>
      <c r="R401" s="10">
        <f>_xlfn.ISOWEEKNUM(Таблица3[[#This Row],[Дата заказа]])</f>
        <v>47</v>
      </c>
    </row>
    <row r="402" spans="3:18" x14ac:dyDescent="0.2">
      <c r="C402" s="1">
        <v>13</v>
      </c>
      <c r="D402" t="s">
        <v>2649</v>
      </c>
      <c r="E402" t="s">
        <v>2629</v>
      </c>
      <c r="F402" t="s">
        <v>2650</v>
      </c>
      <c r="G402">
        <v>759</v>
      </c>
      <c r="H402" t="s">
        <v>2635</v>
      </c>
      <c r="I402" s="10">
        <v>14</v>
      </c>
      <c r="J402" s="10">
        <v>10626</v>
      </c>
      <c r="K402" s="10">
        <v>0</v>
      </c>
      <c r="L402" s="10">
        <v>10626</v>
      </c>
      <c r="M402" s="21">
        <v>43574</v>
      </c>
      <c r="N402" s="10">
        <f>MONTH(Таблица3[[#This Row],[Дата заказа]])</f>
        <v>4</v>
      </c>
      <c r="O402" s="10">
        <f>WEEKDAY(Таблица3[[#This Row],[Дата заказа]],2)</f>
        <v>5</v>
      </c>
      <c r="P402" s="10">
        <f>IF(AND(DAY(Таблица3[[#This Row],[Дата заказа]])&lt;=20,DAY(Таблица3[[#This Row],[Дата заказа]])&gt;10),1,0)</f>
        <v>1</v>
      </c>
      <c r="Q402" s="10">
        <f>YEAR(Таблица3[[#This Row],[Дата заказа]])</f>
        <v>2019</v>
      </c>
      <c r="R402" s="10">
        <f>_xlfn.ISOWEEKNUM(Таблица3[[#This Row],[Дата заказа]])</f>
        <v>16</v>
      </c>
    </row>
    <row r="403" spans="3:18" x14ac:dyDescent="0.2">
      <c r="C403" s="1">
        <v>30</v>
      </c>
      <c r="D403" t="s">
        <v>2668</v>
      </c>
      <c r="E403" t="s">
        <v>2669</v>
      </c>
      <c r="F403" t="s">
        <v>2670</v>
      </c>
      <c r="G403">
        <v>1730</v>
      </c>
      <c r="H403" t="s">
        <v>2631</v>
      </c>
      <c r="I403" s="10">
        <v>5</v>
      </c>
      <c r="J403" s="10">
        <v>8650</v>
      </c>
      <c r="K403" s="10">
        <v>0</v>
      </c>
      <c r="L403" s="10">
        <v>8650</v>
      </c>
      <c r="M403" s="21">
        <v>43735</v>
      </c>
      <c r="N403" s="10">
        <f>MONTH(Таблица3[[#This Row],[Дата заказа]])</f>
        <v>9</v>
      </c>
      <c r="O403" s="10">
        <f>WEEKDAY(Таблица3[[#This Row],[Дата заказа]],2)</f>
        <v>5</v>
      </c>
      <c r="P403" s="10">
        <f>IF(AND(DAY(Таблица3[[#This Row],[Дата заказа]])&lt;=20,DAY(Таблица3[[#This Row],[Дата заказа]])&gt;10),1,0)</f>
        <v>0</v>
      </c>
      <c r="Q403" s="10">
        <f>YEAR(Таблица3[[#This Row],[Дата заказа]])</f>
        <v>2019</v>
      </c>
      <c r="R403" s="10">
        <f>_xlfn.ISOWEEKNUM(Таблица3[[#This Row],[Дата заказа]])</f>
        <v>39</v>
      </c>
    </row>
    <row r="404" spans="3:18" x14ac:dyDescent="0.2">
      <c r="C404" s="1">
        <v>11</v>
      </c>
      <c r="D404" t="s">
        <v>2693</v>
      </c>
      <c r="E404" t="s">
        <v>2629</v>
      </c>
      <c r="F404" t="s">
        <v>2709</v>
      </c>
      <c r="G404">
        <v>3197</v>
      </c>
      <c r="H404" t="s">
        <v>2635</v>
      </c>
      <c r="I404" s="10">
        <v>10</v>
      </c>
      <c r="J404" s="10">
        <v>31970</v>
      </c>
      <c r="K404" s="10">
        <v>0</v>
      </c>
      <c r="L404" s="10">
        <v>31970</v>
      </c>
      <c r="M404" s="21">
        <v>44135</v>
      </c>
      <c r="N404" s="10">
        <f>MONTH(Таблица3[[#This Row],[Дата заказа]])</f>
        <v>10</v>
      </c>
      <c r="O404" s="10">
        <f>WEEKDAY(Таблица3[[#This Row],[Дата заказа]],2)</f>
        <v>6</v>
      </c>
      <c r="P404" s="10">
        <f>IF(AND(DAY(Таблица3[[#This Row],[Дата заказа]])&lt;=20,DAY(Таблица3[[#This Row],[Дата заказа]])&gt;10),1,0)</f>
        <v>0</v>
      </c>
      <c r="Q404" s="10">
        <f>YEAR(Таблица3[[#This Row],[Дата заказа]])</f>
        <v>2020</v>
      </c>
      <c r="R404" s="10">
        <f>_xlfn.ISOWEEKNUM(Таблица3[[#This Row],[Дата заказа]])</f>
        <v>44</v>
      </c>
    </row>
    <row r="405" spans="3:18" x14ac:dyDescent="0.2">
      <c r="C405" s="1">
        <v>1</v>
      </c>
      <c r="D405" t="s">
        <v>2700</v>
      </c>
      <c r="E405" t="s">
        <v>2647</v>
      </c>
      <c r="F405" t="s">
        <v>2701</v>
      </c>
      <c r="G405">
        <v>876</v>
      </c>
      <c r="H405" t="s">
        <v>2635</v>
      </c>
      <c r="I405" s="10">
        <v>20</v>
      </c>
      <c r="J405" s="10">
        <v>17520</v>
      </c>
      <c r="K405" s="10">
        <v>0.03</v>
      </c>
      <c r="L405" s="10">
        <v>16994.400000000001</v>
      </c>
      <c r="M405" s="21">
        <v>42289</v>
      </c>
      <c r="N405" s="10">
        <f>MONTH(Таблица3[[#This Row],[Дата заказа]])</f>
        <v>10</v>
      </c>
      <c r="O405" s="10">
        <f>WEEKDAY(Таблица3[[#This Row],[Дата заказа]],2)</f>
        <v>1</v>
      </c>
      <c r="P405" s="10">
        <f>IF(AND(DAY(Таблица3[[#This Row],[Дата заказа]])&lt;=20,DAY(Таблица3[[#This Row],[Дата заказа]])&gt;10),1,0)</f>
        <v>1</v>
      </c>
      <c r="Q405" s="10">
        <f>YEAR(Таблица3[[#This Row],[Дата заказа]])</f>
        <v>2015</v>
      </c>
      <c r="R405" s="10">
        <f>_xlfn.ISOWEEKNUM(Таблица3[[#This Row],[Дата заказа]])</f>
        <v>42</v>
      </c>
    </row>
    <row r="406" spans="3:18" x14ac:dyDescent="0.2">
      <c r="C406" s="1">
        <v>32</v>
      </c>
      <c r="D406" t="s">
        <v>2696</v>
      </c>
      <c r="E406" t="s">
        <v>2629</v>
      </c>
      <c r="F406" t="s">
        <v>2638</v>
      </c>
      <c r="G406">
        <v>967</v>
      </c>
      <c r="H406" t="s">
        <v>2635</v>
      </c>
      <c r="I406" s="10">
        <v>8</v>
      </c>
      <c r="J406" s="10">
        <v>7736</v>
      </c>
      <c r="K406" s="10">
        <v>0</v>
      </c>
      <c r="L406" s="10">
        <v>7736</v>
      </c>
      <c r="M406" s="21">
        <v>43541</v>
      </c>
      <c r="N406" s="10">
        <f>MONTH(Таблица3[[#This Row],[Дата заказа]])</f>
        <v>3</v>
      </c>
      <c r="O406" s="10">
        <f>WEEKDAY(Таблица3[[#This Row],[Дата заказа]],2)</f>
        <v>7</v>
      </c>
      <c r="P406" s="10">
        <f>IF(AND(DAY(Таблица3[[#This Row],[Дата заказа]])&lt;=20,DAY(Таблица3[[#This Row],[Дата заказа]])&gt;10),1,0)</f>
        <v>1</v>
      </c>
      <c r="Q406" s="10">
        <f>YEAR(Таблица3[[#This Row],[Дата заказа]])</f>
        <v>2019</v>
      </c>
      <c r="R406" s="10">
        <f>_xlfn.ISOWEEKNUM(Таблица3[[#This Row],[Дата заказа]])</f>
        <v>11</v>
      </c>
    </row>
    <row r="407" spans="3:18" x14ac:dyDescent="0.2">
      <c r="C407" s="1">
        <v>43</v>
      </c>
      <c r="D407" t="s">
        <v>2693</v>
      </c>
      <c r="E407" t="s">
        <v>2629</v>
      </c>
      <c r="F407" t="s">
        <v>2650</v>
      </c>
      <c r="G407">
        <v>759</v>
      </c>
      <c r="H407" t="s">
        <v>2635</v>
      </c>
      <c r="I407" s="10">
        <v>10</v>
      </c>
      <c r="J407" s="10">
        <v>7590</v>
      </c>
      <c r="K407" s="10">
        <v>0</v>
      </c>
      <c r="L407" s="10">
        <v>7590</v>
      </c>
      <c r="M407" s="21">
        <v>43247</v>
      </c>
      <c r="N407" s="10">
        <f>MONTH(Таблица3[[#This Row],[Дата заказа]])</f>
        <v>5</v>
      </c>
      <c r="O407" s="10">
        <f>WEEKDAY(Таблица3[[#This Row],[Дата заказа]],2)</f>
        <v>7</v>
      </c>
      <c r="P407" s="10">
        <f>IF(AND(DAY(Таблица3[[#This Row],[Дата заказа]])&lt;=20,DAY(Таблица3[[#This Row],[Дата заказа]])&gt;10),1,0)</f>
        <v>0</v>
      </c>
      <c r="Q407" s="10">
        <f>YEAR(Таблица3[[#This Row],[Дата заказа]])</f>
        <v>2018</v>
      </c>
      <c r="R407" s="10">
        <f>_xlfn.ISOWEEKNUM(Таблица3[[#This Row],[Дата заказа]])</f>
        <v>21</v>
      </c>
    </row>
    <row r="408" spans="3:18" x14ac:dyDescent="0.2">
      <c r="C408" s="1">
        <v>50</v>
      </c>
      <c r="D408" t="s">
        <v>2683</v>
      </c>
      <c r="E408" t="s">
        <v>2644</v>
      </c>
      <c r="F408" t="s">
        <v>2684</v>
      </c>
      <c r="G408">
        <v>912</v>
      </c>
      <c r="H408" t="s">
        <v>2631</v>
      </c>
      <c r="I408" s="10">
        <v>20</v>
      </c>
      <c r="J408" s="10">
        <v>18240</v>
      </c>
      <c r="K408" s="10">
        <v>0</v>
      </c>
      <c r="L408" s="10">
        <v>18240</v>
      </c>
      <c r="M408" s="21">
        <v>43123</v>
      </c>
      <c r="N408" s="10">
        <f>MONTH(Таблица3[[#This Row],[Дата заказа]])</f>
        <v>1</v>
      </c>
      <c r="O408" s="10">
        <f>WEEKDAY(Таблица3[[#This Row],[Дата заказа]],2)</f>
        <v>2</v>
      </c>
      <c r="P408" s="10">
        <f>IF(AND(DAY(Таблица3[[#This Row],[Дата заказа]])&lt;=20,DAY(Таблица3[[#This Row],[Дата заказа]])&gt;10),1,0)</f>
        <v>0</v>
      </c>
      <c r="Q408" s="10">
        <f>YEAR(Таблица3[[#This Row],[Дата заказа]])</f>
        <v>2018</v>
      </c>
      <c r="R408" s="10">
        <f>_xlfn.ISOWEEKNUM(Таблица3[[#This Row],[Дата заказа]])</f>
        <v>4</v>
      </c>
    </row>
    <row r="409" spans="3:18" x14ac:dyDescent="0.2">
      <c r="C409" s="1">
        <v>35</v>
      </c>
      <c r="D409" t="s">
        <v>2698</v>
      </c>
      <c r="E409" t="s">
        <v>2655</v>
      </c>
      <c r="F409" t="s">
        <v>2661</v>
      </c>
      <c r="G409">
        <v>617</v>
      </c>
      <c r="H409" t="s">
        <v>2635</v>
      </c>
      <c r="I409" s="10">
        <v>10</v>
      </c>
      <c r="J409" s="10">
        <v>6170</v>
      </c>
      <c r="K409" s="10">
        <v>0</v>
      </c>
      <c r="L409" s="10">
        <v>6170</v>
      </c>
      <c r="M409" s="21">
        <v>42589</v>
      </c>
      <c r="N409" s="10">
        <f>MONTH(Таблица3[[#This Row],[Дата заказа]])</f>
        <v>8</v>
      </c>
      <c r="O409" s="10">
        <f>WEEKDAY(Таблица3[[#This Row],[Дата заказа]],2)</f>
        <v>7</v>
      </c>
      <c r="P409" s="10">
        <f>IF(AND(DAY(Таблица3[[#This Row],[Дата заказа]])&lt;=20,DAY(Таблица3[[#This Row],[Дата заказа]])&gt;10),1,0)</f>
        <v>0</v>
      </c>
      <c r="Q409" s="10">
        <f>YEAR(Таблица3[[#This Row],[Дата заказа]])</f>
        <v>2016</v>
      </c>
      <c r="R409" s="10">
        <f>_xlfn.ISOWEEKNUM(Таблица3[[#This Row],[Дата заказа]])</f>
        <v>31</v>
      </c>
    </row>
    <row r="410" spans="3:18" x14ac:dyDescent="0.2">
      <c r="C410" s="1">
        <v>35</v>
      </c>
      <c r="D410" t="s">
        <v>2698</v>
      </c>
      <c r="E410" t="s">
        <v>2655</v>
      </c>
      <c r="F410" t="s">
        <v>2661</v>
      </c>
      <c r="G410">
        <v>617</v>
      </c>
      <c r="H410" t="s">
        <v>2635</v>
      </c>
      <c r="I410" s="10">
        <v>10</v>
      </c>
      <c r="J410" s="10">
        <v>6170</v>
      </c>
      <c r="K410" s="10">
        <v>0</v>
      </c>
      <c r="L410" s="10">
        <v>6170</v>
      </c>
      <c r="M410" s="21">
        <v>42877</v>
      </c>
      <c r="N410" s="10">
        <f>MONTH(Таблица3[[#This Row],[Дата заказа]])</f>
        <v>5</v>
      </c>
      <c r="O410" s="10">
        <f>WEEKDAY(Таблица3[[#This Row],[Дата заказа]],2)</f>
        <v>1</v>
      </c>
      <c r="P410" s="10">
        <f>IF(AND(DAY(Таблица3[[#This Row],[Дата заказа]])&lt;=20,DAY(Таблица3[[#This Row],[Дата заказа]])&gt;10),1,0)</f>
        <v>0</v>
      </c>
      <c r="Q410" s="10">
        <f>YEAR(Таблица3[[#This Row],[Дата заказа]])</f>
        <v>2017</v>
      </c>
      <c r="R410" s="10">
        <f>_xlfn.ISOWEEKNUM(Таблица3[[#This Row],[Дата заказа]])</f>
        <v>21</v>
      </c>
    </row>
    <row r="411" spans="3:18" x14ac:dyDescent="0.2">
      <c r="C411" s="1">
        <v>0</v>
      </c>
      <c r="D411" t="s">
        <v>2666</v>
      </c>
      <c r="E411" t="s">
        <v>2655</v>
      </c>
      <c r="F411" t="s">
        <v>2667</v>
      </c>
      <c r="G411">
        <v>620</v>
      </c>
      <c r="H411" t="s">
        <v>2635</v>
      </c>
      <c r="I411" s="10">
        <v>30</v>
      </c>
      <c r="J411" s="10">
        <v>18600</v>
      </c>
      <c r="K411" s="10">
        <v>0.03</v>
      </c>
      <c r="L411" s="10">
        <v>18042</v>
      </c>
      <c r="M411" s="21">
        <v>43517</v>
      </c>
      <c r="N411" s="10">
        <f>MONTH(Таблица3[[#This Row],[Дата заказа]])</f>
        <v>2</v>
      </c>
      <c r="O411" s="10">
        <f>WEEKDAY(Таблица3[[#This Row],[Дата заказа]],2)</f>
        <v>4</v>
      </c>
      <c r="P411" s="10">
        <f>IF(AND(DAY(Таблица3[[#This Row],[Дата заказа]])&lt;=20,DAY(Таблица3[[#This Row],[Дата заказа]])&gt;10),1,0)</f>
        <v>0</v>
      </c>
      <c r="Q411" s="10">
        <f>YEAR(Таблица3[[#This Row],[Дата заказа]])</f>
        <v>2019</v>
      </c>
      <c r="R411" s="10">
        <f>_xlfn.ISOWEEKNUM(Таблица3[[#This Row],[Дата заказа]])</f>
        <v>8</v>
      </c>
    </row>
    <row r="412" spans="3:18" x14ac:dyDescent="0.2">
      <c r="C412" s="1">
        <v>3</v>
      </c>
      <c r="D412" t="s">
        <v>2642</v>
      </c>
      <c r="E412" t="s">
        <v>2629</v>
      </c>
      <c r="F412" t="s">
        <v>2629</v>
      </c>
      <c r="G412">
        <v>807</v>
      </c>
      <c r="H412" t="s">
        <v>2631</v>
      </c>
      <c r="I412" s="10">
        <v>18</v>
      </c>
      <c r="J412" s="10">
        <v>14526</v>
      </c>
      <c r="K412" s="10">
        <v>0</v>
      </c>
      <c r="L412" s="10">
        <v>14526</v>
      </c>
      <c r="M412" s="21">
        <v>42143</v>
      </c>
      <c r="N412" s="10">
        <f>MONTH(Таблица3[[#This Row],[Дата заказа]])</f>
        <v>5</v>
      </c>
      <c r="O412" s="10">
        <f>WEEKDAY(Таблица3[[#This Row],[Дата заказа]],2)</f>
        <v>2</v>
      </c>
      <c r="P412" s="10">
        <f>IF(AND(DAY(Таблица3[[#This Row],[Дата заказа]])&lt;=20,DAY(Таблица3[[#This Row],[Дата заказа]])&gt;10),1,0)</f>
        <v>1</v>
      </c>
      <c r="Q412" s="10">
        <f>YEAR(Таблица3[[#This Row],[Дата заказа]])</f>
        <v>2015</v>
      </c>
      <c r="R412" s="10">
        <f>_xlfn.ISOWEEKNUM(Таблица3[[#This Row],[Дата заказа]])</f>
        <v>21</v>
      </c>
    </row>
    <row r="413" spans="3:18" x14ac:dyDescent="0.2">
      <c r="C413" s="1">
        <v>46</v>
      </c>
      <c r="D413" t="s">
        <v>2691</v>
      </c>
      <c r="E413" t="s">
        <v>2669</v>
      </c>
      <c r="F413" t="s">
        <v>2669</v>
      </c>
      <c r="G413">
        <v>770</v>
      </c>
      <c r="H413" t="s">
        <v>2631</v>
      </c>
      <c r="I413" s="10">
        <v>20</v>
      </c>
      <c r="J413" s="10">
        <v>15400</v>
      </c>
      <c r="K413" s="10">
        <v>0.03</v>
      </c>
      <c r="L413" s="10">
        <v>14938</v>
      </c>
      <c r="M413" s="21">
        <v>43336</v>
      </c>
      <c r="N413" s="10">
        <f>MONTH(Таблица3[[#This Row],[Дата заказа]])</f>
        <v>8</v>
      </c>
      <c r="O413" s="10">
        <f>WEEKDAY(Таблица3[[#This Row],[Дата заказа]],2)</f>
        <v>5</v>
      </c>
      <c r="P413" s="10">
        <f>IF(AND(DAY(Таблица3[[#This Row],[Дата заказа]])&lt;=20,DAY(Таблица3[[#This Row],[Дата заказа]])&gt;10),1,0)</f>
        <v>0</v>
      </c>
      <c r="Q413" s="10">
        <f>YEAR(Таблица3[[#This Row],[Дата заказа]])</f>
        <v>2018</v>
      </c>
      <c r="R413" s="10">
        <f>_xlfn.ISOWEEKNUM(Таблица3[[#This Row],[Дата заказа]])</f>
        <v>34</v>
      </c>
    </row>
    <row r="414" spans="3:18" x14ac:dyDescent="0.2">
      <c r="C414" s="1">
        <v>14</v>
      </c>
      <c r="D414" t="s">
        <v>2691</v>
      </c>
      <c r="E414" t="s">
        <v>2669</v>
      </c>
      <c r="F414" t="s">
        <v>2669</v>
      </c>
      <c r="G414">
        <v>770</v>
      </c>
      <c r="H414" t="s">
        <v>2631</v>
      </c>
      <c r="I414" s="10">
        <v>20</v>
      </c>
      <c r="J414" s="10">
        <v>15400</v>
      </c>
      <c r="K414" s="10">
        <v>0.03</v>
      </c>
      <c r="L414" s="10">
        <v>14938</v>
      </c>
      <c r="M414" s="21">
        <v>42892</v>
      </c>
      <c r="N414" s="10">
        <f>MONTH(Таблица3[[#This Row],[Дата заказа]])</f>
        <v>6</v>
      </c>
      <c r="O414" s="10">
        <f>WEEKDAY(Таблица3[[#This Row],[Дата заказа]],2)</f>
        <v>2</v>
      </c>
      <c r="P414" s="10">
        <f>IF(AND(DAY(Таблица3[[#This Row],[Дата заказа]])&lt;=20,DAY(Таблица3[[#This Row],[Дата заказа]])&gt;10),1,0)</f>
        <v>0</v>
      </c>
      <c r="Q414" s="10">
        <f>YEAR(Таблица3[[#This Row],[Дата заказа]])</f>
        <v>2017</v>
      </c>
      <c r="R414" s="10">
        <f>_xlfn.ISOWEEKNUM(Таблица3[[#This Row],[Дата заказа]])</f>
        <v>23</v>
      </c>
    </row>
    <row r="415" spans="3:18" x14ac:dyDescent="0.2">
      <c r="C415" s="1">
        <v>43</v>
      </c>
      <c r="D415" t="s">
        <v>2693</v>
      </c>
      <c r="E415" t="s">
        <v>2629</v>
      </c>
      <c r="F415" t="s">
        <v>2650</v>
      </c>
      <c r="G415">
        <v>759</v>
      </c>
      <c r="H415" t="s">
        <v>2635</v>
      </c>
      <c r="I415" s="10">
        <v>10</v>
      </c>
      <c r="J415" s="10">
        <v>7590</v>
      </c>
      <c r="K415" s="10">
        <v>0</v>
      </c>
      <c r="L415" s="10">
        <v>7590</v>
      </c>
      <c r="M415" s="21">
        <v>42900</v>
      </c>
      <c r="N415" s="10">
        <f>MONTH(Таблица3[[#This Row],[Дата заказа]])</f>
        <v>6</v>
      </c>
      <c r="O415" s="10">
        <f>WEEKDAY(Таблица3[[#This Row],[Дата заказа]],2)</f>
        <v>3</v>
      </c>
      <c r="P415" s="10">
        <f>IF(AND(DAY(Таблица3[[#This Row],[Дата заказа]])&lt;=20,DAY(Таблица3[[#This Row],[Дата заказа]])&gt;10),1,0)</f>
        <v>1</v>
      </c>
      <c r="Q415" s="10">
        <f>YEAR(Таблица3[[#This Row],[Дата заказа]])</f>
        <v>2017</v>
      </c>
      <c r="R415" s="10">
        <f>_xlfn.ISOWEEKNUM(Таблица3[[#This Row],[Дата заказа]])</f>
        <v>24</v>
      </c>
    </row>
    <row r="416" spans="3:18" x14ac:dyDescent="0.2">
      <c r="C416" s="1">
        <v>44</v>
      </c>
      <c r="D416" t="s">
        <v>2643</v>
      </c>
      <c r="E416" t="s">
        <v>2644</v>
      </c>
      <c r="F416" t="s">
        <v>2645</v>
      </c>
      <c r="G416">
        <v>1386</v>
      </c>
      <c r="H416" t="s">
        <v>2631</v>
      </c>
      <c r="I416" s="10">
        <v>20</v>
      </c>
      <c r="J416" s="10">
        <v>27720</v>
      </c>
      <c r="K416" s="10">
        <v>0.03</v>
      </c>
      <c r="L416" s="10">
        <v>26888.400000000001</v>
      </c>
      <c r="M416" s="21">
        <v>42681</v>
      </c>
      <c r="N416" s="10">
        <f>MONTH(Таблица3[[#This Row],[Дата заказа]])</f>
        <v>11</v>
      </c>
      <c r="O416" s="10">
        <f>WEEKDAY(Таблица3[[#This Row],[Дата заказа]],2)</f>
        <v>1</v>
      </c>
      <c r="P416" s="10">
        <f>IF(AND(DAY(Таблица3[[#This Row],[Дата заказа]])&lt;=20,DAY(Таблица3[[#This Row],[Дата заказа]])&gt;10),1,0)</f>
        <v>0</v>
      </c>
      <c r="Q416" s="10">
        <f>YEAR(Таблица3[[#This Row],[Дата заказа]])</f>
        <v>2016</v>
      </c>
      <c r="R416" s="10">
        <f>_xlfn.ISOWEEKNUM(Таблица3[[#This Row],[Дата заказа]])</f>
        <v>45</v>
      </c>
    </row>
    <row r="417" spans="3:18" x14ac:dyDescent="0.2">
      <c r="C417" s="1">
        <v>38</v>
      </c>
      <c r="D417" t="s">
        <v>2628</v>
      </c>
      <c r="E417" t="s">
        <v>2629</v>
      </c>
      <c r="F417" t="s">
        <v>2630</v>
      </c>
      <c r="G417">
        <v>1182</v>
      </c>
      <c r="H417" t="s">
        <v>2631</v>
      </c>
      <c r="I417" s="10">
        <v>17</v>
      </c>
      <c r="J417" s="10">
        <v>20094</v>
      </c>
      <c r="K417" s="10">
        <v>0.03</v>
      </c>
      <c r="L417" s="10">
        <v>19491.18</v>
      </c>
      <c r="M417" s="21">
        <v>42258</v>
      </c>
      <c r="N417" s="10">
        <f>MONTH(Таблица3[[#This Row],[Дата заказа]])</f>
        <v>9</v>
      </c>
      <c r="O417" s="10">
        <f>WEEKDAY(Таблица3[[#This Row],[Дата заказа]],2)</f>
        <v>5</v>
      </c>
      <c r="P417" s="10">
        <f>IF(AND(DAY(Таблица3[[#This Row],[Дата заказа]])&lt;=20,DAY(Таблица3[[#This Row],[Дата заказа]])&gt;10),1,0)</f>
        <v>1</v>
      </c>
      <c r="Q417" s="10">
        <f>YEAR(Таблица3[[#This Row],[Дата заказа]])</f>
        <v>2015</v>
      </c>
      <c r="R417" s="10">
        <f>_xlfn.ISOWEEKNUM(Таблица3[[#This Row],[Дата заказа]])</f>
        <v>37</v>
      </c>
    </row>
    <row r="418" spans="3:18" x14ac:dyDescent="0.2">
      <c r="C418" s="1">
        <v>56</v>
      </c>
      <c r="D418" t="s">
        <v>2652</v>
      </c>
      <c r="E418" t="s">
        <v>2647</v>
      </c>
      <c r="F418" t="s">
        <v>2653</v>
      </c>
      <c r="G418">
        <v>800</v>
      </c>
      <c r="H418" t="s">
        <v>2631</v>
      </c>
      <c r="I418" s="10">
        <v>40</v>
      </c>
      <c r="J418" s="10">
        <v>32000</v>
      </c>
      <c r="K418" s="10">
        <v>0.03</v>
      </c>
      <c r="L418" s="10">
        <v>31040</v>
      </c>
      <c r="M418" s="21">
        <v>42238</v>
      </c>
      <c r="N418" s="10">
        <f>MONTH(Таблица3[[#This Row],[Дата заказа]])</f>
        <v>8</v>
      </c>
      <c r="O418" s="10">
        <f>WEEKDAY(Таблица3[[#This Row],[Дата заказа]],2)</f>
        <v>6</v>
      </c>
      <c r="P418" s="10">
        <f>IF(AND(DAY(Таблица3[[#This Row],[Дата заказа]])&lt;=20,DAY(Таблица3[[#This Row],[Дата заказа]])&gt;10),1,0)</f>
        <v>0</v>
      </c>
      <c r="Q418" s="10">
        <f>YEAR(Таблица3[[#This Row],[Дата заказа]])</f>
        <v>2015</v>
      </c>
      <c r="R418" s="10">
        <f>_xlfn.ISOWEEKNUM(Таблица3[[#This Row],[Дата заказа]])</f>
        <v>34</v>
      </c>
    </row>
    <row r="419" spans="3:18" x14ac:dyDescent="0.2">
      <c r="C419" s="1">
        <v>40</v>
      </c>
      <c r="D419" t="s">
        <v>2657</v>
      </c>
      <c r="E419" t="s">
        <v>2644</v>
      </c>
      <c r="F419" t="s">
        <v>2658</v>
      </c>
      <c r="G419">
        <v>847</v>
      </c>
      <c r="H419" t="s">
        <v>2631</v>
      </c>
      <c r="I419" s="10">
        <v>15</v>
      </c>
      <c r="J419" s="10">
        <v>12705</v>
      </c>
      <c r="K419" s="10">
        <v>0</v>
      </c>
      <c r="L419" s="10">
        <v>12705</v>
      </c>
      <c r="M419" s="21">
        <v>43342</v>
      </c>
      <c r="N419" s="10">
        <f>MONTH(Таблица3[[#This Row],[Дата заказа]])</f>
        <v>8</v>
      </c>
      <c r="O419" s="10">
        <f>WEEKDAY(Таблица3[[#This Row],[Дата заказа]],2)</f>
        <v>4</v>
      </c>
      <c r="P419" s="10">
        <f>IF(AND(DAY(Таблица3[[#This Row],[Дата заказа]])&lt;=20,DAY(Таблица3[[#This Row],[Дата заказа]])&gt;10),1,0)</f>
        <v>0</v>
      </c>
      <c r="Q419" s="10">
        <f>YEAR(Таблица3[[#This Row],[Дата заказа]])</f>
        <v>2018</v>
      </c>
      <c r="R419" s="10">
        <f>_xlfn.ISOWEEKNUM(Таблица3[[#This Row],[Дата заказа]])</f>
        <v>35</v>
      </c>
    </row>
    <row r="420" spans="3:18" x14ac:dyDescent="0.2">
      <c r="C420" s="1">
        <v>50</v>
      </c>
      <c r="D420" t="s">
        <v>2683</v>
      </c>
      <c r="E420" t="s">
        <v>2644</v>
      </c>
      <c r="F420" t="s">
        <v>2684</v>
      </c>
      <c r="G420">
        <v>912</v>
      </c>
      <c r="H420" t="s">
        <v>2631</v>
      </c>
      <c r="I420" s="10">
        <v>20</v>
      </c>
      <c r="J420" s="10">
        <v>18240</v>
      </c>
      <c r="K420" s="10">
        <v>0</v>
      </c>
      <c r="L420" s="10">
        <v>18240</v>
      </c>
      <c r="M420" s="21">
        <v>43613</v>
      </c>
      <c r="N420" s="10">
        <f>MONTH(Таблица3[[#This Row],[Дата заказа]])</f>
        <v>5</v>
      </c>
      <c r="O420" s="10">
        <f>WEEKDAY(Таблица3[[#This Row],[Дата заказа]],2)</f>
        <v>2</v>
      </c>
      <c r="P420" s="10">
        <f>IF(AND(DAY(Таблица3[[#This Row],[Дата заказа]])&lt;=20,DAY(Таблица3[[#This Row],[Дата заказа]])&gt;10),1,0)</f>
        <v>0</v>
      </c>
      <c r="Q420" s="10">
        <f>YEAR(Таблица3[[#This Row],[Дата заказа]])</f>
        <v>2019</v>
      </c>
      <c r="R420" s="10">
        <f>_xlfn.ISOWEEKNUM(Таблица3[[#This Row],[Дата заказа]])</f>
        <v>22</v>
      </c>
    </row>
    <row r="421" spans="3:18" x14ac:dyDescent="0.2">
      <c r="C421" s="1">
        <v>24</v>
      </c>
      <c r="D421" t="s">
        <v>2706</v>
      </c>
      <c r="E421" t="s">
        <v>2640</v>
      </c>
      <c r="F421" t="s">
        <v>2707</v>
      </c>
      <c r="G421">
        <v>957</v>
      </c>
      <c r="H421" t="s">
        <v>2631</v>
      </c>
      <c r="I421" s="10">
        <v>25</v>
      </c>
      <c r="J421" s="10">
        <v>23925</v>
      </c>
      <c r="K421" s="10">
        <v>0.03</v>
      </c>
      <c r="L421" s="10">
        <v>23207.25</v>
      </c>
      <c r="M421" s="21">
        <v>43843</v>
      </c>
      <c r="N421" s="10">
        <f>MONTH(Таблица3[[#This Row],[Дата заказа]])</f>
        <v>1</v>
      </c>
      <c r="O421" s="10">
        <f>WEEKDAY(Таблица3[[#This Row],[Дата заказа]],2)</f>
        <v>1</v>
      </c>
      <c r="P421" s="10">
        <f>IF(AND(DAY(Таблица3[[#This Row],[Дата заказа]])&lt;=20,DAY(Таблица3[[#This Row],[Дата заказа]])&gt;10),1,0)</f>
        <v>1</v>
      </c>
      <c r="Q421" s="10">
        <f>YEAR(Таблица3[[#This Row],[Дата заказа]])</f>
        <v>2020</v>
      </c>
      <c r="R421" s="10">
        <f>_xlfn.ISOWEEKNUM(Таблица3[[#This Row],[Дата заказа]])</f>
        <v>3</v>
      </c>
    </row>
    <row r="422" spans="3:18" x14ac:dyDescent="0.2">
      <c r="C422" s="1">
        <v>30</v>
      </c>
      <c r="D422" t="s">
        <v>2668</v>
      </c>
      <c r="E422" t="s">
        <v>2669</v>
      </c>
      <c r="F422" t="s">
        <v>2670</v>
      </c>
      <c r="G422">
        <v>1730</v>
      </c>
      <c r="H422" t="s">
        <v>2631</v>
      </c>
      <c r="I422" s="10">
        <v>5</v>
      </c>
      <c r="J422" s="10">
        <v>8650</v>
      </c>
      <c r="K422" s="10">
        <v>0</v>
      </c>
      <c r="L422" s="10">
        <v>8650</v>
      </c>
      <c r="M422" s="21">
        <v>43897</v>
      </c>
      <c r="N422" s="10">
        <f>MONTH(Таблица3[[#This Row],[Дата заказа]])</f>
        <v>3</v>
      </c>
      <c r="O422" s="10">
        <f>WEEKDAY(Таблица3[[#This Row],[Дата заказа]],2)</f>
        <v>6</v>
      </c>
      <c r="P422" s="10">
        <f>IF(AND(DAY(Таблица3[[#This Row],[Дата заказа]])&lt;=20,DAY(Таблица3[[#This Row],[Дата заказа]])&gt;10),1,0)</f>
        <v>0</v>
      </c>
      <c r="Q422" s="10">
        <f>YEAR(Таблица3[[#This Row],[Дата заказа]])</f>
        <v>2020</v>
      </c>
      <c r="R422" s="10">
        <f>_xlfn.ISOWEEKNUM(Таблица3[[#This Row],[Дата заказа]])</f>
        <v>10</v>
      </c>
    </row>
    <row r="423" spans="3:18" x14ac:dyDescent="0.2">
      <c r="C423" s="1">
        <v>28</v>
      </c>
      <c r="D423" t="s">
        <v>2632</v>
      </c>
      <c r="E423" t="s">
        <v>2633</v>
      </c>
      <c r="F423" t="s">
        <v>2634</v>
      </c>
      <c r="G423">
        <v>1994</v>
      </c>
      <c r="H423" t="s">
        <v>2635</v>
      </c>
      <c r="I423" s="10">
        <v>40</v>
      </c>
      <c r="J423" s="10">
        <v>79760</v>
      </c>
      <c r="K423" s="10">
        <v>0.12</v>
      </c>
      <c r="L423" s="10">
        <v>70188.800000000003</v>
      </c>
      <c r="M423" s="21">
        <v>43310</v>
      </c>
      <c r="N423" s="10">
        <f>MONTH(Таблица3[[#This Row],[Дата заказа]])</f>
        <v>7</v>
      </c>
      <c r="O423" s="10">
        <f>WEEKDAY(Таблица3[[#This Row],[Дата заказа]],2)</f>
        <v>7</v>
      </c>
      <c r="P423" s="10">
        <f>IF(AND(DAY(Таблица3[[#This Row],[Дата заказа]])&lt;=20,DAY(Таблица3[[#This Row],[Дата заказа]])&gt;10),1,0)</f>
        <v>0</v>
      </c>
      <c r="Q423" s="10">
        <f>YEAR(Таблица3[[#This Row],[Дата заказа]])</f>
        <v>2018</v>
      </c>
      <c r="R423" s="10">
        <f>_xlfn.ISOWEEKNUM(Таблица3[[#This Row],[Дата заказа]])</f>
        <v>30</v>
      </c>
    </row>
    <row r="424" spans="3:18" x14ac:dyDescent="0.2">
      <c r="C424" s="1">
        <v>1</v>
      </c>
      <c r="D424" t="s">
        <v>2700</v>
      </c>
      <c r="E424" t="s">
        <v>2647</v>
      </c>
      <c r="F424" t="s">
        <v>2701</v>
      </c>
      <c r="G424">
        <v>876</v>
      </c>
      <c r="H424" t="s">
        <v>2635</v>
      </c>
      <c r="I424" s="10">
        <v>20</v>
      </c>
      <c r="J424" s="10">
        <v>17520</v>
      </c>
      <c r="K424" s="10">
        <v>0.03</v>
      </c>
      <c r="L424" s="10">
        <v>16994.400000000001</v>
      </c>
      <c r="M424" s="21">
        <v>43467</v>
      </c>
      <c r="N424" s="10">
        <f>MONTH(Таблица3[[#This Row],[Дата заказа]])</f>
        <v>1</v>
      </c>
      <c r="O424" s="10">
        <f>WEEKDAY(Таблица3[[#This Row],[Дата заказа]],2)</f>
        <v>3</v>
      </c>
      <c r="P424" s="10">
        <f>IF(AND(DAY(Таблица3[[#This Row],[Дата заказа]])&lt;=20,DAY(Таблица3[[#This Row],[Дата заказа]])&gt;10),1,0)</f>
        <v>0</v>
      </c>
      <c r="Q424" s="10">
        <f>YEAR(Таблица3[[#This Row],[Дата заказа]])</f>
        <v>2019</v>
      </c>
      <c r="R424" s="10">
        <f>_xlfn.ISOWEEKNUM(Таблица3[[#This Row],[Дата заказа]])</f>
        <v>1</v>
      </c>
    </row>
    <row r="425" spans="3:18" x14ac:dyDescent="0.2">
      <c r="C425" s="1">
        <v>50</v>
      </c>
      <c r="D425" t="s">
        <v>2683</v>
      </c>
      <c r="E425" t="s">
        <v>2644</v>
      </c>
      <c r="F425" t="s">
        <v>2684</v>
      </c>
      <c r="G425">
        <v>912</v>
      </c>
      <c r="H425" t="s">
        <v>2631</v>
      </c>
      <c r="I425" s="10">
        <v>20</v>
      </c>
      <c r="J425" s="10">
        <v>18240</v>
      </c>
      <c r="K425" s="10">
        <v>0</v>
      </c>
      <c r="L425" s="10">
        <v>18240</v>
      </c>
      <c r="M425" s="21">
        <v>43347</v>
      </c>
      <c r="N425" s="10">
        <f>MONTH(Таблица3[[#This Row],[Дата заказа]])</f>
        <v>9</v>
      </c>
      <c r="O425" s="10">
        <f>WEEKDAY(Таблица3[[#This Row],[Дата заказа]],2)</f>
        <v>2</v>
      </c>
      <c r="P425" s="10">
        <f>IF(AND(DAY(Таблица3[[#This Row],[Дата заказа]])&lt;=20,DAY(Таблица3[[#This Row],[Дата заказа]])&gt;10),1,0)</f>
        <v>0</v>
      </c>
      <c r="Q425" s="10">
        <f>YEAR(Таблица3[[#This Row],[Дата заказа]])</f>
        <v>2018</v>
      </c>
      <c r="R425" s="10">
        <f>_xlfn.ISOWEEKNUM(Таблица3[[#This Row],[Дата заказа]])</f>
        <v>36</v>
      </c>
    </row>
    <row r="426" spans="3:18" x14ac:dyDescent="0.2">
      <c r="C426" s="1">
        <v>25</v>
      </c>
      <c r="D426" t="s">
        <v>2651</v>
      </c>
      <c r="E426" t="s">
        <v>2633</v>
      </c>
      <c r="F426" t="s">
        <v>2634</v>
      </c>
      <c r="G426">
        <v>1994</v>
      </c>
      <c r="H426" t="s">
        <v>2635</v>
      </c>
      <c r="I426" s="10">
        <v>10</v>
      </c>
      <c r="J426" s="10">
        <v>19940</v>
      </c>
      <c r="K426" s="10">
        <v>0.03</v>
      </c>
      <c r="L426" s="10">
        <v>19341.8</v>
      </c>
      <c r="M426" s="21">
        <v>43135</v>
      </c>
      <c r="N426" s="10">
        <f>MONTH(Таблица3[[#This Row],[Дата заказа]])</f>
        <v>2</v>
      </c>
      <c r="O426" s="10">
        <f>WEEKDAY(Таблица3[[#This Row],[Дата заказа]],2)</f>
        <v>7</v>
      </c>
      <c r="P426" s="10">
        <f>IF(AND(DAY(Таблица3[[#This Row],[Дата заказа]])&lt;=20,DAY(Таблица3[[#This Row],[Дата заказа]])&gt;10),1,0)</f>
        <v>0</v>
      </c>
      <c r="Q426" s="10">
        <f>YEAR(Таблица3[[#This Row],[Дата заказа]])</f>
        <v>2018</v>
      </c>
      <c r="R426" s="10">
        <f>_xlfn.ISOWEEKNUM(Таблица3[[#This Row],[Дата заказа]])</f>
        <v>5</v>
      </c>
    </row>
    <row r="427" spans="3:18" x14ac:dyDescent="0.2">
      <c r="C427" s="1">
        <v>32</v>
      </c>
      <c r="D427" t="s">
        <v>2696</v>
      </c>
      <c r="E427" t="s">
        <v>2629</v>
      </c>
      <c r="F427" t="s">
        <v>2638</v>
      </c>
      <c r="G427">
        <v>967</v>
      </c>
      <c r="H427" t="s">
        <v>2635</v>
      </c>
      <c r="I427" s="10">
        <v>8</v>
      </c>
      <c r="J427" s="10">
        <v>7736</v>
      </c>
      <c r="K427" s="10">
        <v>0</v>
      </c>
      <c r="L427" s="10">
        <v>7736</v>
      </c>
      <c r="M427" s="21">
        <v>42619</v>
      </c>
      <c r="N427" s="10">
        <f>MONTH(Таблица3[[#This Row],[Дата заказа]])</f>
        <v>9</v>
      </c>
      <c r="O427" s="10">
        <f>WEEKDAY(Таблица3[[#This Row],[Дата заказа]],2)</f>
        <v>2</v>
      </c>
      <c r="P427" s="10">
        <f>IF(AND(DAY(Таблица3[[#This Row],[Дата заказа]])&lt;=20,DAY(Таблица3[[#This Row],[Дата заказа]])&gt;10),1,0)</f>
        <v>0</v>
      </c>
      <c r="Q427" s="10">
        <f>YEAR(Таблица3[[#This Row],[Дата заказа]])</f>
        <v>2016</v>
      </c>
      <c r="R427" s="10">
        <f>_xlfn.ISOWEEKNUM(Таблица3[[#This Row],[Дата заказа]])</f>
        <v>36</v>
      </c>
    </row>
    <row r="428" spans="3:18" x14ac:dyDescent="0.2">
      <c r="C428" s="1">
        <v>9</v>
      </c>
      <c r="D428" t="s">
        <v>2676</v>
      </c>
      <c r="E428" t="s">
        <v>2677</v>
      </c>
      <c r="F428" t="s">
        <v>2677</v>
      </c>
      <c r="G428">
        <v>699</v>
      </c>
      <c r="H428" t="s">
        <v>2635</v>
      </c>
      <c r="I428" s="10">
        <v>10</v>
      </c>
      <c r="J428" s="10">
        <v>6990</v>
      </c>
      <c r="K428" s="10">
        <v>0</v>
      </c>
      <c r="L428" s="10">
        <v>6990</v>
      </c>
      <c r="M428" s="21">
        <v>42911</v>
      </c>
      <c r="N428" s="10">
        <f>MONTH(Таблица3[[#This Row],[Дата заказа]])</f>
        <v>6</v>
      </c>
      <c r="O428" s="10">
        <f>WEEKDAY(Таблица3[[#This Row],[Дата заказа]],2)</f>
        <v>7</v>
      </c>
      <c r="P428" s="10">
        <f>IF(AND(DAY(Таблица3[[#This Row],[Дата заказа]])&lt;=20,DAY(Таблица3[[#This Row],[Дата заказа]])&gt;10),1,0)</f>
        <v>0</v>
      </c>
      <c r="Q428" s="10">
        <f>YEAR(Таблица3[[#This Row],[Дата заказа]])</f>
        <v>2017</v>
      </c>
      <c r="R428" s="10">
        <f>_xlfn.ISOWEEKNUM(Таблица3[[#This Row],[Дата заказа]])</f>
        <v>25</v>
      </c>
    </row>
    <row r="429" spans="3:18" x14ac:dyDescent="0.2">
      <c r="C429" s="1">
        <v>13</v>
      </c>
      <c r="D429" t="s">
        <v>2649</v>
      </c>
      <c r="E429" t="s">
        <v>2629</v>
      </c>
      <c r="F429" t="s">
        <v>2650</v>
      </c>
      <c r="G429">
        <v>759</v>
      </c>
      <c r="H429" t="s">
        <v>2635</v>
      </c>
      <c r="I429" s="10">
        <v>14</v>
      </c>
      <c r="J429" s="10">
        <v>10626</v>
      </c>
      <c r="K429" s="10">
        <v>0</v>
      </c>
      <c r="L429" s="10">
        <v>10626</v>
      </c>
      <c r="M429" s="21">
        <v>42788</v>
      </c>
      <c r="N429" s="10">
        <f>MONTH(Таблица3[[#This Row],[Дата заказа]])</f>
        <v>2</v>
      </c>
      <c r="O429" s="10">
        <f>WEEKDAY(Таблица3[[#This Row],[Дата заказа]],2)</f>
        <v>3</v>
      </c>
      <c r="P429" s="10">
        <f>IF(AND(DAY(Таблица3[[#This Row],[Дата заказа]])&lt;=20,DAY(Таблица3[[#This Row],[Дата заказа]])&gt;10),1,0)</f>
        <v>0</v>
      </c>
      <c r="Q429" s="10">
        <f>YEAR(Таблица3[[#This Row],[Дата заказа]])</f>
        <v>2017</v>
      </c>
      <c r="R429" s="10">
        <f>_xlfn.ISOWEEKNUM(Таблица3[[#This Row],[Дата заказа]])</f>
        <v>8</v>
      </c>
    </row>
    <row r="430" spans="3:18" x14ac:dyDescent="0.2">
      <c r="C430" s="1">
        <v>42</v>
      </c>
      <c r="D430" t="s">
        <v>2652</v>
      </c>
      <c r="E430" t="s">
        <v>2647</v>
      </c>
      <c r="F430" t="s">
        <v>2653</v>
      </c>
      <c r="G430">
        <v>800</v>
      </c>
      <c r="H430" t="s">
        <v>2631</v>
      </c>
      <c r="I430" s="10">
        <v>25</v>
      </c>
      <c r="J430" s="10">
        <v>20000</v>
      </c>
      <c r="K430" s="10">
        <v>0.03</v>
      </c>
      <c r="L430" s="10">
        <v>19400</v>
      </c>
      <c r="M430" s="21">
        <v>42409</v>
      </c>
      <c r="N430" s="10">
        <f>MONTH(Таблица3[[#This Row],[Дата заказа]])</f>
        <v>2</v>
      </c>
      <c r="O430" s="10">
        <f>WEEKDAY(Таблица3[[#This Row],[Дата заказа]],2)</f>
        <v>2</v>
      </c>
      <c r="P430" s="10">
        <f>IF(AND(DAY(Таблица3[[#This Row],[Дата заказа]])&lt;=20,DAY(Таблица3[[#This Row],[Дата заказа]])&gt;10),1,0)</f>
        <v>0</v>
      </c>
      <c r="Q430" s="10">
        <f>YEAR(Таблица3[[#This Row],[Дата заказа]])</f>
        <v>2016</v>
      </c>
      <c r="R430" s="10">
        <f>_xlfn.ISOWEEKNUM(Таблица3[[#This Row],[Дата заказа]])</f>
        <v>6</v>
      </c>
    </row>
    <row r="431" spans="3:18" x14ac:dyDescent="0.2">
      <c r="C431" s="1">
        <v>34</v>
      </c>
      <c r="D431" t="s">
        <v>2664</v>
      </c>
      <c r="E431" t="s">
        <v>2647</v>
      </c>
      <c r="F431" t="s">
        <v>2665</v>
      </c>
      <c r="G431">
        <v>2199</v>
      </c>
      <c r="H431" t="s">
        <v>2631</v>
      </c>
      <c r="I431" s="10">
        <v>60</v>
      </c>
      <c r="J431" s="10">
        <v>131940</v>
      </c>
      <c r="K431" s="10">
        <v>0.15</v>
      </c>
      <c r="L431" s="10">
        <v>112149</v>
      </c>
      <c r="M431" s="21">
        <v>43949</v>
      </c>
      <c r="N431" s="10">
        <f>MONTH(Таблица3[[#This Row],[Дата заказа]])</f>
        <v>4</v>
      </c>
      <c r="O431" s="10">
        <f>WEEKDAY(Таблица3[[#This Row],[Дата заказа]],2)</f>
        <v>2</v>
      </c>
      <c r="P431" s="10">
        <f>IF(AND(DAY(Таблица3[[#This Row],[Дата заказа]])&lt;=20,DAY(Таблица3[[#This Row],[Дата заказа]])&gt;10),1,0)</f>
        <v>0</v>
      </c>
      <c r="Q431" s="10">
        <f>YEAR(Таблица3[[#This Row],[Дата заказа]])</f>
        <v>2020</v>
      </c>
      <c r="R431" s="10">
        <f>_xlfn.ISOWEEKNUM(Таблица3[[#This Row],[Дата заказа]])</f>
        <v>18</v>
      </c>
    </row>
    <row r="432" spans="3:18" x14ac:dyDescent="0.2">
      <c r="C432" s="1">
        <v>26</v>
      </c>
      <c r="D432" t="s">
        <v>2660</v>
      </c>
      <c r="E432" t="s">
        <v>2655</v>
      </c>
      <c r="F432" t="s">
        <v>2661</v>
      </c>
      <c r="G432">
        <v>2197</v>
      </c>
      <c r="H432" t="s">
        <v>2631</v>
      </c>
      <c r="I432" s="10">
        <v>40</v>
      </c>
      <c r="J432" s="10">
        <v>87880</v>
      </c>
      <c r="K432" s="10">
        <v>0.12</v>
      </c>
      <c r="L432" s="10">
        <v>77334.399999999994</v>
      </c>
      <c r="M432" s="21">
        <v>43461</v>
      </c>
      <c r="N432" s="10">
        <f>MONTH(Таблица3[[#This Row],[Дата заказа]])</f>
        <v>12</v>
      </c>
      <c r="O432" s="10">
        <f>WEEKDAY(Таблица3[[#This Row],[Дата заказа]],2)</f>
        <v>4</v>
      </c>
      <c r="P432" s="10">
        <f>IF(AND(DAY(Таблица3[[#This Row],[Дата заказа]])&lt;=20,DAY(Таблица3[[#This Row],[Дата заказа]])&gt;10),1,0)</f>
        <v>0</v>
      </c>
      <c r="Q432" s="10">
        <f>YEAR(Таблица3[[#This Row],[Дата заказа]])</f>
        <v>2018</v>
      </c>
      <c r="R432" s="10">
        <f>_xlfn.ISOWEEKNUM(Таблица3[[#This Row],[Дата заказа]])</f>
        <v>52</v>
      </c>
    </row>
  </sheetData>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3:AC72"/>
  <sheetViews>
    <sheetView topLeftCell="J2" workbookViewId="0">
      <selection activeCell="F72" sqref="F72"/>
    </sheetView>
  </sheetViews>
  <sheetFormatPr baseColWidth="10" defaultColWidth="8.83203125" defaultRowHeight="15" x14ac:dyDescent="0.2"/>
  <sheetData>
    <row r="3" spans="4:29" x14ac:dyDescent="0.2">
      <c r="E3" s="19">
        <v>1</v>
      </c>
      <c r="F3" s="19">
        <v>2</v>
      </c>
      <c r="G3" s="19">
        <v>3</v>
      </c>
      <c r="H3" s="19">
        <v>4</v>
      </c>
      <c r="I3" s="19">
        <v>5</v>
      </c>
      <c r="J3" s="19">
        <v>6</v>
      </c>
      <c r="K3" s="19">
        <v>7</v>
      </c>
      <c r="L3" s="19">
        <v>8</v>
      </c>
      <c r="M3" s="19">
        <v>9</v>
      </c>
      <c r="N3" s="19">
        <v>10</v>
      </c>
      <c r="O3" s="19">
        <v>11</v>
      </c>
      <c r="P3" s="19">
        <v>12</v>
      </c>
      <c r="Q3" s="19">
        <v>13</v>
      </c>
      <c r="R3" s="19">
        <v>14</v>
      </c>
      <c r="S3" s="19">
        <v>15</v>
      </c>
      <c r="T3" s="19">
        <v>16</v>
      </c>
      <c r="U3" s="19">
        <v>17</v>
      </c>
      <c r="V3" s="19">
        <v>18</v>
      </c>
      <c r="W3" s="19">
        <v>19</v>
      </c>
      <c r="X3" s="19">
        <v>20</v>
      </c>
      <c r="Y3" s="19">
        <v>21</v>
      </c>
      <c r="Z3" s="19">
        <v>22</v>
      </c>
      <c r="AA3" s="19">
        <v>23</v>
      </c>
      <c r="AB3" s="19">
        <v>24</v>
      </c>
      <c r="AC3" s="19">
        <v>25</v>
      </c>
    </row>
    <row r="4" spans="4:29" x14ac:dyDescent="0.2">
      <c r="D4" s="19">
        <v>1</v>
      </c>
      <c r="E4" s="30">
        <v>93</v>
      </c>
      <c r="F4" s="30">
        <v>90</v>
      </c>
      <c r="G4" s="30">
        <v>60</v>
      </c>
      <c r="H4" s="30">
        <v>17</v>
      </c>
      <c r="I4" s="30">
        <v>35</v>
      </c>
      <c r="J4" s="30">
        <v>12</v>
      </c>
      <c r="K4" s="30">
        <v>27</v>
      </c>
      <c r="L4" s="30">
        <v>20</v>
      </c>
      <c r="M4" s="30">
        <v>88</v>
      </c>
      <c r="N4" s="30">
        <v>23</v>
      </c>
      <c r="O4" s="30">
        <v>99</v>
      </c>
      <c r="P4" s="30">
        <v>15</v>
      </c>
      <c r="Q4" s="30">
        <v>12</v>
      </c>
      <c r="R4" s="30">
        <v>41</v>
      </c>
      <c r="S4" s="30">
        <v>52</v>
      </c>
      <c r="T4" s="30">
        <v>43</v>
      </c>
      <c r="U4" s="30">
        <v>27</v>
      </c>
      <c r="V4" s="30">
        <v>8</v>
      </c>
      <c r="W4" s="30">
        <v>58</v>
      </c>
      <c r="X4" s="30">
        <v>65</v>
      </c>
      <c r="Y4" s="30">
        <v>81</v>
      </c>
      <c r="Z4" s="30">
        <v>73</v>
      </c>
      <c r="AA4" s="30">
        <v>7</v>
      </c>
      <c r="AB4" s="30">
        <v>50</v>
      </c>
      <c r="AC4" s="30">
        <v>18</v>
      </c>
    </row>
    <row r="5" spans="4:29" x14ac:dyDescent="0.2">
      <c r="D5" s="19">
        <v>2</v>
      </c>
      <c r="E5" s="30">
        <v>38</v>
      </c>
      <c r="F5" s="30">
        <v>57</v>
      </c>
      <c r="G5" s="30">
        <v>44</v>
      </c>
      <c r="H5" s="30">
        <v>13</v>
      </c>
      <c r="I5" s="30">
        <v>93</v>
      </c>
      <c r="J5" s="30">
        <v>47</v>
      </c>
      <c r="K5" s="30">
        <v>36</v>
      </c>
      <c r="L5" s="30">
        <v>30</v>
      </c>
      <c r="M5" s="30">
        <v>48</v>
      </c>
      <c r="N5" s="30">
        <v>39</v>
      </c>
      <c r="O5" s="30">
        <v>27</v>
      </c>
      <c r="P5" s="30">
        <v>40</v>
      </c>
      <c r="Q5" s="30">
        <v>90</v>
      </c>
      <c r="R5" s="30">
        <v>12</v>
      </c>
      <c r="S5" s="30">
        <v>15</v>
      </c>
      <c r="T5" s="30">
        <v>77</v>
      </c>
      <c r="U5" s="30">
        <v>26</v>
      </c>
      <c r="V5" s="30">
        <v>99</v>
      </c>
      <c r="W5" s="30">
        <v>63</v>
      </c>
      <c r="X5" s="30">
        <v>76</v>
      </c>
      <c r="Y5" s="30">
        <v>9</v>
      </c>
      <c r="Z5" s="30">
        <v>37</v>
      </c>
      <c r="AA5" s="30">
        <v>11</v>
      </c>
      <c r="AB5" s="30">
        <v>57</v>
      </c>
      <c r="AC5" s="30">
        <v>25</v>
      </c>
    </row>
    <row r="6" spans="4:29" x14ac:dyDescent="0.2">
      <c r="D6" s="19">
        <v>3</v>
      </c>
      <c r="E6" s="30">
        <v>73</v>
      </c>
      <c r="F6" s="30">
        <v>85</v>
      </c>
      <c r="G6" s="30">
        <v>63</v>
      </c>
      <c r="H6" s="30">
        <v>35</v>
      </c>
      <c r="I6" s="30">
        <v>66</v>
      </c>
      <c r="J6" s="30">
        <v>71</v>
      </c>
      <c r="K6" s="30">
        <v>12</v>
      </c>
      <c r="L6" s="30">
        <v>98</v>
      </c>
      <c r="M6" s="30">
        <v>55</v>
      </c>
      <c r="N6" s="30">
        <v>84</v>
      </c>
      <c r="O6" s="30">
        <v>92</v>
      </c>
      <c r="P6" s="30">
        <v>37</v>
      </c>
      <c r="Q6" s="30">
        <v>88</v>
      </c>
      <c r="R6" s="30">
        <v>1</v>
      </c>
      <c r="S6" s="30">
        <v>21</v>
      </c>
      <c r="T6" s="30">
        <v>61</v>
      </c>
      <c r="U6" s="30">
        <v>83</v>
      </c>
      <c r="V6" s="30">
        <v>62</v>
      </c>
      <c r="W6" s="30">
        <v>47</v>
      </c>
      <c r="X6" s="30">
        <v>88</v>
      </c>
      <c r="Y6" s="30">
        <v>31</v>
      </c>
      <c r="Z6" s="30">
        <v>93</v>
      </c>
      <c r="AA6" s="30">
        <v>60</v>
      </c>
      <c r="AB6" s="30">
        <v>93</v>
      </c>
      <c r="AC6" s="30">
        <v>58</v>
      </c>
    </row>
    <row r="7" spans="4:29" x14ac:dyDescent="0.2">
      <c r="D7" s="19">
        <v>4</v>
      </c>
      <c r="E7" s="30">
        <v>24</v>
      </c>
      <c r="F7" s="30">
        <v>97</v>
      </c>
      <c r="G7" s="30">
        <v>54</v>
      </c>
      <c r="H7" s="30">
        <v>23</v>
      </c>
      <c r="I7" s="30">
        <v>77</v>
      </c>
      <c r="J7" s="30">
        <v>92</v>
      </c>
      <c r="K7" s="30">
        <v>61</v>
      </c>
      <c r="L7" s="30">
        <v>5</v>
      </c>
      <c r="M7" s="30">
        <v>98</v>
      </c>
      <c r="N7" s="30">
        <v>71</v>
      </c>
      <c r="O7" s="30">
        <v>79</v>
      </c>
      <c r="P7" s="30">
        <v>78</v>
      </c>
      <c r="Q7" s="30">
        <v>11</v>
      </c>
      <c r="R7" s="30">
        <v>99</v>
      </c>
      <c r="S7" s="30">
        <v>95</v>
      </c>
      <c r="T7" s="30">
        <v>62</v>
      </c>
      <c r="U7" s="30">
        <v>42</v>
      </c>
      <c r="V7" s="30">
        <v>65</v>
      </c>
      <c r="W7" s="30">
        <v>92</v>
      </c>
      <c r="X7" s="30">
        <v>86</v>
      </c>
      <c r="Y7" s="30">
        <v>64</v>
      </c>
      <c r="Z7" s="30">
        <v>26</v>
      </c>
      <c r="AA7" s="30">
        <v>48</v>
      </c>
      <c r="AB7" s="30">
        <v>13</v>
      </c>
      <c r="AC7" s="30">
        <v>11</v>
      </c>
    </row>
    <row r="8" spans="4:29" x14ac:dyDescent="0.2">
      <c r="D8" s="19">
        <v>5</v>
      </c>
      <c r="E8" s="30">
        <v>1</v>
      </c>
      <c r="F8" s="30">
        <v>41</v>
      </c>
      <c r="G8" s="30">
        <v>8</v>
      </c>
      <c r="H8" s="30">
        <v>80</v>
      </c>
      <c r="I8" s="30">
        <v>30</v>
      </c>
      <c r="J8" s="30">
        <v>30</v>
      </c>
      <c r="K8" s="30">
        <v>87</v>
      </c>
      <c r="L8" s="30">
        <v>5</v>
      </c>
      <c r="M8" s="30">
        <v>95</v>
      </c>
      <c r="N8" s="30">
        <v>76</v>
      </c>
      <c r="O8" s="30">
        <v>90</v>
      </c>
      <c r="P8" s="30">
        <v>1</v>
      </c>
      <c r="Q8" s="30">
        <v>94</v>
      </c>
      <c r="R8" s="30">
        <v>5</v>
      </c>
      <c r="S8" s="30">
        <v>54</v>
      </c>
      <c r="T8" s="30">
        <v>33</v>
      </c>
      <c r="U8" s="30">
        <v>5</v>
      </c>
      <c r="V8" s="30">
        <v>34</v>
      </c>
      <c r="W8" s="30">
        <v>88</v>
      </c>
      <c r="X8" s="30">
        <v>24</v>
      </c>
      <c r="Y8" s="30">
        <v>18</v>
      </c>
      <c r="Z8" s="30">
        <v>39</v>
      </c>
      <c r="AA8" s="30">
        <v>51</v>
      </c>
      <c r="AB8" s="30">
        <v>69</v>
      </c>
      <c r="AC8" s="30">
        <v>31</v>
      </c>
    </row>
    <row r="9" spans="4:29" x14ac:dyDescent="0.2">
      <c r="D9" s="19">
        <v>6</v>
      </c>
      <c r="E9" s="30">
        <v>6</v>
      </c>
      <c r="F9" s="30">
        <v>66</v>
      </c>
      <c r="G9" s="30">
        <v>42</v>
      </c>
      <c r="H9" s="30">
        <v>87</v>
      </c>
      <c r="I9" s="30">
        <v>35</v>
      </c>
      <c r="J9" s="30">
        <v>48</v>
      </c>
      <c r="K9" s="30">
        <v>21</v>
      </c>
      <c r="L9" s="30">
        <v>75</v>
      </c>
      <c r="M9" s="30">
        <v>28</v>
      </c>
      <c r="N9" s="30">
        <v>56</v>
      </c>
      <c r="O9" s="30">
        <v>27</v>
      </c>
      <c r="P9" s="30">
        <v>7</v>
      </c>
      <c r="Q9" s="30">
        <v>95</v>
      </c>
      <c r="R9" s="30">
        <v>3</v>
      </c>
      <c r="S9" s="30">
        <v>29</v>
      </c>
      <c r="T9" s="30">
        <v>60</v>
      </c>
      <c r="U9" s="30">
        <v>51</v>
      </c>
      <c r="V9" s="30">
        <v>22</v>
      </c>
      <c r="W9" s="30">
        <v>89</v>
      </c>
      <c r="X9" s="30">
        <v>99</v>
      </c>
      <c r="Y9" s="30">
        <v>52</v>
      </c>
      <c r="Z9" s="30">
        <v>32</v>
      </c>
      <c r="AA9" s="30">
        <v>72</v>
      </c>
      <c r="AB9" s="30">
        <v>66</v>
      </c>
      <c r="AC9" s="30">
        <v>54</v>
      </c>
    </row>
    <row r="10" spans="4:29" x14ac:dyDescent="0.2">
      <c r="D10" s="19">
        <v>7</v>
      </c>
      <c r="E10" s="30">
        <v>54</v>
      </c>
      <c r="F10" s="30">
        <v>77</v>
      </c>
      <c r="G10" s="30">
        <v>23</v>
      </c>
      <c r="H10" s="30">
        <v>47</v>
      </c>
      <c r="I10" s="30">
        <v>20</v>
      </c>
      <c r="J10" s="30">
        <v>64</v>
      </c>
      <c r="K10" s="30">
        <v>47</v>
      </c>
      <c r="L10" s="30">
        <v>89</v>
      </c>
      <c r="M10" s="30">
        <v>75</v>
      </c>
      <c r="N10" s="30">
        <v>38</v>
      </c>
      <c r="O10" s="30">
        <v>40</v>
      </c>
      <c r="P10" s="30">
        <v>52</v>
      </c>
      <c r="Q10" s="30">
        <v>92</v>
      </c>
      <c r="R10" s="30">
        <v>99</v>
      </c>
      <c r="S10" s="30">
        <v>98</v>
      </c>
      <c r="T10" s="30">
        <v>12</v>
      </c>
      <c r="U10" s="30">
        <v>89</v>
      </c>
      <c r="V10" s="30">
        <v>8</v>
      </c>
      <c r="W10" s="30">
        <v>57</v>
      </c>
      <c r="X10" s="30">
        <v>18</v>
      </c>
      <c r="Y10" s="30">
        <v>62</v>
      </c>
      <c r="Z10" s="30">
        <v>94</v>
      </c>
      <c r="AA10" s="30">
        <v>15</v>
      </c>
      <c r="AB10" s="30">
        <v>27</v>
      </c>
      <c r="AC10" s="30">
        <v>30</v>
      </c>
    </row>
    <row r="11" spans="4:29" x14ac:dyDescent="0.2">
      <c r="D11" s="19">
        <v>8</v>
      </c>
      <c r="E11" s="30">
        <v>21</v>
      </c>
      <c r="F11" s="30">
        <v>27</v>
      </c>
      <c r="G11" s="30">
        <v>92</v>
      </c>
      <c r="H11" s="30">
        <v>13</v>
      </c>
      <c r="I11" s="30">
        <v>59</v>
      </c>
      <c r="J11" s="30">
        <v>31</v>
      </c>
      <c r="K11" s="30">
        <v>59</v>
      </c>
      <c r="L11" s="30">
        <v>49</v>
      </c>
      <c r="M11" s="30">
        <v>42</v>
      </c>
      <c r="N11" s="30">
        <v>9</v>
      </c>
      <c r="O11" s="30">
        <v>76</v>
      </c>
      <c r="P11" s="30">
        <v>52</v>
      </c>
      <c r="Q11" s="30">
        <v>46</v>
      </c>
      <c r="R11" s="30">
        <v>6</v>
      </c>
      <c r="S11" s="30">
        <v>63</v>
      </c>
      <c r="T11" s="30">
        <v>57</v>
      </c>
      <c r="U11" s="30">
        <v>38</v>
      </c>
      <c r="V11" s="30">
        <v>47</v>
      </c>
      <c r="W11" s="30">
        <v>33</v>
      </c>
      <c r="X11" s="30">
        <v>96</v>
      </c>
      <c r="Y11" s="30">
        <v>19</v>
      </c>
      <c r="Z11" s="30">
        <v>15</v>
      </c>
      <c r="AA11" s="30">
        <v>40</v>
      </c>
      <c r="AB11" s="30">
        <v>25</v>
      </c>
      <c r="AC11" s="30">
        <v>50</v>
      </c>
    </row>
    <row r="12" spans="4:29" x14ac:dyDescent="0.2">
      <c r="D12" s="19">
        <v>9</v>
      </c>
      <c r="E12" s="30">
        <v>97</v>
      </c>
      <c r="F12" s="30">
        <v>67</v>
      </c>
      <c r="G12" s="30">
        <v>3</v>
      </c>
      <c r="H12" s="30">
        <v>80</v>
      </c>
      <c r="I12" s="30">
        <v>70</v>
      </c>
      <c r="J12" s="30">
        <v>99</v>
      </c>
      <c r="K12" s="30">
        <v>26</v>
      </c>
      <c r="L12" s="30">
        <v>92</v>
      </c>
      <c r="M12" s="30">
        <v>12</v>
      </c>
      <c r="N12" s="30">
        <v>35</v>
      </c>
      <c r="O12" s="30">
        <v>22</v>
      </c>
      <c r="P12" s="30">
        <v>66</v>
      </c>
      <c r="Q12" s="30">
        <v>15</v>
      </c>
      <c r="R12" s="30">
        <v>60</v>
      </c>
      <c r="S12" s="30">
        <v>11</v>
      </c>
      <c r="T12" s="30">
        <v>8</v>
      </c>
      <c r="U12" s="30">
        <v>66</v>
      </c>
      <c r="V12" s="30">
        <v>58</v>
      </c>
      <c r="W12" s="30">
        <v>95</v>
      </c>
      <c r="X12" s="30">
        <v>39</v>
      </c>
      <c r="Y12" s="30">
        <v>33</v>
      </c>
      <c r="Z12" s="30">
        <v>59</v>
      </c>
      <c r="AA12" s="30">
        <v>45</v>
      </c>
      <c r="AB12" s="30">
        <v>13</v>
      </c>
      <c r="AC12" s="30">
        <v>21</v>
      </c>
    </row>
    <row r="13" spans="4:29" x14ac:dyDescent="0.2">
      <c r="D13" s="19">
        <v>10</v>
      </c>
      <c r="E13" s="30">
        <v>5</v>
      </c>
      <c r="F13" s="30">
        <v>48</v>
      </c>
      <c r="G13" s="30">
        <v>43</v>
      </c>
      <c r="H13" s="30">
        <v>76</v>
      </c>
      <c r="I13" s="30">
        <v>32</v>
      </c>
      <c r="J13" s="30">
        <v>25</v>
      </c>
      <c r="K13" s="30">
        <v>25</v>
      </c>
      <c r="L13" s="30">
        <v>87</v>
      </c>
      <c r="M13" s="30">
        <v>52</v>
      </c>
      <c r="N13" s="30">
        <v>43</v>
      </c>
      <c r="O13" s="30">
        <v>95</v>
      </c>
      <c r="P13" s="30">
        <v>79</v>
      </c>
      <c r="Q13" s="30">
        <v>30</v>
      </c>
      <c r="R13" s="30">
        <v>67</v>
      </c>
      <c r="S13" s="30">
        <v>46</v>
      </c>
      <c r="T13" s="30">
        <v>94</v>
      </c>
      <c r="U13" s="30">
        <v>21</v>
      </c>
      <c r="V13" s="30">
        <v>44</v>
      </c>
      <c r="W13" s="30">
        <v>91</v>
      </c>
      <c r="X13" s="30">
        <v>33</v>
      </c>
      <c r="Y13" s="30">
        <v>83</v>
      </c>
      <c r="Z13" s="30">
        <v>77</v>
      </c>
      <c r="AA13" s="30">
        <v>90</v>
      </c>
      <c r="AB13" s="30">
        <v>13</v>
      </c>
      <c r="AC13" s="30">
        <v>3</v>
      </c>
    </row>
    <row r="14" spans="4:29" x14ac:dyDescent="0.2">
      <c r="D14" s="19">
        <v>11</v>
      </c>
      <c r="E14" s="30">
        <v>3</v>
      </c>
      <c r="F14" s="30">
        <v>38</v>
      </c>
      <c r="G14" s="30">
        <v>94</v>
      </c>
      <c r="H14" s="30">
        <v>51</v>
      </c>
      <c r="I14" s="30">
        <v>71</v>
      </c>
      <c r="J14" s="30">
        <v>41</v>
      </c>
      <c r="K14" s="30">
        <v>98</v>
      </c>
      <c r="L14" s="30">
        <v>3</v>
      </c>
      <c r="M14" s="30">
        <v>13</v>
      </c>
      <c r="N14" s="30">
        <v>29</v>
      </c>
      <c r="O14" s="30">
        <v>57</v>
      </c>
      <c r="P14" s="30">
        <v>43</v>
      </c>
      <c r="Q14" s="30">
        <v>22</v>
      </c>
      <c r="R14" s="30">
        <v>21</v>
      </c>
      <c r="S14" s="30">
        <v>3</v>
      </c>
      <c r="T14" s="30">
        <v>95</v>
      </c>
      <c r="U14" s="30">
        <v>97</v>
      </c>
      <c r="V14" s="30">
        <v>94</v>
      </c>
      <c r="W14" s="30">
        <v>91</v>
      </c>
      <c r="X14" s="30">
        <v>83</v>
      </c>
      <c r="Y14" s="30">
        <v>76</v>
      </c>
      <c r="Z14" s="30">
        <v>75</v>
      </c>
      <c r="AA14" s="30">
        <v>63</v>
      </c>
      <c r="AB14" s="30">
        <v>39</v>
      </c>
      <c r="AC14" s="30">
        <v>22</v>
      </c>
    </row>
    <row r="15" spans="4:29" x14ac:dyDescent="0.2">
      <c r="D15" s="19">
        <v>12</v>
      </c>
      <c r="E15" s="30">
        <v>29</v>
      </c>
      <c r="F15" s="30">
        <v>41</v>
      </c>
      <c r="G15" s="30">
        <v>27</v>
      </c>
      <c r="H15" s="30">
        <v>22</v>
      </c>
      <c r="I15" s="30">
        <v>51</v>
      </c>
      <c r="J15" s="30">
        <v>87</v>
      </c>
      <c r="K15" s="30">
        <v>2</v>
      </c>
      <c r="L15" s="30">
        <v>49</v>
      </c>
      <c r="M15" s="30">
        <v>84</v>
      </c>
      <c r="N15" s="30">
        <v>3</v>
      </c>
      <c r="O15" s="30">
        <v>12</v>
      </c>
      <c r="P15" s="30">
        <v>81</v>
      </c>
      <c r="Q15" s="30">
        <v>71</v>
      </c>
      <c r="R15" s="30">
        <v>29</v>
      </c>
      <c r="S15" s="30">
        <v>44</v>
      </c>
      <c r="T15" s="30">
        <v>29</v>
      </c>
      <c r="U15" s="30">
        <v>15</v>
      </c>
      <c r="V15" s="30">
        <v>88</v>
      </c>
      <c r="W15" s="30">
        <v>96</v>
      </c>
      <c r="X15" s="30">
        <v>6</v>
      </c>
      <c r="Y15" s="30">
        <v>50</v>
      </c>
      <c r="Z15" s="30">
        <v>34</v>
      </c>
      <c r="AA15" s="30">
        <v>36</v>
      </c>
      <c r="AB15" s="30">
        <v>74</v>
      </c>
      <c r="AC15" s="30">
        <v>83</v>
      </c>
    </row>
    <row r="16" spans="4:29" x14ac:dyDescent="0.2">
      <c r="D16" s="19">
        <v>13</v>
      </c>
      <c r="E16" s="30">
        <v>74</v>
      </c>
      <c r="F16" s="30">
        <v>88</v>
      </c>
      <c r="G16" s="30">
        <v>19</v>
      </c>
      <c r="H16" s="30">
        <v>2</v>
      </c>
      <c r="I16" s="30">
        <v>37</v>
      </c>
      <c r="J16" s="30">
        <v>83</v>
      </c>
      <c r="K16" s="30">
        <v>26</v>
      </c>
      <c r="L16" s="30">
        <v>63</v>
      </c>
      <c r="M16" s="30">
        <v>13</v>
      </c>
      <c r="N16" s="30">
        <v>29</v>
      </c>
      <c r="O16" s="30">
        <v>71</v>
      </c>
      <c r="P16" s="30">
        <v>91</v>
      </c>
      <c r="Q16" s="30">
        <v>33</v>
      </c>
      <c r="R16" s="30">
        <v>29</v>
      </c>
      <c r="S16" s="30">
        <v>42</v>
      </c>
      <c r="T16" s="30">
        <v>13</v>
      </c>
      <c r="U16" s="30">
        <v>95</v>
      </c>
      <c r="V16" s="30">
        <v>95</v>
      </c>
      <c r="W16" s="30">
        <v>29</v>
      </c>
      <c r="X16" s="30">
        <v>58</v>
      </c>
      <c r="Y16" s="30">
        <v>64</v>
      </c>
      <c r="Z16" s="30">
        <v>10</v>
      </c>
      <c r="AA16" s="30">
        <v>85</v>
      </c>
      <c r="AB16" s="30">
        <v>68</v>
      </c>
      <c r="AC16" s="30">
        <v>74</v>
      </c>
    </row>
    <row r="17" spans="4:29" x14ac:dyDescent="0.2">
      <c r="D17" s="19">
        <v>14</v>
      </c>
      <c r="E17" s="30">
        <v>7</v>
      </c>
      <c r="F17" s="30">
        <v>47</v>
      </c>
      <c r="G17" s="30">
        <v>27</v>
      </c>
      <c r="H17" s="30">
        <v>2</v>
      </c>
      <c r="I17" s="30">
        <v>99</v>
      </c>
      <c r="J17" s="30">
        <v>58</v>
      </c>
      <c r="K17" s="30">
        <v>4</v>
      </c>
      <c r="L17" s="30">
        <v>38</v>
      </c>
      <c r="M17" s="30">
        <v>59</v>
      </c>
      <c r="N17" s="30">
        <v>77</v>
      </c>
      <c r="O17" s="30">
        <v>96</v>
      </c>
      <c r="P17" s="30">
        <v>20</v>
      </c>
      <c r="Q17" s="30">
        <v>6</v>
      </c>
      <c r="R17" s="30">
        <v>87</v>
      </c>
      <c r="S17" s="30">
        <v>49</v>
      </c>
      <c r="T17" s="30">
        <v>85</v>
      </c>
      <c r="U17" s="30">
        <v>73</v>
      </c>
      <c r="V17" s="30">
        <v>72</v>
      </c>
      <c r="W17" s="30">
        <v>49</v>
      </c>
      <c r="X17" s="30">
        <v>18</v>
      </c>
      <c r="Y17" s="30">
        <v>74</v>
      </c>
      <c r="Z17" s="30">
        <v>41</v>
      </c>
      <c r="AA17" s="30">
        <v>63</v>
      </c>
      <c r="AB17" s="30">
        <v>60</v>
      </c>
      <c r="AC17" s="30">
        <v>76</v>
      </c>
    </row>
    <row r="18" spans="4:29" x14ac:dyDescent="0.2">
      <c r="D18" s="19">
        <v>15</v>
      </c>
      <c r="E18" s="30">
        <v>56</v>
      </c>
      <c r="F18" s="30">
        <v>10</v>
      </c>
      <c r="G18" s="30">
        <v>86</v>
      </c>
      <c r="H18" s="30">
        <v>38</v>
      </c>
      <c r="I18" s="30">
        <v>38</v>
      </c>
      <c r="J18" s="30">
        <v>63</v>
      </c>
      <c r="K18" s="30">
        <v>99</v>
      </c>
      <c r="L18" s="30">
        <v>53</v>
      </c>
      <c r="M18" s="30">
        <v>39</v>
      </c>
      <c r="N18" s="30">
        <v>81</v>
      </c>
      <c r="O18" s="30">
        <v>95</v>
      </c>
      <c r="P18" s="30">
        <v>27</v>
      </c>
      <c r="Q18" s="30">
        <v>57</v>
      </c>
      <c r="R18" s="30">
        <v>27</v>
      </c>
      <c r="S18" s="30">
        <v>29</v>
      </c>
      <c r="T18" s="30">
        <v>19</v>
      </c>
      <c r="U18" s="30">
        <v>66</v>
      </c>
      <c r="V18" s="30">
        <v>58</v>
      </c>
      <c r="W18" s="30">
        <v>59</v>
      </c>
      <c r="X18" s="30">
        <v>64</v>
      </c>
      <c r="Y18" s="30">
        <v>56</v>
      </c>
      <c r="Z18" s="30">
        <v>79</v>
      </c>
      <c r="AA18" s="30">
        <v>88</v>
      </c>
      <c r="AB18" s="30">
        <v>14</v>
      </c>
      <c r="AC18" s="30">
        <v>67</v>
      </c>
    </row>
    <row r="19" spans="4:29" x14ac:dyDescent="0.2">
      <c r="D19" s="19">
        <v>16</v>
      </c>
      <c r="E19" s="30">
        <v>33</v>
      </c>
      <c r="F19" s="30">
        <v>27</v>
      </c>
      <c r="G19" s="30">
        <v>9</v>
      </c>
      <c r="H19" s="30">
        <v>10</v>
      </c>
      <c r="I19" s="30">
        <v>16</v>
      </c>
      <c r="J19" s="30">
        <v>9</v>
      </c>
      <c r="K19" s="30">
        <v>53</v>
      </c>
      <c r="L19" s="30">
        <v>92</v>
      </c>
      <c r="M19" s="30">
        <v>69</v>
      </c>
      <c r="N19" s="30">
        <v>84</v>
      </c>
      <c r="O19" s="30">
        <v>42</v>
      </c>
      <c r="P19" s="30">
        <v>95</v>
      </c>
      <c r="Q19" s="30">
        <v>94</v>
      </c>
      <c r="R19" s="30">
        <v>47</v>
      </c>
      <c r="S19" s="30">
        <v>43</v>
      </c>
      <c r="T19" s="30">
        <v>65</v>
      </c>
      <c r="U19" s="30">
        <v>89</v>
      </c>
      <c r="V19" s="30">
        <v>13</v>
      </c>
      <c r="W19" s="30">
        <v>61</v>
      </c>
      <c r="X19" s="30">
        <v>94</v>
      </c>
      <c r="Y19" s="30">
        <v>38</v>
      </c>
      <c r="Z19" s="30">
        <v>96</v>
      </c>
      <c r="AA19" s="30">
        <v>38</v>
      </c>
      <c r="AB19" s="30">
        <v>31</v>
      </c>
      <c r="AC19" s="30">
        <v>5</v>
      </c>
    </row>
    <row r="20" spans="4:29" x14ac:dyDescent="0.2">
      <c r="D20" s="19">
        <v>17</v>
      </c>
      <c r="E20" s="30">
        <v>61</v>
      </c>
      <c r="F20" s="30">
        <v>89</v>
      </c>
      <c r="G20" s="30">
        <v>57</v>
      </c>
      <c r="H20" s="30">
        <v>85</v>
      </c>
      <c r="I20" s="30">
        <v>89</v>
      </c>
      <c r="J20" s="30">
        <v>63</v>
      </c>
      <c r="K20" s="30">
        <v>12</v>
      </c>
      <c r="L20" s="30">
        <v>39</v>
      </c>
      <c r="M20" s="30">
        <v>37</v>
      </c>
      <c r="N20" s="30">
        <v>34</v>
      </c>
      <c r="O20" s="30">
        <v>57</v>
      </c>
      <c r="P20" s="30">
        <v>37</v>
      </c>
      <c r="Q20" s="30">
        <v>16</v>
      </c>
      <c r="R20" s="30">
        <v>50</v>
      </c>
      <c r="S20" s="30">
        <v>45</v>
      </c>
      <c r="T20" s="30">
        <v>57</v>
      </c>
      <c r="U20" s="30">
        <v>56</v>
      </c>
      <c r="V20" s="30">
        <v>70</v>
      </c>
      <c r="W20" s="30">
        <v>21</v>
      </c>
      <c r="X20" s="30">
        <v>67</v>
      </c>
      <c r="Y20" s="30">
        <v>40</v>
      </c>
      <c r="Z20" s="30">
        <v>31</v>
      </c>
      <c r="AA20" s="30">
        <v>51</v>
      </c>
      <c r="AB20" s="30">
        <v>16</v>
      </c>
      <c r="AC20" s="30">
        <v>69</v>
      </c>
    </row>
    <row r="21" spans="4:29" x14ac:dyDescent="0.2">
      <c r="D21" s="19">
        <v>18</v>
      </c>
      <c r="E21" s="30">
        <v>52</v>
      </c>
      <c r="F21" s="30">
        <v>48</v>
      </c>
      <c r="G21" s="30">
        <v>59</v>
      </c>
      <c r="H21" s="30">
        <v>39</v>
      </c>
      <c r="I21" s="30">
        <v>96</v>
      </c>
      <c r="J21" s="30">
        <v>34</v>
      </c>
      <c r="K21" s="30">
        <v>79</v>
      </c>
      <c r="L21" s="30">
        <v>98</v>
      </c>
      <c r="M21" s="30">
        <v>98</v>
      </c>
      <c r="N21" s="30">
        <v>20</v>
      </c>
      <c r="O21" s="30">
        <v>26</v>
      </c>
      <c r="P21" s="30">
        <v>25</v>
      </c>
      <c r="Q21" s="30">
        <v>55</v>
      </c>
      <c r="R21" s="30">
        <v>59</v>
      </c>
      <c r="S21" s="30">
        <v>44</v>
      </c>
      <c r="T21" s="30">
        <v>92</v>
      </c>
      <c r="U21" s="30">
        <v>88</v>
      </c>
      <c r="V21" s="30">
        <v>26</v>
      </c>
      <c r="W21" s="30">
        <v>50</v>
      </c>
      <c r="X21" s="30">
        <v>11</v>
      </c>
      <c r="Y21" s="30">
        <v>44</v>
      </c>
      <c r="Z21" s="30">
        <v>53</v>
      </c>
      <c r="AA21" s="30">
        <v>96</v>
      </c>
      <c r="AB21" s="30">
        <v>43</v>
      </c>
      <c r="AC21" s="30">
        <v>98</v>
      </c>
    </row>
    <row r="22" spans="4:29" x14ac:dyDescent="0.2">
      <c r="D22" s="19">
        <v>19</v>
      </c>
      <c r="E22" s="30">
        <v>1</v>
      </c>
      <c r="F22" s="30">
        <v>76</v>
      </c>
      <c r="G22" s="30">
        <v>59</v>
      </c>
      <c r="H22" s="30">
        <v>42</v>
      </c>
      <c r="I22" s="30">
        <v>18</v>
      </c>
      <c r="J22" s="30">
        <v>56</v>
      </c>
      <c r="K22" s="30">
        <v>50</v>
      </c>
      <c r="L22" s="30">
        <v>64</v>
      </c>
      <c r="M22" s="30">
        <v>80</v>
      </c>
      <c r="N22" s="30">
        <v>93</v>
      </c>
      <c r="O22" s="30">
        <v>61</v>
      </c>
      <c r="P22" s="30">
        <v>40</v>
      </c>
      <c r="Q22" s="30">
        <v>38</v>
      </c>
      <c r="R22" s="30">
        <v>41</v>
      </c>
      <c r="S22" s="30">
        <v>54</v>
      </c>
      <c r="T22" s="30">
        <v>16</v>
      </c>
      <c r="U22" s="30">
        <v>7</v>
      </c>
      <c r="V22" s="30">
        <v>42</v>
      </c>
      <c r="W22" s="30">
        <v>71</v>
      </c>
      <c r="X22" s="30">
        <v>96</v>
      </c>
      <c r="Y22" s="30">
        <v>39</v>
      </c>
      <c r="Z22" s="30">
        <v>61</v>
      </c>
      <c r="AA22" s="30">
        <v>80</v>
      </c>
      <c r="AB22" s="30">
        <v>54</v>
      </c>
      <c r="AC22" s="30">
        <v>42</v>
      </c>
    </row>
    <row r="23" spans="4:29" x14ac:dyDescent="0.2">
      <c r="D23" s="19">
        <v>20</v>
      </c>
      <c r="E23" s="30">
        <v>68</v>
      </c>
      <c r="F23" s="30">
        <v>18</v>
      </c>
      <c r="G23" s="30">
        <v>52</v>
      </c>
      <c r="H23" s="30">
        <v>80</v>
      </c>
      <c r="I23" s="30">
        <v>13</v>
      </c>
      <c r="J23" s="30">
        <v>48</v>
      </c>
      <c r="K23" s="30">
        <v>99</v>
      </c>
      <c r="L23" s="30">
        <v>78</v>
      </c>
      <c r="M23" s="30">
        <v>58</v>
      </c>
      <c r="N23" s="30">
        <v>21</v>
      </c>
      <c r="O23" s="30">
        <v>45</v>
      </c>
      <c r="P23" s="30">
        <v>97</v>
      </c>
      <c r="Q23" s="30">
        <v>42</v>
      </c>
      <c r="R23" s="30">
        <v>25</v>
      </c>
      <c r="S23" s="30">
        <v>77</v>
      </c>
      <c r="T23" s="30">
        <v>85</v>
      </c>
      <c r="U23" s="30">
        <v>73</v>
      </c>
      <c r="V23" s="30">
        <v>2</v>
      </c>
      <c r="W23" s="30">
        <v>38</v>
      </c>
      <c r="X23" s="30">
        <v>79</v>
      </c>
      <c r="Y23" s="30">
        <v>98</v>
      </c>
      <c r="Z23" s="30">
        <v>68</v>
      </c>
      <c r="AA23" s="30">
        <v>91</v>
      </c>
      <c r="AB23" s="30">
        <v>75</v>
      </c>
      <c r="AC23" s="30">
        <v>80</v>
      </c>
    </row>
    <row r="24" spans="4:29" x14ac:dyDescent="0.2">
      <c r="D24" s="19">
        <v>21</v>
      </c>
      <c r="E24" s="30">
        <v>9</v>
      </c>
      <c r="F24" s="30">
        <v>1</v>
      </c>
      <c r="G24" s="30">
        <v>90</v>
      </c>
      <c r="H24" s="30">
        <v>14</v>
      </c>
      <c r="I24" s="30">
        <v>38</v>
      </c>
      <c r="J24" s="30">
        <v>75</v>
      </c>
      <c r="K24" s="30">
        <v>40</v>
      </c>
      <c r="L24" s="30">
        <v>67</v>
      </c>
      <c r="M24" s="30">
        <v>28</v>
      </c>
      <c r="N24" s="30">
        <v>82</v>
      </c>
      <c r="O24" s="30">
        <v>69</v>
      </c>
      <c r="P24" s="30">
        <v>44</v>
      </c>
      <c r="Q24" s="30">
        <v>61</v>
      </c>
      <c r="R24" s="30">
        <v>89</v>
      </c>
      <c r="S24" s="30">
        <v>54</v>
      </c>
      <c r="T24" s="30">
        <v>85</v>
      </c>
      <c r="U24" s="30">
        <v>68</v>
      </c>
      <c r="V24" s="30">
        <v>66</v>
      </c>
      <c r="W24" s="30">
        <v>67</v>
      </c>
      <c r="X24" s="30">
        <v>51</v>
      </c>
      <c r="Y24" s="30">
        <v>66</v>
      </c>
      <c r="Z24" s="30">
        <v>21</v>
      </c>
      <c r="AA24" s="30">
        <v>62</v>
      </c>
      <c r="AB24" s="30">
        <v>23</v>
      </c>
      <c r="AC24" s="30">
        <v>65</v>
      </c>
    </row>
    <row r="25" spans="4:29" x14ac:dyDescent="0.2">
      <c r="D25" s="19">
        <v>22</v>
      </c>
      <c r="E25" s="30">
        <v>13</v>
      </c>
      <c r="F25" s="30">
        <v>91</v>
      </c>
      <c r="G25" s="30">
        <v>44</v>
      </c>
      <c r="H25" s="30">
        <v>91</v>
      </c>
      <c r="I25" s="30">
        <v>85</v>
      </c>
      <c r="J25" s="30">
        <v>79</v>
      </c>
      <c r="K25" s="30">
        <v>33</v>
      </c>
      <c r="L25" s="30">
        <v>98</v>
      </c>
      <c r="M25" s="30">
        <v>71</v>
      </c>
      <c r="N25" s="30">
        <v>42</v>
      </c>
      <c r="O25" s="30">
        <v>98</v>
      </c>
      <c r="P25" s="30">
        <v>91</v>
      </c>
      <c r="Q25" s="30">
        <v>61</v>
      </c>
      <c r="R25" s="30">
        <v>69</v>
      </c>
      <c r="S25" s="30">
        <v>37</v>
      </c>
      <c r="T25" s="30">
        <v>90</v>
      </c>
      <c r="U25" s="30">
        <v>19</v>
      </c>
      <c r="V25" s="30">
        <v>33</v>
      </c>
      <c r="W25" s="30">
        <v>79</v>
      </c>
      <c r="X25" s="30">
        <v>48</v>
      </c>
      <c r="Y25" s="30">
        <v>9</v>
      </c>
      <c r="Z25" s="30">
        <v>29</v>
      </c>
      <c r="AA25" s="30">
        <v>99</v>
      </c>
      <c r="AB25" s="30">
        <v>84</v>
      </c>
      <c r="AC25" s="30">
        <v>61</v>
      </c>
    </row>
    <row r="26" spans="4:29" x14ac:dyDescent="0.2">
      <c r="D26" s="19">
        <v>23</v>
      </c>
      <c r="E26" s="30">
        <v>13</v>
      </c>
      <c r="F26" s="30">
        <v>22</v>
      </c>
      <c r="G26" s="30">
        <v>56</v>
      </c>
      <c r="H26" s="30">
        <v>57</v>
      </c>
      <c r="I26" s="30">
        <v>6</v>
      </c>
      <c r="J26" s="30">
        <v>15</v>
      </c>
      <c r="K26" s="30">
        <v>30</v>
      </c>
      <c r="L26" s="30">
        <v>89</v>
      </c>
      <c r="M26" s="30">
        <v>31</v>
      </c>
      <c r="N26" s="30">
        <v>91</v>
      </c>
      <c r="O26" s="30">
        <v>8</v>
      </c>
      <c r="P26" s="30">
        <v>23</v>
      </c>
      <c r="Q26" s="30">
        <v>20</v>
      </c>
      <c r="R26" s="30">
        <v>17</v>
      </c>
      <c r="S26" s="30">
        <v>37</v>
      </c>
      <c r="T26" s="30">
        <v>1</v>
      </c>
      <c r="U26" s="30">
        <v>67</v>
      </c>
      <c r="V26" s="30">
        <v>42</v>
      </c>
      <c r="W26" s="30">
        <v>49</v>
      </c>
      <c r="X26" s="30">
        <v>67</v>
      </c>
      <c r="Y26" s="30">
        <v>19</v>
      </c>
      <c r="Z26" s="30">
        <v>98</v>
      </c>
      <c r="AA26" s="30">
        <v>52</v>
      </c>
      <c r="AB26" s="30">
        <v>84</v>
      </c>
      <c r="AC26" s="30">
        <v>81</v>
      </c>
    </row>
    <row r="27" spans="4:29" x14ac:dyDescent="0.2">
      <c r="D27" s="19">
        <v>24</v>
      </c>
      <c r="E27" s="30">
        <v>1</v>
      </c>
      <c r="F27" s="30">
        <v>36</v>
      </c>
      <c r="G27" s="30">
        <v>98</v>
      </c>
      <c r="H27" s="30">
        <v>64</v>
      </c>
      <c r="I27" s="30">
        <v>77</v>
      </c>
      <c r="J27" s="30">
        <v>50</v>
      </c>
      <c r="K27" s="30">
        <v>5</v>
      </c>
      <c r="L27" s="30">
        <v>65</v>
      </c>
      <c r="M27" s="30">
        <v>30</v>
      </c>
      <c r="N27" s="30">
        <v>48</v>
      </c>
      <c r="O27" s="30">
        <v>76</v>
      </c>
      <c r="P27" s="30">
        <v>20</v>
      </c>
      <c r="Q27" s="30">
        <v>53</v>
      </c>
      <c r="R27" s="30">
        <v>16</v>
      </c>
      <c r="S27" s="30">
        <v>29</v>
      </c>
      <c r="T27" s="30">
        <v>22</v>
      </c>
      <c r="U27" s="30">
        <v>10</v>
      </c>
      <c r="V27" s="30">
        <v>92</v>
      </c>
      <c r="W27" s="30">
        <v>99</v>
      </c>
      <c r="X27" s="30">
        <v>51</v>
      </c>
      <c r="Y27" s="30">
        <v>33</v>
      </c>
      <c r="Z27" s="30">
        <v>46</v>
      </c>
      <c r="AA27" s="30">
        <v>86</v>
      </c>
      <c r="AB27" s="30">
        <v>67</v>
      </c>
      <c r="AC27" s="30">
        <v>35</v>
      </c>
    </row>
    <row r="28" spans="4:29" x14ac:dyDescent="0.2">
      <c r="D28" s="19">
        <v>25</v>
      </c>
      <c r="E28" s="30">
        <v>20</v>
      </c>
      <c r="F28" s="30">
        <v>48</v>
      </c>
      <c r="G28" s="30">
        <v>13</v>
      </c>
      <c r="H28" s="30">
        <v>18</v>
      </c>
      <c r="I28" s="30">
        <v>52</v>
      </c>
      <c r="J28" s="30">
        <v>59</v>
      </c>
      <c r="K28" s="30">
        <v>44</v>
      </c>
      <c r="L28" s="30">
        <v>81</v>
      </c>
      <c r="M28" s="30">
        <v>62</v>
      </c>
      <c r="N28" s="30">
        <v>29</v>
      </c>
      <c r="O28" s="30">
        <v>40</v>
      </c>
      <c r="P28" s="30">
        <v>81</v>
      </c>
      <c r="Q28" s="30">
        <v>98</v>
      </c>
      <c r="R28" s="30">
        <v>25</v>
      </c>
      <c r="S28" s="30">
        <v>43</v>
      </c>
      <c r="T28" s="30">
        <v>56</v>
      </c>
      <c r="U28" s="30">
        <v>87</v>
      </c>
      <c r="V28" s="30">
        <v>2</v>
      </c>
      <c r="W28" s="30">
        <v>96</v>
      </c>
      <c r="X28" s="30">
        <v>88</v>
      </c>
      <c r="Y28" s="30">
        <v>88</v>
      </c>
      <c r="Z28" s="30">
        <v>2</v>
      </c>
      <c r="AA28" s="30">
        <v>29</v>
      </c>
      <c r="AB28" s="30">
        <v>27</v>
      </c>
      <c r="AC28" s="30">
        <v>58</v>
      </c>
    </row>
    <row r="30" spans="4:29" x14ac:dyDescent="0.2">
      <c r="E30">
        <f t="array" ref="E30:AC30">TRANSPOSE(G4:G28)</f>
        <v>60</v>
      </c>
      <c r="F30">
        <v>44</v>
      </c>
      <c r="G30">
        <v>63</v>
      </c>
      <c r="H30">
        <v>54</v>
      </c>
      <c r="I30">
        <v>8</v>
      </c>
      <c r="J30">
        <v>42</v>
      </c>
      <c r="K30">
        <v>23</v>
      </c>
      <c r="L30">
        <v>92</v>
      </c>
      <c r="M30">
        <v>3</v>
      </c>
      <c r="N30">
        <v>43</v>
      </c>
      <c r="O30">
        <v>94</v>
      </c>
      <c r="P30">
        <v>27</v>
      </c>
      <c r="Q30">
        <v>19</v>
      </c>
      <c r="R30">
        <v>27</v>
      </c>
      <c r="S30">
        <v>86</v>
      </c>
      <c r="T30">
        <v>9</v>
      </c>
      <c r="U30">
        <v>57</v>
      </c>
      <c r="V30">
        <v>59</v>
      </c>
      <c r="W30">
        <v>59</v>
      </c>
      <c r="X30">
        <v>52</v>
      </c>
      <c r="Y30">
        <v>90</v>
      </c>
      <c r="Z30">
        <v>44</v>
      </c>
      <c r="AA30">
        <v>56</v>
      </c>
      <c r="AB30">
        <v>98</v>
      </c>
      <c r="AC30">
        <v>13</v>
      </c>
    </row>
    <row r="33" spans="2:29" x14ac:dyDescent="0.2">
      <c r="B33">
        <f>INDEX(E4:Z28,23,22)</f>
        <v>98</v>
      </c>
      <c r="C33" s="28" t="s">
        <v>37</v>
      </c>
    </row>
    <row r="34" spans="2:29" x14ac:dyDescent="0.2">
      <c r="B34">
        <f>SUM(SMALL(E18:AC18,{1,2,3,4,5,6,7,8,9,10,11,12}))</f>
        <v>406</v>
      </c>
    </row>
    <row r="36" spans="2:29" x14ac:dyDescent="0.2">
      <c r="B36">
        <f>SUMPRODUCT(E12:AC12,E30:AC30)</f>
        <v>59821</v>
      </c>
      <c r="M36">
        <f>SUMPRODUCT(MOD(E4:AC28,2))</f>
        <v>340</v>
      </c>
      <c r="O36">
        <f>SUMXMY2(E16:AC16,Q4:Q28)</f>
        <v>42663</v>
      </c>
    </row>
    <row r="38" spans="2:29" x14ac:dyDescent="0.2">
      <c r="B38">
        <f>LARGE(E4:E28,1)</f>
        <v>97</v>
      </c>
    </row>
    <row r="41" spans="2:29" x14ac:dyDescent="0.2">
      <c r="B41" s="28" t="s">
        <v>39</v>
      </c>
    </row>
    <row r="44" spans="2:29" x14ac:dyDescent="0.2">
      <c r="D44" s="19">
        <v>1</v>
      </c>
      <c r="E44" t="b">
        <f>ISEVEN(E4)</f>
        <v>0</v>
      </c>
      <c r="F44" s="7" t="b">
        <f t="shared" ref="F44:AC44" si="0">ISEVEN(F4)</f>
        <v>1</v>
      </c>
      <c r="G44" s="7" t="b">
        <f t="shared" si="0"/>
        <v>1</v>
      </c>
      <c r="H44" s="7" t="b">
        <f t="shared" si="0"/>
        <v>0</v>
      </c>
      <c r="I44" s="7" t="b">
        <f t="shared" si="0"/>
        <v>0</v>
      </c>
      <c r="J44" s="7" t="b">
        <f t="shared" si="0"/>
        <v>1</v>
      </c>
      <c r="K44" s="7" t="b">
        <f t="shared" si="0"/>
        <v>0</v>
      </c>
      <c r="L44" s="7" t="b">
        <f t="shared" si="0"/>
        <v>1</v>
      </c>
      <c r="M44" s="7" t="b">
        <f t="shared" si="0"/>
        <v>1</v>
      </c>
      <c r="N44" s="7" t="b">
        <f t="shared" si="0"/>
        <v>0</v>
      </c>
      <c r="O44" s="7" t="b">
        <f t="shared" si="0"/>
        <v>0</v>
      </c>
      <c r="P44" s="7" t="b">
        <f t="shared" si="0"/>
        <v>0</v>
      </c>
      <c r="Q44" s="7" t="b">
        <f t="shared" si="0"/>
        <v>1</v>
      </c>
      <c r="R44" s="7" t="b">
        <f t="shared" si="0"/>
        <v>0</v>
      </c>
      <c r="S44" s="7" t="b">
        <f t="shared" si="0"/>
        <v>1</v>
      </c>
      <c r="T44" s="7" t="b">
        <f t="shared" si="0"/>
        <v>0</v>
      </c>
      <c r="U44" s="7" t="b">
        <f t="shared" si="0"/>
        <v>0</v>
      </c>
      <c r="V44" s="7" t="b">
        <f t="shared" si="0"/>
        <v>1</v>
      </c>
      <c r="W44" s="7" t="b">
        <f t="shared" si="0"/>
        <v>1</v>
      </c>
      <c r="X44" s="7" t="b">
        <f t="shared" si="0"/>
        <v>0</v>
      </c>
      <c r="Y44" s="7" t="b">
        <f t="shared" si="0"/>
        <v>0</v>
      </c>
      <c r="Z44" s="7" t="b">
        <f t="shared" si="0"/>
        <v>0</v>
      </c>
      <c r="AA44" s="7" t="b">
        <f t="shared" si="0"/>
        <v>0</v>
      </c>
      <c r="AB44" s="7" t="b">
        <f t="shared" si="0"/>
        <v>1</v>
      </c>
      <c r="AC44" s="7" t="b">
        <f t="shared" si="0"/>
        <v>1</v>
      </c>
    </row>
    <row r="45" spans="2:29" x14ac:dyDescent="0.2">
      <c r="D45" s="19">
        <v>2</v>
      </c>
      <c r="E45" s="7" t="b">
        <f t="shared" ref="E45:AC45" si="1">ISEVEN(E5)</f>
        <v>1</v>
      </c>
      <c r="F45" s="7" t="b">
        <f t="shared" si="1"/>
        <v>0</v>
      </c>
      <c r="G45" s="7" t="b">
        <f t="shared" si="1"/>
        <v>1</v>
      </c>
      <c r="H45" s="7" t="b">
        <f t="shared" si="1"/>
        <v>0</v>
      </c>
      <c r="I45" s="7" t="b">
        <f t="shared" si="1"/>
        <v>0</v>
      </c>
      <c r="J45" s="7" t="b">
        <f t="shared" si="1"/>
        <v>0</v>
      </c>
      <c r="K45" s="7" t="b">
        <f t="shared" si="1"/>
        <v>1</v>
      </c>
      <c r="L45" s="7" t="b">
        <f t="shared" si="1"/>
        <v>1</v>
      </c>
      <c r="M45" s="7" t="b">
        <f t="shared" si="1"/>
        <v>1</v>
      </c>
      <c r="N45" s="7" t="b">
        <f t="shared" si="1"/>
        <v>0</v>
      </c>
      <c r="O45" s="7" t="b">
        <f t="shared" si="1"/>
        <v>0</v>
      </c>
      <c r="P45" s="7" t="b">
        <f t="shared" si="1"/>
        <v>1</v>
      </c>
      <c r="Q45" s="7" t="b">
        <f t="shared" si="1"/>
        <v>1</v>
      </c>
      <c r="R45" s="7" t="b">
        <f t="shared" si="1"/>
        <v>1</v>
      </c>
      <c r="S45" s="7" t="b">
        <f t="shared" si="1"/>
        <v>0</v>
      </c>
      <c r="T45" s="7" t="b">
        <f t="shared" si="1"/>
        <v>0</v>
      </c>
      <c r="U45" s="7" t="b">
        <f t="shared" si="1"/>
        <v>1</v>
      </c>
      <c r="V45" s="7" t="b">
        <f t="shared" si="1"/>
        <v>0</v>
      </c>
      <c r="W45" s="7" t="b">
        <f t="shared" si="1"/>
        <v>0</v>
      </c>
      <c r="X45" s="7" t="b">
        <f t="shared" si="1"/>
        <v>1</v>
      </c>
      <c r="Y45" s="7" t="b">
        <f t="shared" si="1"/>
        <v>0</v>
      </c>
      <c r="Z45" s="7" t="b">
        <f t="shared" si="1"/>
        <v>0</v>
      </c>
      <c r="AA45" s="7" t="b">
        <f t="shared" si="1"/>
        <v>0</v>
      </c>
      <c r="AB45" s="7" t="b">
        <f t="shared" si="1"/>
        <v>0</v>
      </c>
      <c r="AC45" s="7" t="b">
        <f t="shared" si="1"/>
        <v>0</v>
      </c>
    </row>
    <row r="46" spans="2:29" x14ac:dyDescent="0.2">
      <c r="D46" s="19">
        <v>3</v>
      </c>
      <c r="E46" s="7" t="b">
        <f t="shared" ref="E46:AC46" si="2">ISEVEN(E6)</f>
        <v>0</v>
      </c>
      <c r="F46" s="7" t="b">
        <f t="shared" si="2"/>
        <v>0</v>
      </c>
      <c r="G46" s="7" t="b">
        <f t="shared" si="2"/>
        <v>0</v>
      </c>
      <c r="H46" s="7" t="b">
        <f t="shared" si="2"/>
        <v>0</v>
      </c>
      <c r="I46" s="7" t="b">
        <f t="shared" si="2"/>
        <v>1</v>
      </c>
      <c r="J46" s="7" t="b">
        <f t="shared" si="2"/>
        <v>0</v>
      </c>
      <c r="K46" s="7" t="b">
        <f t="shared" si="2"/>
        <v>1</v>
      </c>
      <c r="L46" s="7" t="b">
        <f t="shared" si="2"/>
        <v>1</v>
      </c>
      <c r="M46" s="7" t="b">
        <f t="shared" si="2"/>
        <v>0</v>
      </c>
      <c r="N46" s="7" t="b">
        <f t="shared" si="2"/>
        <v>1</v>
      </c>
      <c r="O46" s="7" t="b">
        <f t="shared" si="2"/>
        <v>1</v>
      </c>
      <c r="P46" s="7" t="b">
        <f t="shared" si="2"/>
        <v>0</v>
      </c>
      <c r="Q46" s="7" t="b">
        <f t="shared" si="2"/>
        <v>1</v>
      </c>
      <c r="R46" s="7" t="b">
        <f t="shared" si="2"/>
        <v>0</v>
      </c>
      <c r="S46" s="7" t="b">
        <f t="shared" si="2"/>
        <v>0</v>
      </c>
      <c r="T46" s="7" t="b">
        <f t="shared" si="2"/>
        <v>0</v>
      </c>
      <c r="U46" s="7" t="b">
        <f t="shared" si="2"/>
        <v>0</v>
      </c>
      <c r="V46" s="7" t="b">
        <f t="shared" si="2"/>
        <v>1</v>
      </c>
      <c r="W46" s="7" t="b">
        <f t="shared" si="2"/>
        <v>0</v>
      </c>
      <c r="X46" s="7" t="b">
        <f t="shared" si="2"/>
        <v>1</v>
      </c>
      <c r="Y46" s="7" t="b">
        <f t="shared" si="2"/>
        <v>0</v>
      </c>
      <c r="Z46" s="7" t="b">
        <f t="shared" si="2"/>
        <v>0</v>
      </c>
      <c r="AA46" s="7" t="b">
        <f t="shared" si="2"/>
        <v>1</v>
      </c>
      <c r="AB46" s="7" t="b">
        <f t="shared" si="2"/>
        <v>0</v>
      </c>
      <c r="AC46" s="7" t="b">
        <f t="shared" si="2"/>
        <v>1</v>
      </c>
    </row>
    <row r="47" spans="2:29" x14ac:dyDescent="0.2">
      <c r="D47" s="19">
        <v>4</v>
      </c>
      <c r="E47" s="7" t="b">
        <f t="shared" ref="E47:AC47" si="3">ISEVEN(E7)</f>
        <v>1</v>
      </c>
      <c r="F47" s="7" t="b">
        <f t="shared" si="3"/>
        <v>0</v>
      </c>
      <c r="G47" s="7" t="b">
        <f t="shared" si="3"/>
        <v>1</v>
      </c>
      <c r="H47" s="7" t="b">
        <f t="shared" si="3"/>
        <v>0</v>
      </c>
      <c r="I47" s="7" t="b">
        <f t="shared" si="3"/>
        <v>0</v>
      </c>
      <c r="J47" s="7" t="b">
        <f t="shared" si="3"/>
        <v>1</v>
      </c>
      <c r="K47" s="7" t="b">
        <f t="shared" si="3"/>
        <v>0</v>
      </c>
      <c r="L47" s="7" t="b">
        <f t="shared" si="3"/>
        <v>0</v>
      </c>
      <c r="M47" s="7" t="b">
        <f t="shared" si="3"/>
        <v>1</v>
      </c>
      <c r="N47" s="7" t="b">
        <f t="shared" si="3"/>
        <v>0</v>
      </c>
      <c r="O47" s="7" t="b">
        <f t="shared" si="3"/>
        <v>0</v>
      </c>
      <c r="P47" s="7" t="b">
        <f t="shared" si="3"/>
        <v>1</v>
      </c>
      <c r="Q47" s="7" t="b">
        <f t="shared" si="3"/>
        <v>0</v>
      </c>
      <c r="R47" s="7" t="b">
        <f t="shared" si="3"/>
        <v>0</v>
      </c>
      <c r="S47" s="7" t="b">
        <f t="shared" si="3"/>
        <v>0</v>
      </c>
      <c r="T47" s="7" t="b">
        <f t="shared" si="3"/>
        <v>1</v>
      </c>
      <c r="U47" s="7" t="b">
        <f t="shared" si="3"/>
        <v>1</v>
      </c>
      <c r="V47" s="7" t="b">
        <f t="shared" si="3"/>
        <v>0</v>
      </c>
      <c r="W47" s="7" t="b">
        <f t="shared" si="3"/>
        <v>1</v>
      </c>
      <c r="X47" s="7" t="b">
        <f t="shared" si="3"/>
        <v>1</v>
      </c>
      <c r="Y47" s="7" t="b">
        <f t="shared" si="3"/>
        <v>1</v>
      </c>
      <c r="Z47" s="7" t="b">
        <f t="shared" si="3"/>
        <v>1</v>
      </c>
      <c r="AA47" s="7" t="b">
        <f t="shared" si="3"/>
        <v>1</v>
      </c>
      <c r="AB47" s="7" t="b">
        <f t="shared" si="3"/>
        <v>0</v>
      </c>
      <c r="AC47" s="7" t="b">
        <f t="shared" si="3"/>
        <v>0</v>
      </c>
    </row>
    <row r="48" spans="2:29" x14ac:dyDescent="0.2">
      <c r="D48" s="19">
        <v>5</v>
      </c>
      <c r="E48" s="7" t="b">
        <f t="shared" ref="E48:AC48" si="4">ISEVEN(E8)</f>
        <v>0</v>
      </c>
      <c r="F48" s="7" t="b">
        <f t="shared" si="4"/>
        <v>0</v>
      </c>
      <c r="G48" s="7" t="b">
        <f t="shared" si="4"/>
        <v>1</v>
      </c>
      <c r="H48" s="7" t="b">
        <f t="shared" si="4"/>
        <v>1</v>
      </c>
      <c r="I48" s="7" t="b">
        <f t="shared" si="4"/>
        <v>1</v>
      </c>
      <c r="J48" s="7" t="b">
        <f t="shared" si="4"/>
        <v>1</v>
      </c>
      <c r="K48" s="7" t="b">
        <f t="shared" si="4"/>
        <v>0</v>
      </c>
      <c r="L48" s="7" t="b">
        <f t="shared" si="4"/>
        <v>0</v>
      </c>
      <c r="M48" s="7" t="b">
        <f t="shared" si="4"/>
        <v>0</v>
      </c>
      <c r="N48" s="7" t="b">
        <f t="shared" si="4"/>
        <v>1</v>
      </c>
      <c r="O48" s="7" t="b">
        <f t="shared" si="4"/>
        <v>1</v>
      </c>
      <c r="P48" s="7" t="b">
        <f t="shared" si="4"/>
        <v>0</v>
      </c>
      <c r="Q48" s="7" t="b">
        <f t="shared" si="4"/>
        <v>1</v>
      </c>
      <c r="R48" s="7" t="b">
        <f t="shared" si="4"/>
        <v>0</v>
      </c>
      <c r="S48" s="7" t="b">
        <f t="shared" si="4"/>
        <v>1</v>
      </c>
      <c r="T48" s="7" t="b">
        <f t="shared" si="4"/>
        <v>0</v>
      </c>
      <c r="U48" s="7" t="b">
        <f t="shared" si="4"/>
        <v>0</v>
      </c>
      <c r="V48" s="7" t="b">
        <f t="shared" si="4"/>
        <v>1</v>
      </c>
      <c r="W48" s="7" t="b">
        <f t="shared" si="4"/>
        <v>1</v>
      </c>
      <c r="X48" s="7" t="b">
        <f t="shared" si="4"/>
        <v>1</v>
      </c>
      <c r="Y48" s="7" t="b">
        <f t="shared" si="4"/>
        <v>1</v>
      </c>
      <c r="Z48" s="7" t="b">
        <f t="shared" si="4"/>
        <v>0</v>
      </c>
      <c r="AA48" s="7" t="b">
        <f t="shared" si="4"/>
        <v>0</v>
      </c>
      <c r="AB48" s="7" t="b">
        <f t="shared" si="4"/>
        <v>0</v>
      </c>
      <c r="AC48" s="7" t="b">
        <f t="shared" si="4"/>
        <v>0</v>
      </c>
    </row>
    <row r="49" spans="4:29" x14ac:dyDescent="0.2">
      <c r="D49" s="19">
        <v>6</v>
      </c>
      <c r="E49" s="7" t="b">
        <f t="shared" ref="E49:AC49" si="5">ISEVEN(E9)</f>
        <v>1</v>
      </c>
      <c r="F49" s="7" t="b">
        <f t="shared" si="5"/>
        <v>1</v>
      </c>
      <c r="G49" s="7" t="b">
        <f t="shared" si="5"/>
        <v>1</v>
      </c>
      <c r="H49" s="7" t="b">
        <f t="shared" si="5"/>
        <v>0</v>
      </c>
      <c r="I49" s="7" t="b">
        <f t="shared" si="5"/>
        <v>0</v>
      </c>
      <c r="J49" s="7" t="b">
        <f t="shared" si="5"/>
        <v>1</v>
      </c>
      <c r="K49" s="7" t="b">
        <f t="shared" si="5"/>
        <v>0</v>
      </c>
      <c r="L49" s="7" t="b">
        <f t="shared" si="5"/>
        <v>0</v>
      </c>
      <c r="M49" s="7" t="b">
        <f t="shared" si="5"/>
        <v>1</v>
      </c>
      <c r="N49" s="7" t="b">
        <f t="shared" si="5"/>
        <v>1</v>
      </c>
      <c r="O49" s="7" t="b">
        <f t="shared" si="5"/>
        <v>0</v>
      </c>
      <c r="P49" s="7" t="b">
        <f t="shared" si="5"/>
        <v>0</v>
      </c>
      <c r="Q49" s="7" t="b">
        <f t="shared" si="5"/>
        <v>0</v>
      </c>
      <c r="R49" s="7" t="b">
        <f t="shared" si="5"/>
        <v>0</v>
      </c>
      <c r="S49" s="7" t="b">
        <f t="shared" si="5"/>
        <v>0</v>
      </c>
      <c r="T49" s="7" t="b">
        <f t="shared" si="5"/>
        <v>1</v>
      </c>
      <c r="U49" s="7" t="b">
        <f t="shared" si="5"/>
        <v>0</v>
      </c>
      <c r="V49" s="7" t="b">
        <f t="shared" si="5"/>
        <v>1</v>
      </c>
      <c r="W49" s="7" t="b">
        <f t="shared" si="5"/>
        <v>0</v>
      </c>
      <c r="X49" s="7" t="b">
        <f t="shared" si="5"/>
        <v>0</v>
      </c>
      <c r="Y49" s="7" t="b">
        <f t="shared" si="5"/>
        <v>1</v>
      </c>
      <c r="Z49" s="7" t="b">
        <f t="shared" si="5"/>
        <v>1</v>
      </c>
      <c r="AA49" s="7" t="b">
        <f t="shared" si="5"/>
        <v>1</v>
      </c>
      <c r="AB49" s="7" t="b">
        <f t="shared" si="5"/>
        <v>1</v>
      </c>
      <c r="AC49" s="7" t="b">
        <f t="shared" si="5"/>
        <v>1</v>
      </c>
    </row>
    <row r="50" spans="4:29" x14ac:dyDescent="0.2">
      <c r="D50" s="19">
        <v>7</v>
      </c>
      <c r="E50" s="7" t="b">
        <f t="shared" ref="E50:AC50" si="6">ISEVEN(E10)</f>
        <v>1</v>
      </c>
      <c r="F50" s="7" t="b">
        <f t="shared" si="6"/>
        <v>0</v>
      </c>
      <c r="G50" s="7" t="b">
        <f t="shared" si="6"/>
        <v>0</v>
      </c>
      <c r="H50" s="7" t="b">
        <f t="shared" si="6"/>
        <v>0</v>
      </c>
      <c r="I50" s="7" t="b">
        <f t="shared" si="6"/>
        <v>1</v>
      </c>
      <c r="J50" s="7" t="b">
        <f t="shared" si="6"/>
        <v>1</v>
      </c>
      <c r="K50" s="7" t="b">
        <f t="shared" si="6"/>
        <v>0</v>
      </c>
      <c r="L50" s="7" t="b">
        <f t="shared" si="6"/>
        <v>0</v>
      </c>
      <c r="M50" s="7" t="b">
        <f t="shared" si="6"/>
        <v>0</v>
      </c>
      <c r="N50" s="7" t="b">
        <f t="shared" si="6"/>
        <v>1</v>
      </c>
      <c r="O50" s="7" t="b">
        <f t="shared" si="6"/>
        <v>1</v>
      </c>
      <c r="P50" s="7" t="b">
        <f t="shared" si="6"/>
        <v>1</v>
      </c>
      <c r="Q50" s="7" t="b">
        <f t="shared" si="6"/>
        <v>1</v>
      </c>
      <c r="R50" s="7" t="b">
        <f t="shared" si="6"/>
        <v>0</v>
      </c>
      <c r="S50" s="7" t="b">
        <f t="shared" si="6"/>
        <v>1</v>
      </c>
      <c r="T50" s="7" t="b">
        <f t="shared" si="6"/>
        <v>1</v>
      </c>
      <c r="U50" s="7" t="b">
        <f t="shared" si="6"/>
        <v>0</v>
      </c>
      <c r="V50" s="7" t="b">
        <f t="shared" si="6"/>
        <v>1</v>
      </c>
      <c r="W50" s="7" t="b">
        <f t="shared" si="6"/>
        <v>0</v>
      </c>
      <c r="X50" s="7" t="b">
        <f t="shared" si="6"/>
        <v>1</v>
      </c>
      <c r="Y50" s="7" t="b">
        <f t="shared" si="6"/>
        <v>1</v>
      </c>
      <c r="Z50" s="7" t="b">
        <f t="shared" si="6"/>
        <v>1</v>
      </c>
      <c r="AA50" s="7" t="b">
        <f t="shared" si="6"/>
        <v>0</v>
      </c>
      <c r="AB50" s="7" t="b">
        <f t="shared" si="6"/>
        <v>0</v>
      </c>
      <c r="AC50" s="7" t="b">
        <f t="shared" si="6"/>
        <v>1</v>
      </c>
    </row>
    <row r="51" spans="4:29" x14ac:dyDescent="0.2">
      <c r="D51" s="19">
        <v>8</v>
      </c>
      <c r="E51" s="7" t="b">
        <f t="shared" ref="E51:AC51" si="7">ISEVEN(E11)</f>
        <v>0</v>
      </c>
      <c r="F51" s="7" t="b">
        <f t="shared" si="7"/>
        <v>0</v>
      </c>
      <c r="G51" s="7" t="b">
        <f t="shared" si="7"/>
        <v>1</v>
      </c>
      <c r="H51" s="7" t="b">
        <f t="shared" si="7"/>
        <v>0</v>
      </c>
      <c r="I51" s="7" t="b">
        <f t="shared" si="7"/>
        <v>0</v>
      </c>
      <c r="J51" s="7" t="b">
        <f t="shared" si="7"/>
        <v>0</v>
      </c>
      <c r="K51" s="7" t="b">
        <f t="shared" si="7"/>
        <v>0</v>
      </c>
      <c r="L51" s="7" t="b">
        <f t="shared" si="7"/>
        <v>0</v>
      </c>
      <c r="M51" s="7" t="b">
        <f t="shared" si="7"/>
        <v>1</v>
      </c>
      <c r="N51" s="7" t="b">
        <f t="shared" si="7"/>
        <v>0</v>
      </c>
      <c r="O51" s="7" t="b">
        <f t="shared" si="7"/>
        <v>1</v>
      </c>
      <c r="P51" s="7" t="b">
        <f t="shared" si="7"/>
        <v>1</v>
      </c>
      <c r="Q51" s="7" t="b">
        <f t="shared" si="7"/>
        <v>1</v>
      </c>
      <c r="R51" s="7" t="b">
        <f t="shared" si="7"/>
        <v>1</v>
      </c>
      <c r="S51" s="7" t="b">
        <f t="shared" si="7"/>
        <v>0</v>
      </c>
      <c r="T51" s="7" t="b">
        <f t="shared" si="7"/>
        <v>0</v>
      </c>
      <c r="U51" s="7" t="b">
        <f t="shared" si="7"/>
        <v>1</v>
      </c>
      <c r="V51" s="7" t="b">
        <f t="shared" si="7"/>
        <v>0</v>
      </c>
      <c r="W51" s="7" t="b">
        <f t="shared" si="7"/>
        <v>0</v>
      </c>
      <c r="X51" s="7" t="b">
        <f t="shared" si="7"/>
        <v>1</v>
      </c>
      <c r="Y51" s="7" t="b">
        <f t="shared" si="7"/>
        <v>0</v>
      </c>
      <c r="Z51" s="7" t="b">
        <f t="shared" si="7"/>
        <v>0</v>
      </c>
      <c r="AA51" s="7" t="b">
        <f t="shared" si="7"/>
        <v>1</v>
      </c>
      <c r="AB51" s="7" t="b">
        <f t="shared" si="7"/>
        <v>0</v>
      </c>
      <c r="AC51" s="7" t="b">
        <f t="shared" si="7"/>
        <v>1</v>
      </c>
    </row>
    <row r="52" spans="4:29" x14ac:dyDescent="0.2">
      <c r="D52" s="19">
        <v>9</v>
      </c>
      <c r="E52" s="7" t="b">
        <f t="shared" ref="E52:AC52" si="8">ISEVEN(E12)</f>
        <v>0</v>
      </c>
      <c r="F52" s="7" t="b">
        <f t="shared" si="8"/>
        <v>0</v>
      </c>
      <c r="G52" s="7" t="b">
        <f t="shared" si="8"/>
        <v>0</v>
      </c>
      <c r="H52" s="7" t="b">
        <f t="shared" si="8"/>
        <v>1</v>
      </c>
      <c r="I52" s="7" t="b">
        <f t="shared" si="8"/>
        <v>1</v>
      </c>
      <c r="J52" s="7" t="b">
        <f t="shared" si="8"/>
        <v>0</v>
      </c>
      <c r="K52" s="7" t="b">
        <f t="shared" si="8"/>
        <v>1</v>
      </c>
      <c r="L52" s="7" t="b">
        <f t="shared" si="8"/>
        <v>1</v>
      </c>
      <c r="M52" s="7" t="b">
        <f t="shared" si="8"/>
        <v>1</v>
      </c>
      <c r="N52" s="7" t="b">
        <f t="shared" si="8"/>
        <v>0</v>
      </c>
      <c r="O52" s="7" t="b">
        <f t="shared" si="8"/>
        <v>1</v>
      </c>
      <c r="P52" s="7" t="b">
        <f t="shared" si="8"/>
        <v>1</v>
      </c>
      <c r="Q52" s="7" t="b">
        <f t="shared" si="8"/>
        <v>0</v>
      </c>
      <c r="R52" s="7" t="b">
        <f t="shared" si="8"/>
        <v>1</v>
      </c>
      <c r="S52" s="7" t="b">
        <f t="shared" si="8"/>
        <v>0</v>
      </c>
      <c r="T52" s="7" t="b">
        <f t="shared" si="8"/>
        <v>1</v>
      </c>
      <c r="U52" s="7" t="b">
        <f t="shared" si="8"/>
        <v>1</v>
      </c>
      <c r="V52" s="7" t="b">
        <f t="shared" si="8"/>
        <v>1</v>
      </c>
      <c r="W52" s="7" t="b">
        <f t="shared" si="8"/>
        <v>0</v>
      </c>
      <c r="X52" s="7" t="b">
        <f t="shared" si="8"/>
        <v>0</v>
      </c>
      <c r="Y52" s="7" t="b">
        <f t="shared" si="8"/>
        <v>0</v>
      </c>
      <c r="Z52" s="7" t="b">
        <f t="shared" si="8"/>
        <v>0</v>
      </c>
      <c r="AA52" s="7" t="b">
        <f t="shared" si="8"/>
        <v>0</v>
      </c>
      <c r="AB52" s="7" t="b">
        <f t="shared" si="8"/>
        <v>0</v>
      </c>
      <c r="AC52" s="7" t="b">
        <f t="shared" si="8"/>
        <v>0</v>
      </c>
    </row>
    <row r="53" spans="4:29" x14ac:dyDescent="0.2">
      <c r="D53" s="19">
        <v>10</v>
      </c>
      <c r="E53" s="7" t="b">
        <f t="shared" ref="E53:AC53" si="9">ISEVEN(E13)</f>
        <v>0</v>
      </c>
      <c r="F53" s="7" t="b">
        <f t="shared" si="9"/>
        <v>1</v>
      </c>
      <c r="G53" s="7" t="b">
        <f t="shared" si="9"/>
        <v>0</v>
      </c>
      <c r="H53" s="7" t="b">
        <f t="shared" si="9"/>
        <v>1</v>
      </c>
      <c r="I53" s="7" t="b">
        <f t="shared" si="9"/>
        <v>1</v>
      </c>
      <c r="J53" s="7" t="b">
        <f t="shared" si="9"/>
        <v>0</v>
      </c>
      <c r="K53" s="7" t="b">
        <f t="shared" si="9"/>
        <v>0</v>
      </c>
      <c r="L53" s="7" t="b">
        <f t="shared" si="9"/>
        <v>0</v>
      </c>
      <c r="M53" s="7" t="b">
        <f t="shared" si="9"/>
        <v>1</v>
      </c>
      <c r="N53" s="7" t="b">
        <f t="shared" si="9"/>
        <v>0</v>
      </c>
      <c r="O53" s="7" t="b">
        <f t="shared" si="9"/>
        <v>0</v>
      </c>
      <c r="P53" s="7" t="b">
        <f t="shared" si="9"/>
        <v>0</v>
      </c>
      <c r="Q53" s="7" t="b">
        <f t="shared" si="9"/>
        <v>1</v>
      </c>
      <c r="R53" s="7" t="b">
        <f t="shared" si="9"/>
        <v>0</v>
      </c>
      <c r="S53" s="7" t="b">
        <f t="shared" si="9"/>
        <v>1</v>
      </c>
      <c r="T53" s="7" t="b">
        <f t="shared" si="9"/>
        <v>1</v>
      </c>
      <c r="U53" s="7" t="b">
        <f t="shared" si="9"/>
        <v>0</v>
      </c>
      <c r="V53" s="7" t="b">
        <f t="shared" si="9"/>
        <v>1</v>
      </c>
      <c r="W53" s="7" t="b">
        <f t="shared" si="9"/>
        <v>0</v>
      </c>
      <c r="X53" s="7" t="b">
        <f t="shared" si="9"/>
        <v>0</v>
      </c>
      <c r="Y53" s="7" t="b">
        <f t="shared" si="9"/>
        <v>0</v>
      </c>
      <c r="Z53" s="7" t="b">
        <f t="shared" si="9"/>
        <v>0</v>
      </c>
      <c r="AA53" s="7" t="b">
        <f t="shared" si="9"/>
        <v>1</v>
      </c>
      <c r="AB53" s="7" t="b">
        <f t="shared" si="9"/>
        <v>0</v>
      </c>
      <c r="AC53" s="7" t="b">
        <f t="shared" si="9"/>
        <v>0</v>
      </c>
    </row>
    <row r="54" spans="4:29" x14ac:dyDescent="0.2">
      <c r="D54" s="19">
        <v>11</v>
      </c>
      <c r="E54" s="7" t="b">
        <f t="shared" ref="E54:AC54" si="10">ISEVEN(E14)</f>
        <v>0</v>
      </c>
      <c r="F54" s="7" t="b">
        <f t="shared" si="10"/>
        <v>1</v>
      </c>
      <c r="G54" s="7" t="b">
        <f t="shared" si="10"/>
        <v>1</v>
      </c>
      <c r="H54" s="7" t="b">
        <f t="shared" si="10"/>
        <v>0</v>
      </c>
      <c r="I54" s="7" t="b">
        <f t="shared" si="10"/>
        <v>0</v>
      </c>
      <c r="J54" s="7" t="b">
        <f t="shared" si="10"/>
        <v>0</v>
      </c>
      <c r="K54" s="7" t="b">
        <f t="shared" si="10"/>
        <v>1</v>
      </c>
      <c r="L54" s="7" t="b">
        <f t="shared" si="10"/>
        <v>0</v>
      </c>
      <c r="M54" s="7" t="b">
        <f t="shared" si="10"/>
        <v>0</v>
      </c>
      <c r="N54" s="7" t="b">
        <f t="shared" si="10"/>
        <v>0</v>
      </c>
      <c r="O54" s="7" t="b">
        <f t="shared" si="10"/>
        <v>0</v>
      </c>
      <c r="P54" s="7" t="b">
        <f t="shared" si="10"/>
        <v>0</v>
      </c>
      <c r="Q54" s="7" t="b">
        <f t="shared" si="10"/>
        <v>1</v>
      </c>
      <c r="R54" s="7" t="b">
        <f t="shared" si="10"/>
        <v>0</v>
      </c>
      <c r="S54" s="7" t="b">
        <f t="shared" si="10"/>
        <v>0</v>
      </c>
      <c r="T54" s="7" t="b">
        <f t="shared" si="10"/>
        <v>0</v>
      </c>
      <c r="U54" s="7" t="b">
        <f t="shared" si="10"/>
        <v>0</v>
      </c>
      <c r="V54" s="7" t="b">
        <f t="shared" si="10"/>
        <v>1</v>
      </c>
      <c r="W54" s="7" t="b">
        <f t="shared" si="10"/>
        <v>0</v>
      </c>
      <c r="X54" s="7" t="b">
        <f t="shared" si="10"/>
        <v>0</v>
      </c>
      <c r="Y54" s="7" t="b">
        <f t="shared" si="10"/>
        <v>1</v>
      </c>
      <c r="Z54" s="7" t="b">
        <f t="shared" si="10"/>
        <v>0</v>
      </c>
      <c r="AA54" s="7" t="b">
        <f t="shared" si="10"/>
        <v>0</v>
      </c>
      <c r="AB54" s="7" t="b">
        <f t="shared" si="10"/>
        <v>0</v>
      </c>
      <c r="AC54" s="7" t="b">
        <f t="shared" si="10"/>
        <v>1</v>
      </c>
    </row>
    <row r="55" spans="4:29" x14ac:dyDescent="0.2">
      <c r="D55" s="19">
        <v>12</v>
      </c>
      <c r="E55" s="7" t="b">
        <f t="shared" ref="E55:AC55" si="11">ISEVEN(E15)</f>
        <v>0</v>
      </c>
      <c r="F55" s="7" t="b">
        <f t="shared" si="11"/>
        <v>0</v>
      </c>
      <c r="G55" s="7" t="b">
        <f t="shared" si="11"/>
        <v>0</v>
      </c>
      <c r="H55" s="7" t="b">
        <f t="shared" si="11"/>
        <v>1</v>
      </c>
      <c r="I55" s="7" t="b">
        <f t="shared" si="11"/>
        <v>0</v>
      </c>
      <c r="J55" s="7" t="b">
        <f t="shared" si="11"/>
        <v>0</v>
      </c>
      <c r="K55" s="7" t="b">
        <f t="shared" si="11"/>
        <v>1</v>
      </c>
      <c r="L55" s="7" t="b">
        <f t="shared" si="11"/>
        <v>0</v>
      </c>
      <c r="M55" s="7" t="b">
        <f t="shared" si="11"/>
        <v>1</v>
      </c>
      <c r="N55" s="7" t="b">
        <f t="shared" si="11"/>
        <v>0</v>
      </c>
      <c r="O55" s="7" t="b">
        <f t="shared" si="11"/>
        <v>1</v>
      </c>
      <c r="P55" s="7" t="b">
        <f t="shared" si="11"/>
        <v>0</v>
      </c>
      <c r="Q55" s="7" t="b">
        <f t="shared" si="11"/>
        <v>0</v>
      </c>
      <c r="R55" s="7" t="b">
        <f t="shared" si="11"/>
        <v>0</v>
      </c>
      <c r="S55" s="7" t="b">
        <f t="shared" si="11"/>
        <v>1</v>
      </c>
      <c r="T55" s="7" t="b">
        <f t="shared" si="11"/>
        <v>0</v>
      </c>
      <c r="U55" s="7" t="b">
        <f t="shared" si="11"/>
        <v>0</v>
      </c>
      <c r="V55" s="7" t="b">
        <f t="shared" si="11"/>
        <v>1</v>
      </c>
      <c r="W55" s="7" t="b">
        <f t="shared" si="11"/>
        <v>1</v>
      </c>
      <c r="X55" s="7" t="b">
        <f t="shared" si="11"/>
        <v>1</v>
      </c>
      <c r="Y55" s="7" t="b">
        <f t="shared" si="11"/>
        <v>1</v>
      </c>
      <c r="Z55" s="7" t="b">
        <f t="shared" si="11"/>
        <v>1</v>
      </c>
      <c r="AA55" s="7" t="b">
        <f t="shared" si="11"/>
        <v>1</v>
      </c>
      <c r="AB55" s="7" t="b">
        <f t="shared" si="11"/>
        <v>1</v>
      </c>
      <c r="AC55" s="7" t="b">
        <f t="shared" si="11"/>
        <v>0</v>
      </c>
    </row>
    <row r="56" spans="4:29" x14ac:dyDescent="0.2">
      <c r="D56" s="19">
        <v>13</v>
      </c>
      <c r="E56" s="7" t="b">
        <f t="shared" ref="E56:AC56" si="12">ISEVEN(E16)</f>
        <v>1</v>
      </c>
      <c r="F56" s="7" t="b">
        <f t="shared" si="12"/>
        <v>1</v>
      </c>
      <c r="G56" s="7" t="b">
        <f t="shared" si="12"/>
        <v>0</v>
      </c>
      <c r="H56" s="7" t="b">
        <f t="shared" si="12"/>
        <v>1</v>
      </c>
      <c r="I56" s="7" t="b">
        <f t="shared" si="12"/>
        <v>0</v>
      </c>
      <c r="J56" s="7" t="b">
        <f t="shared" si="12"/>
        <v>0</v>
      </c>
      <c r="K56" s="7" t="b">
        <f t="shared" si="12"/>
        <v>1</v>
      </c>
      <c r="L56" s="7" t="b">
        <f t="shared" si="12"/>
        <v>0</v>
      </c>
      <c r="M56" s="7" t="b">
        <f t="shared" si="12"/>
        <v>0</v>
      </c>
      <c r="N56" s="7" t="b">
        <f t="shared" si="12"/>
        <v>0</v>
      </c>
      <c r="O56" s="7" t="b">
        <f t="shared" si="12"/>
        <v>0</v>
      </c>
      <c r="P56" s="7" t="b">
        <f t="shared" si="12"/>
        <v>0</v>
      </c>
      <c r="Q56" s="7" t="b">
        <f t="shared" si="12"/>
        <v>0</v>
      </c>
      <c r="R56" s="7" t="b">
        <f t="shared" si="12"/>
        <v>0</v>
      </c>
      <c r="S56" s="7" t="b">
        <f t="shared" si="12"/>
        <v>1</v>
      </c>
      <c r="T56" s="7" t="b">
        <f t="shared" si="12"/>
        <v>0</v>
      </c>
      <c r="U56" s="7" t="b">
        <f t="shared" si="12"/>
        <v>0</v>
      </c>
      <c r="V56" s="7" t="b">
        <f t="shared" si="12"/>
        <v>0</v>
      </c>
      <c r="W56" s="7" t="b">
        <f t="shared" si="12"/>
        <v>0</v>
      </c>
      <c r="X56" s="7" t="b">
        <f t="shared" si="12"/>
        <v>1</v>
      </c>
      <c r="Y56" s="7" t="b">
        <f t="shared" si="12"/>
        <v>1</v>
      </c>
      <c r="Z56" s="7" t="b">
        <f t="shared" si="12"/>
        <v>1</v>
      </c>
      <c r="AA56" s="7" t="b">
        <f t="shared" si="12"/>
        <v>0</v>
      </c>
      <c r="AB56" s="7" t="b">
        <f t="shared" si="12"/>
        <v>1</v>
      </c>
      <c r="AC56" s="7" t="b">
        <f t="shared" si="12"/>
        <v>1</v>
      </c>
    </row>
    <row r="57" spans="4:29" x14ac:dyDescent="0.2">
      <c r="D57" s="19">
        <v>14</v>
      </c>
      <c r="E57" s="7" t="b">
        <f t="shared" ref="E57:AC57" si="13">ISEVEN(E17)</f>
        <v>0</v>
      </c>
      <c r="F57" s="7" t="b">
        <f t="shared" si="13"/>
        <v>0</v>
      </c>
      <c r="G57" s="7" t="b">
        <f t="shared" si="13"/>
        <v>0</v>
      </c>
      <c r="H57" s="7" t="b">
        <f t="shared" si="13"/>
        <v>1</v>
      </c>
      <c r="I57" s="7" t="b">
        <f t="shared" si="13"/>
        <v>0</v>
      </c>
      <c r="J57" s="7" t="b">
        <f t="shared" si="13"/>
        <v>1</v>
      </c>
      <c r="K57" s="7" t="b">
        <f t="shared" si="13"/>
        <v>1</v>
      </c>
      <c r="L57" s="7" t="b">
        <f t="shared" si="13"/>
        <v>1</v>
      </c>
      <c r="M57" s="7" t="b">
        <f t="shared" si="13"/>
        <v>0</v>
      </c>
      <c r="N57" s="7" t="b">
        <f t="shared" si="13"/>
        <v>0</v>
      </c>
      <c r="O57" s="7" t="b">
        <f t="shared" si="13"/>
        <v>1</v>
      </c>
      <c r="P57" s="7" t="b">
        <f t="shared" si="13"/>
        <v>1</v>
      </c>
      <c r="Q57" s="7" t="b">
        <f t="shared" si="13"/>
        <v>1</v>
      </c>
      <c r="R57" s="7" t="b">
        <f t="shared" si="13"/>
        <v>0</v>
      </c>
      <c r="S57" s="7" t="b">
        <f t="shared" si="13"/>
        <v>0</v>
      </c>
      <c r="T57" s="7" t="b">
        <f t="shared" si="13"/>
        <v>0</v>
      </c>
      <c r="U57" s="7" t="b">
        <f t="shared" si="13"/>
        <v>0</v>
      </c>
      <c r="V57" s="7" t="b">
        <f t="shared" si="13"/>
        <v>1</v>
      </c>
      <c r="W57" s="7" t="b">
        <f t="shared" si="13"/>
        <v>0</v>
      </c>
      <c r="X57" s="7" t="b">
        <f t="shared" si="13"/>
        <v>1</v>
      </c>
      <c r="Y57" s="7" t="b">
        <f t="shared" si="13"/>
        <v>1</v>
      </c>
      <c r="Z57" s="7" t="b">
        <f t="shared" si="13"/>
        <v>0</v>
      </c>
      <c r="AA57" s="7" t="b">
        <f t="shared" si="13"/>
        <v>0</v>
      </c>
      <c r="AB57" s="7" t="b">
        <f t="shared" si="13"/>
        <v>1</v>
      </c>
      <c r="AC57" s="7" t="b">
        <f t="shared" si="13"/>
        <v>1</v>
      </c>
    </row>
    <row r="58" spans="4:29" x14ac:dyDescent="0.2">
      <c r="D58" s="19">
        <v>15</v>
      </c>
      <c r="E58" s="7" t="b">
        <f t="shared" ref="E58:AC58" si="14">ISEVEN(E18)</f>
        <v>1</v>
      </c>
      <c r="F58" s="7" t="b">
        <f t="shared" si="14"/>
        <v>1</v>
      </c>
      <c r="G58" s="7" t="b">
        <f t="shared" si="14"/>
        <v>1</v>
      </c>
      <c r="H58" s="7" t="b">
        <f t="shared" si="14"/>
        <v>1</v>
      </c>
      <c r="I58" s="7" t="b">
        <f t="shared" si="14"/>
        <v>1</v>
      </c>
      <c r="J58" s="7" t="b">
        <f t="shared" si="14"/>
        <v>0</v>
      </c>
      <c r="K58" s="7" t="b">
        <f t="shared" si="14"/>
        <v>0</v>
      </c>
      <c r="L58" s="7" t="b">
        <f t="shared" si="14"/>
        <v>0</v>
      </c>
      <c r="M58" s="7" t="b">
        <f t="shared" si="14"/>
        <v>0</v>
      </c>
      <c r="N58" s="7" t="b">
        <f t="shared" si="14"/>
        <v>0</v>
      </c>
      <c r="O58" s="7" t="b">
        <f t="shared" si="14"/>
        <v>0</v>
      </c>
      <c r="P58" s="7" t="b">
        <f t="shared" si="14"/>
        <v>0</v>
      </c>
      <c r="Q58" s="7" t="b">
        <f t="shared" si="14"/>
        <v>0</v>
      </c>
      <c r="R58" s="7" t="b">
        <f t="shared" si="14"/>
        <v>0</v>
      </c>
      <c r="S58" s="7" t="b">
        <f t="shared" si="14"/>
        <v>0</v>
      </c>
      <c r="T58" s="7" t="b">
        <f t="shared" si="14"/>
        <v>0</v>
      </c>
      <c r="U58" s="7" t="b">
        <f t="shared" si="14"/>
        <v>1</v>
      </c>
      <c r="V58" s="7" t="b">
        <f t="shared" si="14"/>
        <v>1</v>
      </c>
      <c r="W58" s="7" t="b">
        <f t="shared" si="14"/>
        <v>0</v>
      </c>
      <c r="X58" s="7" t="b">
        <f t="shared" si="14"/>
        <v>1</v>
      </c>
      <c r="Y58" s="7" t="b">
        <f t="shared" si="14"/>
        <v>1</v>
      </c>
      <c r="Z58" s="7" t="b">
        <f t="shared" si="14"/>
        <v>0</v>
      </c>
      <c r="AA58" s="7" t="b">
        <f t="shared" si="14"/>
        <v>1</v>
      </c>
      <c r="AB58" s="7" t="b">
        <f t="shared" si="14"/>
        <v>1</v>
      </c>
      <c r="AC58" s="7" t="b">
        <f t="shared" si="14"/>
        <v>0</v>
      </c>
    </row>
    <row r="59" spans="4:29" x14ac:dyDescent="0.2">
      <c r="D59" s="19">
        <v>16</v>
      </c>
      <c r="E59" s="7" t="b">
        <f t="shared" ref="E59:AC59" si="15">ISEVEN(E19)</f>
        <v>0</v>
      </c>
      <c r="F59" s="7" t="b">
        <f t="shared" si="15"/>
        <v>0</v>
      </c>
      <c r="G59" s="7" t="b">
        <f t="shared" si="15"/>
        <v>0</v>
      </c>
      <c r="H59" s="7" t="b">
        <f t="shared" si="15"/>
        <v>1</v>
      </c>
      <c r="I59" s="7" t="b">
        <f t="shared" si="15"/>
        <v>1</v>
      </c>
      <c r="J59" s="7" t="b">
        <f t="shared" si="15"/>
        <v>0</v>
      </c>
      <c r="K59" s="7" t="b">
        <f t="shared" si="15"/>
        <v>0</v>
      </c>
      <c r="L59" s="7" t="b">
        <f t="shared" si="15"/>
        <v>1</v>
      </c>
      <c r="M59" s="7" t="b">
        <f t="shared" si="15"/>
        <v>0</v>
      </c>
      <c r="N59" s="7" t="b">
        <f t="shared" si="15"/>
        <v>1</v>
      </c>
      <c r="O59" s="7" t="b">
        <f t="shared" si="15"/>
        <v>1</v>
      </c>
      <c r="P59" s="7" t="b">
        <f t="shared" si="15"/>
        <v>0</v>
      </c>
      <c r="Q59" s="7" t="b">
        <f t="shared" si="15"/>
        <v>1</v>
      </c>
      <c r="R59" s="7" t="b">
        <f t="shared" si="15"/>
        <v>0</v>
      </c>
      <c r="S59" s="7" t="b">
        <f t="shared" si="15"/>
        <v>0</v>
      </c>
      <c r="T59" s="7" t="b">
        <f t="shared" si="15"/>
        <v>0</v>
      </c>
      <c r="U59" s="7" t="b">
        <f t="shared" si="15"/>
        <v>0</v>
      </c>
      <c r="V59" s="7" t="b">
        <f t="shared" si="15"/>
        <v>0</v>
      </c>
      <c r="W59" s="7" t="b">
        <f t="shared" si="15"/>
        <v>0</v>
      </c>
      <c r="X59" s="7" t="b">
        <f t="shared" si="15"/>
        <v>1</v>
      </c>
      <c r="Y59" s="7" t="b">
        <f t="shared" si="15"/>
        <v>1</v>
      </c>
      <c r="Z59" s="7" t="b">
        <f t="shared" si="15"/>
        <v>1</v>
      </c>
      <c r="AA59" s="7" t="b">
        <f t="shared" si="15"/>
        <v>1</v>
      </c>
      <c r="AB59" s="7" t="b">
        <f t="shared" si="15"/>
        <v>0</v>
      </c>
      <c r="AC59" s="7" t="b">
        <f t="shared" si="15"/>
        <v>0</v>
      </c>
    </row>
    <row r="60" spans="4:29" x14ac:dyDescent="0.2">
      <c r="D60" s="19">
        <v>17</v>
      </c>
      <c r="E60" s="7" t="b">
        <f t="shared" ref="E60:AC60" si="16">ISEVEN(E20)</f>
        <v>0</v>
      </c>
      <c r="F60" s="7" t="b">
        <f t="shared" si="16"/>
        <v>0</v>
      </c>
      <c r="G60" s="7" t="b">
        <f t="shared" si="16"/>
        <v>0</v>
      </c>
      <c r="H60" s="7" t="b">
        <f t="shared" si="16"/>
        <v>0</v>
      </c>
      <c r="I60" s="7" t="b">
        <f t="shared" si="16"/>
        <v>0</v>
      </c>
      <c r="J60" s="7" t="b">
        <f t="shared" si="16"/>
        <v>0</v>
      </c>
      <c r="K60" s="7" t="b">
        <f t="shared" si="16"/>
        <v>1</v>
      </c>
      <c r="L60" s="7" t="b">
        <f t="shared" si="16"/>
        <v>0</v>
      </c>
      <c r="M60" s="7" t="b">
        <f t="shared" si="16"/>
        <v>0</v>
      </c>
      <c r="N60" s="7" t="b">
        <f t="shared" si="16"/>
        <v>1</v>
      </c>
      <c r="O60" s="7" t="b">
        <f t="shared" si="16"/>
        <v>0</v>
      </c>
      <c r="P60" s="7" t="b">
        <f t="shared" si="16"/>
        <v>0</v>
      </c>
      <c r="Q60" s="7" t="b">
        <f t="shared" si="16"/>
        <v>1</v>
      </c>
      <c r="R60" s="7" t="b">
        <f t="shared" si="16"/>
        <v>1</v>
      </c>
      <c r="S60" s="7" t="b">
        <f t="shared" si="16"/>
        <v>0</v>
      </c>
      <c r="T60" s="7" t="b">
        <f t="shared" si="16"/>
        <v>0</v>
      </c>
      <c r="U60" s="7" t="b">
        <f t="shared" si="16"/>
        <v>1</v>
      </c>
      <c r="V60" s="7" t="b">
        <f t="shared" si="16"/>
        <v>1</v>
      </c>
      <c r="W60" s="7" t="b">
        <f t="shared" si="16"/>
        <v>0</v>
      </c>
      <c r="X60" s="7" t="b">
        <f t="shared" si="16"/>
        <v>0</v>
      </c>
      <c r="Y60" s="7" t="b">
        <f t="shared" si="16"/>
        <v>1</v>
      </c>
      <c r="Z60" s="7" t="b">
        <f t="shared" si="16"/>
        <v>0</v>
      </c>
      <c r="AA60" s="7" t="b">
        <f t="shared" si="16"/>
        <v>0</v>
      </c>
      <c r="AB60" s="7" t="b">
        <f t="shared" si="16"/>
        <v>1</v>
      </c>
      <c r="AC60" s="7" t="b">
        <f t="shared" si="16"/>
        <v>0</v>
      </c>
    </row>
    <row r="61" spans="4:29" x14ac:dyDescent="0.2">
      <c r="D61" s="19">
        <v>18</v>
      </c>
      <c r="E61" s="7" t="b">
        <f t="shared" ref="E61:AC61" si="17">ISEVEN(E21)</f>
        <v>1</v>
      </c>
      <c r="F61" s="7" t="b">
        <f t="shared" si="17"/>
        <v>1</v>
      </c>
      <c r="G61" s="7" t="b">
        <f t="shared" si="17"/>
        <v>0</v>
      </c>
      <c r="H61" s="7" t="b">
        <f t="shared" si="17"/>
        <v>0</v>
      </c>
      <c r="I61" s="7" t="b">
        <f t="shared" si="17"/>
        <v>1</v>
      </c>
      <c r="J61" s="7" t="b">
        <f t="shared" si="17"/>
        <v>1</v>
      </c>
      <c r="K61" s="7" t="b">
        <f t="shared" si="17"/>
        <v>0</v>
      </c>
      <c r="L61" s="7" t="b">
        <f t="shared" si="17"/>
        <v>1</v>
      </c>
      <c r="M61" s="7" t="b">
        <f t="shared" si="17"/>
        <v>1</v>
      </c>
      <c r="N61" s="7" t="b">
        <f t="shared" si="17"/>
        <v>1</v>
      </c>
      <c r="O61" s="7" t="b">
        <f t="shared" si="17"/>
        <v>1</v>
      </c>
      <c r="P61" s="7" t="b">
        <f t="shared" si="17"/>
        <v>0</v>
      </c>
      <c r="Q61" s="7" t="b">
        <f t="shared" si="17"/>
        <v>0</v>
      </c>
      <c r="R61" s="7" t="b">
        <f t="shared" si="17"/>
        <v>0</v>
      </c>
      <c r="S61" s="7" t="b">
        <f t="shared" si="17"/>
        <v>1</v>
      </c>
      <c r="T61" s="7" t="b">
        <f t="shared" si="17"/>
        <v>1</v>
      </c>
      <c r="U61" s="7" t="b">
        <f t="shared" si="17"/>
        <v>1</v>
      </c>
      <c r="V61" s="7" t="b">
        <f t="shared" si="17"/>
        <v>1</v>
      </c>
      <c r="W61" s="7" t="b">
        <f t="shared" si="17"/>
        <v>1</v>
      </c>
      <c r="X61" s="7" t="b">
        <f t="shared" si="17"/>
        <v>0</v>
      </c>
      <c r="Y61" s="7" t="b">
        <f t="shared" si="17"/>
        <v>1</v>
      </c>
      <c r="Z61" s="7" t="b">
        <f t="shared" si="17"/>
        <v>0</v>
      </c>
      <c r="AA61" s="7" t="b">
        <f t="shared" si="17"/>
        <v>1</v>
      </c>
      <c r="AB61" s="7" t="b">
        <f t="shared" si="17"/>
        <v>0</v>
      </c>
      <c r="AC61" s="7" t="b">
        <f t="shared" si="17"/>
        <v>1</v>
      </c>
    </row>
    <row r="62" spans="4:29" x14ac:dyDescent="0.2">
      <c r="D62" s="19">
        <v>19</v>
      </c>
      <c r="E62" s="7" t="b">
        <f t="shared" ref="E62:AC62" si="18">ISEVEN(E22)</f>
        <v>0</v>
      </c>
      <c r="F62" s="7" t="b">
        <f t="shared" si="18"/>
        <v>1</v>
      </c>
      <c r="G62" s="7" t="b">
        <f t="shared" si="18"/>
        <v>0</v>
      </c>
      <c r="H62" s="7" t="b">
        <f t="shared" si="18"/>
        <v>1</v>
      </c>
      <c r="I62" s="7" t="b">
        <f t="shared" si="18"/>
        <v>1</v>
      </c>
      <c r="J62" s="7" t="b">
        <f t="shared" si="18"/>
        <v>1</v>
      </c>
      <c r="K62" s="7" t="b">
        <f t="shared" si="18"/>
        <v>1</v>
      </c>
      <c r="L62" s="7" t="b">
        <f t="shared" si="18"/>
        <v>1</v>
      </c>
      <c r="M62" s="7" t="b">
        <f t="shared" si="18"/>
        <v>1</v>
      </c>
      <c r="N62" s="7" t="b">
        <f t="shared" si="18"/>
        <v>0</v>
      </c>
      <c r="O62" s="7" t="b">
        <f t="shared" si="18"/>
        <v>0</v>
      </c>
      <c r="P62" s="7" t="b">
        <f t="shared" si="18"/>
        <v>1</v>
      </c>
      <c r="Q62" s="7" t="b">
        <f t="shared" si="18"/>
        <v>1</v>
      </c>
      <c r="R62" s="7" t="b">
        <f t="shared" si="18"/>
        <v>0</v>
      </c>
      <c r="S62" s="7" t="b">
        <f t="shared" si="18"/>
        <v>1</v>
      </c>
      <c r="T62" s="7" t="b">
        <f t="shared" si="18"/>
        <v>1</v>
      </c>
      <c r="U62" s="7" t="b">
        <f t="shared" si="18"/>
        <v>0</v>
      </c>
      <c r="V62" s="7" t="b">
        <f t="shared" si="18"/>
        <v>1</v>
      </c>
      <c r="W62" s="7" t="b">
        <f t="shared" si="18"/>
        <v>0</v>
      </c>
      <c r="X62" s="7" t="b">
        <f t="shared" si="18"/>
        <v>1</v>
      </c>
      <c r="Y62" s="7" t="b">
        <f t="shared" si="18"/>
        <v>0</v>
      </c>
      <c r="Z62" s="7" t="b">
        <f t="shared" si="18"/>
        <v>0</v>
      </c>
      <c r="AA62" s="7" t="b">
        <f t="shared" si="18"/>
        <v>1</v>
      </c>
      <c r="AB62" s="7" t="b">
        <f t="shared" si="18"/>
        <v>1</v>
      </c>
      <c r="AC62" s="7" t="b">
        <f t="shared" si="18"/>
        <v>1</v>
      </c>
    </row>
    <row r="63" spans="4:29" x14ac:dyDescent="0.2">
      <c r="D63" s="19">
        <v>20</v>
      </c>
      <c r="E63" s="7" t="b">
        <f t="shared" ref="E63:AC63" si="19">ISEVEN(E23)</f>
        <v>1</v>
      </c>
      <c r="F63" s="7" t="b">
        <f t="shared" si="19"/>
        <v>1</v>
      </c>
      <c r="G63" s="7" t="b">
        <f t="shared" si="19"/>
        <v>1</v>
      </c>
      <c r="H63" s="7" t="b">
        <f t="shared" si="19"/>
        <v>1</v>
      </c>
      <c r="I63" s="7" t="b">
        <f t="shared" si="19"/>
        <v>0</v>
      </c>
      <c r="J63" s="7" t="b">
        <f t="shared" si="19"/>
        <v>1</v>
      </c>
      <c r="K63" s="7" t="b">
        <f t="shared" si="19"/>
        <v>0</v>
      </c>
      <c r="L63" s="7" t="b">
        <f t="shared" si="19"/>
        <v>1</v>
      </c>
      <c r="M63" s="7" t="b">
        <f t="shared" si="19"/>
        <v>1</v>
      </c>
      <c r="N63" s="7" t="b">
        <f t="shared" si="19"/>
        <v>0</v>
      </c>
      <c r="O63" s="7" t="b">
        <f t="shared" si="19"/>
        <v>0</v>
      </c>
      <c r="P63" s="7" t="b">
        <f t="shared" si="19"/>
        <v>0</v>
      </c>
      <c r="Q63" s="7" t="b">
        <f t="shared" si="19"/>
        <v>1</v>
      </c>
      <c r="R63" s="7" t="b">
        <f t="shared" si="19"/>
        <v>0</v>
      </c>
      <c r="S63" s="7" t="b">
        <f t="shared" si="19"/>
        <v>0</v>
      </c>
      <c r="T63" s="7" t="b">
        <f t="shared" si="19"/>
        <v>0</v>
      </c>
      <c r="U63" s="7" t="b">
        <f t="shared" si="19"/>
        <v>0</v>
      </c>
      <c r="V63" s="7" t="b">
        <f t="shared" si="19"/>
        <v>1</v>
      </c>
      <c r="W63" s="7" t="b">
        <f t="shared" si="19"/>
        <v>1</v>
      </c>
      <c r="X63" s="7" t="b">
        <f t="shared" si="19"/>
        <v>0</v>
      </c>
      <c r="Y63" s="7" t="b">
        <f t="shared" si="19"/>
        <v>1</v>
      </c>
      <c r="Z63" s="7" t="b">
        <f t="shared" si="19"/>
        <v>1</v>
      </c>
      <c r="AA63" s="7" t="b">
        <f t="shared" si="19"/>
        <v>0</v>
      </c>
      <c r="AB63" s="7" t="b">
        <f t="shared" si="19"/>
        <v>0</v>
      </c>
      <c r="AC63" s="7" t="b">
        <f t="shared" si="19"/>
        <v>1</v>
      </c>
    </row>
    <row r="64" spans="4:29" x14ac:dyDescent="0.2">
      <c r="D64" s="19">
        <v>21</v>
      </c>
      <c r="E64" s="7" t="b">
        <f t="shared" ref="E64:AC64" si="20">ISEVEN(E24)</f>
        <v>0</v>
      </c>
      <c r="F64" s="7" t="b">
        <f t="shared" si="20"/>
        <v>0</v>
      </c>
      <c r="G64" s="7" t="b">
        <f t="shared" si="20"/>
        <v>1</v>
      </c>
      <c r="H64" s="7" t="b">
        <f t="shared" si="20"/>
        <v>1</v>
      </c>
      <c r="I64" s="7" t="b">
        <f t="shared" si="20"/>
        <v>1</v>
      </c>
      <c r="J64" s="7" t="b">
        <f t="shared" si="20"/>
        <v>0</v>
      </c>
      <c r="K64" s="7" t="b">
        <f t="shared" si="20"/>
        <v>1</v>
      </c>
      <c r="L64" s="7" t="b">
        <f t="shared" si="20"/>
        <v>0</v>
      </c>
      <c r="M64" s="7" t="b">
        <f t="shared" si="20"/>
        <v>1</v>
      </c>
      <c r="N64" s="7" t="b">
        <f t="shared" si="20"/>
        <v>1</v>
      </c>
      <c r="O64" s="7" t="b">
        <f t="shared" si="20"/>
        <v>0</v>
      </c>
      <c r="P64" s="7" t="b">
        <f t="shared" si="20"/>
        <v>1</v>
      </c>
      <c r="Q64" s="7" t="b">
        <f t="shared" si="20"/>
        <v>0</v>
      </c>
      <c r="R64" s="7" t="b">
        <f t="shared" si="20"/>
        <v>0</v>
      </c>
      <c r="S64" s="7" t="b">
        <f t="shared" si="20"/>
        <v>1</v>
      </c>
      <c r="T64" s="7" t="b">
        <f t="shared" si="20"/>
        <v>0</v>
      </c>
      <c r="U64" s="7" t="b">
        <f t="shared" si="20"/>
        <v>1</v>
      </c>
      <c r="V64" s="7" t="b">
        <f t="shared" si="20"/>
        <v>1</v>
      </c>
      <c r="W64" s="7" t="b">
        <f t="shared" si="20"/>
        <v>0</v>
      </c>
      <c r="X64" s="7" t="b">
        <f t="shared" si="20"/>
        <v>0</v>
      </c>
      <c r="Y64" s="7" t="b">
        <f t="shared" si="20"/>
        <v>1</v>
      </c>
      <c r="Z64" s="7" t="b">
        <f t="shared" si="20"/>
        <v>0</v>
      </c>
      <c r="AA64" s="7" t="b">
        <f t="shared" si="20"/>
        <v>1</v>
      </c>
      <c r="AB64" s="7" t="b">
        <f t="shared" si="20"/>
        <v>0</v>
      </c>
      <c r="AC64" s="7" t="b">
        <f t="shared" si="20"/>
        <v>0</v>
      </c>
    </row>
    <row r="65" spans="4:29" x14ac:dyDescent="0.2">
      <c r="D65" s="19">
        <v>22</v>
      </c>
      <c r="E65" s="7" t="b">
        <f t="shared" ref="E65:AC65" si="21">ISEVEN(E25)</f>
        <v>0</v>
      </c>
      <c r="F65" s="7" t="b">
        <f t="shared" si="21"/>
        <v>0</v>
      </c>
      <c r="G65" s="7" t="b">
        <f t="shared" si="21"/>
        <v>1</v>
      </c>
      <c r="H65" s="7" t="b">
        <f t="shared" si="21"/>
        <v>0</v>
      </c>
      <c r="I65" s="7" t="b">
        <f t="shared" si="21"/>
        <v>0</v>
      </c>
      <c r="J65" s="7" t="b">
        <f t="shared" si="21"/>
        <v>0</v>
      </c>
      <c r="K65" s="7" t="b">
        <f t="shared" si="21"/>
        <v>0</v>
      </c>
      <c r="L65" s="7" t="b">
        <f t="shared" si="21"/>
        <v>1</v>
      </c>
      <c r="M65" s="7" t="b">
        <f t="shared" si="21"/>
        <v>0</v>
      </c>
      <c r="N65" s="7" t="b">
        <f t="shared" si="21"/>
        <v>1</v>
      </c>
      <c r="O65" s="7" t="b">
        <f t="shared" si="21"/>
        <v>1</v>
      </c>
      <c r="P65" s="7" t="b">
        <f t="shared" si="21"/>
        <v>0</v>
      </c>
      <c r="Q65" s="7" t="b">
        <f t="shared" si="21"/>
        <v>0</v>
      </c>
      <c r="R65" s="7" t="b">
        <f t="shared" si="21"/>
        <v>0</v>
      </c>
      <c r="S65" s="7" t="b">
        <f t="shared" si="21"/>
        <v>0</v>
      </c>
      <c r="T65" s="7" t="b">
        <f t="shared" si="21"/>
        <v>1</v>
      </c>
      <c r="U65" s="7" t="b">
        <f t="shared" si="21"/>
        <v>0</v>
      </c>
      <c r="V65" s="7" t="b">
        <f t="shared" si="21"/>
        <v>0</v>
      </c>
      <c r="W65" s="7" t="b">
        <f t="shared" si="21"/>
        <v>0</v>
      </c>
      <c r="X65" s="7" t="b">
        <f t="shared" si="21"/>
        <v>1</v>
      </c>
      <c r="Y65" s="7" t="b">
        <f t="shared" si="21"/>
        <v>0</v>
      </c>
      <c r="Z65" s="7" t="b">
        <f t="shared" si="21"/>
        <v>0</v>
      </c>
      <c r="AA65" s="7" t="b">
        <f t="shared" si="21"/>
        <v>0</v>
      </c>
      <c r="AB65" s="7" t="b">
        <f t="shared" si="21"/>
        <v>1</v>
      </c>
      <c r="AC65" s="7" t="b">
        <f t="shared" si="21"/>
        <v>0</v>
      </c>
    </row>
    <row r="66" spans="4:29" x14ac:dyDescent="0.2">
      <c r="D66" s="19">
        <v>23</v>
      </c>
      <c r="E66" s="7" t="b">
        <f t="shared" ref="E66:AC66" si="22">ISEVEN(E26)</f>
        <v>0</v>
      </c>
      <c r="F66" s="7" t="b">
        <f t="shared" si="22"/>
        <v>1</v>
      </c>
      <c r="G66" s="7" t="b">
        <f t="shared" si="22"/>
        <v>1</v>
      </c>
      <c r="H66" s="7" t="b">
        <f t="shared" si="22"/>
        <v>0</v>
      </c>
      <c r="I66" s="7" t="b">
        <f t="shared" si="22"/>
        <v>1</v>
      </c>
      <c r="J66" s="7" t="b">
        <f t="shared" si="22"/>
        <v>0</v>
      </c>
      <c r="K66" s="7" t="b">
        <f t="shared" si="22"/>
        <v>1</v>
      </c>
      <c r="L66" s="7" t="b">
        <f t="shared" si="22"/>
        <v>0</v>
      </c>
      <c r="M66" s="7" t="b">
        <f t="shared" si="22"/>
        <v>0</v>
      </c>
      <c r="N66" s="7" t="b">
        <f t="shared" si="22"/>
        <v>0</v>
      </c>
      <c r="O66" s="7" t="b">
        <f t="shared" si="22"/>
        <v>1</v>
      </c>
      <c r="P66" s="7" t="b">
        <f t="shared" si="22"/>
        <v>0</v>
      </c>
      <c r="Q66" s="7" t="b">
        <f t="shared" si="22"/>
        <v>1</v>
      </c>
      <c r="R66" s="7" t="b">
        <f t="shared" si="22"/>
        <v>0</v>
      </c>
      <c r="S66" s="7" t="b">
        <f t="shared" si="22"/>
        <v>0</v>
      </c>
      <c r="T66" s="7" t="b">
        <f t="shared" si="22"/>
        <v>0</v>
      </c>
      <c r="U66" s="7" t="b">
        <f t="shared" si="22"/>
        <v>0</v>
      </c>
      <c r="V66" s="7" t="b">
        <f t="shared" si="22"/>
        <v>1</v>
      </c>
      <c r="W66" s="7" t="b">
        <f t="shared" si="22"/>
        <v>0</v>
      </c>
      <c r="X66" s="7" t="b">
        <f t="shared" si="22"/>
        <v>0</v>
      </c>
      <c r="Y66" s="7" t="b">
        <f t="shared" si="22"/>
        <v>0</v>
      </c>
      <c r="Z66" s="7" t="b">
        <f t="shared" si="22"/>
        <v>1</v>
      </c>
      <c r="AA66" s="7" t="b">
        <f t="shared" si="22"/>
        <v>1</v>
      </c>
      <c r="AB66" s="7" t="b">
        <f t="shared" si="22"/>
        <v>1</v>
      </c>
      <c r="AC66" s="7" t="b">
        <f t="shared" si="22"/>
        <v>0</v>
      </c>
    </row>
    <row r="67" spans="4:29" x14ac:dyDescent="0.2">
      <c r="D67" s="19">
        <v>24</v>
      </c>
      <c r="E67" s="7" t="b">
        <f t="shared" ref="E67:AC67" si="23">ISEVEN(E27)</f>
        <v>0</v>
      </c>
      <c r="F67" s="7" t="b">
        <f t="shared" si="23"/>
        <v>1</v>
      </c>
      <c r="G67" s="7" t="b">
        <f t="shared" si="23"/>
        <v>1</v>
      </c>
      <c r="H67" s="7" t="b">
        <f t="shared" si="23"/>
        <v>1</v>
      </c>
      <c r="I67" s="7" t="b">
        <f t="shared" si="23"/>
        <v>0</v>
      </c>
      <c r="J67" s="7" t="b">
        <f t="shared" si="23"/>
        <v>1</v>
      </c>
      <c r="K67" s="7" t="b">
        <f t="shared" si="23"/>
        <v>0</v>
      </c>
      <c r="L67" s="7" t="b">
        <f t="shared" si="23"/>
        <v>0</v>
      </c>
      <c r="M67" s="7" t="b">
        <f t="shared" si="23"/>
        <v>1</v>
      </c>
      <c r="N67" s="7" t="b">
        <f t="shared" si="23"/>
        <v>1</v>
      </c>
      <c r="O67" s="7" t="b">
        <f t="shared" si="23"/>
        <v>1</v>
      </c>
      <c r="P67" s="7" t="b">
        <f t="shared" si="23"/>
        <v>1</v>
      </c>
      <c r="Q67" s="7" t="b">
        <f t="shared" si="23"/>
        <v>0</v>
      </c>
      <c r="R67" s="7" t="b">
        <f t="shared" si="23"/>
        <v>1</v>
      </c>
      <c r="S67" s="7" t="b">
        <f t="shared" si="23"/>
        <v>0</v>
      </c>
      <c r="T67" s="7" t="b">
        <f t="shared" si="23"/>
        <v>1</v>
      </c>
      <c r="U67" s="7" t="b">
        <f t="shared" si="23"/>
        <v>1</v>
      </c>
      <c r="V67" s="7" t="b">
        <f t="shared" si="23"/>
        <v>1</v>
      </c>
      <c r="W67" s="7" t="b">
        <f t="shared" si="23"/>
        <v>0</v>
      </c>
      <c r="X67" s="7" t="b">
        <f t="shared" si="23"/>
        <v>0</v>
      </c>
      <c r="Y67" s="7" t="b">
        <f t="shared" si="23"/>
        <v>0</v>
      </c>
      <c r="Z67" s="7" t="b">
        <f t="shared" si="23"/>
        <v>1</v>
      </c>
      <c r="AA67" s="7" t="b">
        <f t="shared" si="23"/>
        <v>1</v>
      </c>
      <c r="AB67" s="7" t="b">
        <f t="shared" si="23"/>
        <v>0</v>
      </c>
      <c r="AC67" s="7" t="b">
        <f t="shared" si="23"/>
        <v>0</v>
      </c>
    </row>
    <row r="68" spans="4:29" x14ac:dyDescent="0.2">
      <c r="D68" s="19">
        <v>25</v>
      </c>
      <c r="E68" s="7" t="b">
        <f t="shared" ref="E68:AC68" si="24">ISEVEN(E28)</f>
        <v>1</v>
      </c>
      <c r="F68" s="7" t="b">
        <f t="shared" si="24"/>
        <v>1</v>
      </c>
      <c r="G68" s="7" t="b">
        <f t="shared" si="24"/>
        <v>0</v>
      </c>
      <c r="H68" s="7" t="b">
        <f t="shared" si="24"/>
        <v>1</v>
      </c>
      <c r="I68" s="7" t="b">
        <f t="shared" si="24"/>
        <v>1</v>
      </c>
      <c r="J68" s="7" t="b">
        <f t="shared" si="24"/>
        <v>0</v>
      </c>
      <c r="K68" s="7" t="b">
        <f t="shared" si="24"/>
        <v>1</v>
      </c>
      <c r="L68" s="7" t="b">
        <f t="shared" si="24"/>
        <v>0</v>
      </c>
      <c r="M68" s="7" t="b">
        <f t="shared" si="24"/>
        <v>1</v>
      </c>
      <c r="N68" s="7" t="b">
        <f t="shared" si="24"/>
        <v>0</v>
      </c>
      <c r="O68" s="7" t="b">
        <f t="shared" si="24"/>
        <v>1</v>
      </c>
      <c r="P68" s="7" t="b">
        <f t="shared" si="24"/>
        <v>0</v>
      </c>
      <c r="Q68" s="7" t="b">
        <f t="shared" si="24"/>
        <v>1</v>
      </c>
      <c r="R68" s="7" t="b">
        <f t="shared" si="24"/>
        <v>0</v>
      </c>
      <c r="S68" s="7" t="b">
        <f t="shared" si="24"/>
        <v>0</v>
      </c>
      <c r="T68" s="7" t="b">
        <f t="shared" si="24"/>
        <v>1</v>
      </c>
      <c r="U68" s="7" t="b">
        <f t="shared" si="24"/>
        <v>0</v>
      </c>
      <c r="V68" s="7" t="b">
        <f t="shared" si="24"/>
        <v>1</v>
      </c>
      <c r="W68" s="7" t="b">
        <f t="shared" si="24"/>
        <v>1</v>
      </c>
      <c r="X68" s="7" t="b">
        <f t="shared" si="24"/>
        <v>1</v>
      </c>
      <c r="Y68" s="7" t="b">
        <f t="shared" si="24"/>
        <v>1</v>
      </c>
      <c r="Z68" s="7" t="b">
        <f t="shared" si="24"/>
        <v>1</v>
      </c>
      <c r="AA68" s="7" t="b">
        <f t="shared" si="24"/>
        <v>0</v>
      </c>
      <c r="AB68" s="7" t="b">
        <f t="shared" si="24"/>
        <v>0</v>
      </c>
      <c r="AC68" s="7" t="b">
        <f t="shared" si="24"/>
        <v>1</v>
      </c>
    </row>
    <row r="69" spans="4:29" x14ac:dyDescent="0.2">
      <c r="E69" s="7"/>
      <c r="F69" s="7"/>
      <c r="G69" s="7"/>
      <c r="H69" s="7"/>
      <c r="I69" s="7"/>
      <c r="J69" s="7"/>
      <c r="K69" s="7"/>
      <c r="L69" s="7"/>
      <c r="M69" s="7"/>
      <c r="N69" s="7"/>
      <c r="O69" s="7"/>
      <c r="P69" s="7"/>
      <c r="Q69" s="7"/>
      <c r="R69" s="7"/>
      <c r="S69" s="7"/>
      <c r="T69" s="7"/>
      <c r="U69" s="7"/>
      <c r="V69" s="7"/>
      <c r="W69" s="7"/>
      <c r="X69" s="7"/>
      <c r="Y69" s="7"/>
      <c r="Z69" s="7"/>
      <c r="AA69" s="7"/>
      <c r="AB69" s="7"/>
      <c r="AC69" s="7"/>
    </row>
    <row r="70" spans="4:29" x14ac:dyDescent="0.2">
      <c r="E70" s="7" t="s">
        <v>3071</v>
      </c>
      <c r="F70" s="7"/>
      <c r="G70" s="7"/>
      <c r="H70" s="7"/>
      <c r="I70" s="7"/>
      <c r="J70" s="7"/>
      <c r="K70" s="7"/>
      <c r="L70" s="7"/>
      <c r="M70" s="7"/>
      <c r="N70" s="7"/>
      <c r="O70" s="7"/>
      <c r="P70" s="7"/>
      <c r="Q70" s="7"/>
      <c r="R70" s="7"/>
      <c r="S70" s="7"/>
      <c r="T70" s="7"/>
      <c r="U70" s="7"/>
      <c r="V70" s="7"/>
      <c r="W70" s="7"/>
      <c r="X70" s="7"/>
      <c r="Y70" s="7"/>
      <c r="Z70" s="7"/>
      <c r="AA70" s="7"/>
      <c r="AB70" s="7"/>
      <c r="AC70" s="7"/>
    </row>
    <row r="71" spans="4:29" x14ac:dyDescent="0.2">
      <c r="E71" s="7">
        <f>COUNTIF(E44:AC68,"ИСТИНА")</f>
        <v>285</v>
      </c>
      <c r="F71" s="7">
        <f>25*25-E71</f>
        <v>340</v>
      </c>
      <c r="G71" s="7"/>
      <c r="H71" s="7"/>
      <c r="I71" s="7"/>
      <c r="J71" s="7"/>
      <c r="K71" s="7"/>
      <c r="L71" s="7"/>
      <c r="M71" s="7"/>
      <c r="N71" s="7"/>
      <c r="O71" s="7"/>
      <c r="P71" s="7"/>
      <c r="Q71" s="7"/>
      <c r="R71" s="7"/>
      <c r="S71" s="7"/>
      <c r="T71" s="7"/>
      <c r="U71" s="7"/>
      <c r="V71" s="7"/>
      <c r="W71" s="7"/>
      <c r="X71" s="7"/>
      <c r="Y71" s="7"/>
      <c r="Z71" s="7"/>
      <c r="AA71" s="7"/>
      <c r="AB71" s="7"/>
      <c r="AC71" s="7"/>
    </row>
    <row r="72" spans="4:29" x14ac:dyDescent="0.2">
      <c r="E72" s="7"/>
      <c r="F72" s="7"/>
      <c r="G72" s="7"/>
      <c r="H72" s="7"/>
      <c r="I72" s="7"/>
      <c r="J72" s="7"/>
      <c r="K72" s="7"/>
      <c r="L72" s="7"/>
      <c r="M72" s="7"/>
      <c r="N72" s="7"/>
      <c r="O72" s="7"/>
      <c r="P72" s="7"/>
      <c r="Q72" s="7"/>
      <c r="R72" s="7"/>
      <c r="S72" s="7"/>
      <c r="T72" s="7"/>
      <c r="U72" s="7"/>
      <c r="V72" s="7"/>
      <c r="W72" s="7"/>
      <c r="X72" s="7"/>
      <c r="Y72" s="7"/>
      <c r="Z72" s="7"/>
      <c r="AA72" s="7"/>
      <c r="AB72" s="7"/>
      <c r="AC72" s="7"/>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D5:O378"/>
  <sheetViews>
    <sheetView tabSelected="1" topLeftCell="F345" workbookViewId="0">
      <selection activeCell="M371" sqref="M371"/>
    </sheetView>
  </sheetViews>
  <sheetFormatPr baseColWidth="10" defaultColWidth="8.83203125" defaultRowHeight="15" x14ac:dyDescent="0.2"/>
  <cols>
    <col min="4" max="4" width="13" customWidth="1"/>
    <col min="5" max="5" width="12.33203125" customWidth="1"/>
    <col min="6" max="6" width="12.6640625" customWidth="1"/>
    <col min="7" max="7" width="18.83203125" bestFit="1" customWidth="1"/>
    <col min="8" max="8" width="25.5" customWidth="1"/>
    <col min="14" max="14" width="13.5" bestFit="1" customWidth="1"/>
    <col min="15" max="15" width="27.1640625" bestFit="1" customWidth="1"/>
  </cols>
  <sheetData>
    <row r="5" spans="4:15" x14ac:dyDescent="0.2">
      <c r="D5" s="9" t="s">
        <v>2767</v>
      </c>
      <c r="E5" s="9" t="s">
        <v>2768</v>
      </c>
      <c r="F5" s="9" t="s">
        <v>2769</v>
      </c>
      <c r="G5" s="22" t="s">
        <v>3061</v>
      </c>
      <c r="H5" s="22" t="s">
        <v>3063</v>
      </c>
      <c r="I5" s="9" t="s">
        <v>3072</v>
      </c>
      <c r="K5" s="36">
        <v>4.36E-2</v>
      </c>
    </row>
    <row r="6" spans="4:15" x14ac:dyDescent="0.2">
      <c r="D6" s="21">
        <v>42174</v>
      </c>
      <c r="E6" t="s">
        <v>2771</v>
      </c>
      <c r="F6" s="14">
        <v>230</v>
      </c>
      <c r="G6">
        <f>IF(Таблица4[[#This Row],[Тип сделки]]="Продажа",-Таблица4[[#This Row],[Количество]],Таблица4[[#This Row],[Количество]])</f>
        <v>-230</v>
      </c>
      <c r="H6" s="25">
        <f>Таблица4[[#This Row],[Количество_net]]*VLOOKUP(Таблица4[[#This Row],[Дата сделки]],Таблица1[[Date]:[Close]],2,FALSE)</f>
        <v>-1169.7662</v>
      </c>
      <c r="I6">
        <f>Таблица4[[#This Row],[Стоимость]]/(1+$K$5)^((D7-$D$6)/365)</f>
        <v>-1169.2192455748284</v>
      </c>
    </row>
    <row r="7" spans="4:15" x14ac:dyDescent="0.2">
      <c r="D7" s="21">
        <v>42178</v>
      </c>
      <c r="E7" t="s">
        <v>2771</v>
      </c>
      <c r="F7" s="14">
        <v>380</v>
      </c>
      <c r="G7">
        <f>IF(Таблица4[[#This Row],[Тип сделки]]="Продажа",-Таблица4[[#This Row],[Количество]],Таблица4[[#This Row],[Количество]])</f>
        <v>-380</v>
      </c>
      <c r="H7" s="25">
        <f>Таблица4[[#This Row],[Количество_net]]*VLOOKUP(Таблица4[[#This Row],[Дата сделки]],Таблица1[[Date]:[Close]],2,FALSE)</f>
        <v>-1893.6502</v>
      </c>
      <c r="I7">
        <f>Таблица4[[#This Row],[Стоимость]]/(1+$K$5)^((D8-$D$6)/365)</f>
        <v>-1892.1009777723148</v>
      </c>
    </row>
    <row r="8" spans="4:15" x14ac:dyDescent="0.2">
      <c r="D8" s="21">
        <v>42181</v>
      </c>
      <c r="E8" t="s">
        <v>2771</v>
      </c>
      <c r="F8" s="14">
        <v>80</v>
      </c>
      <c r="G8">
        <f>IF(Таблица4[[#This Row],[Тип сделки]]="Продажа",-Таблица4[[#This Row],[Количество]],Таблица4[[#This Row],[Количество]])</f>
        <v>-80</v>
      </c>
      <c r="H8" s="25">
        <f>Таблица4[[#This Row],[Количество_net]]*VLOOKUP(Таблица4[[#This Row],[Дата сделки]],Таблица1[[Date]:[Close]],2,FALSE)</f>
        <v>-397.81039999999996</v>
      </c>
      <c r="I8">
        <f>Таблица4[[#This Row],[Стоимость]]/(1+$K$5)^((D9-$D$6)/365)</f>
        <v>-396.97405522747772</v>
      </c>
    </row>
    <row r="9" spans="4:15" x14ac:dyDescent="0.2">
      <c r="D9" s="21">
        <v>42192</v>
      </c>
      <c r="E9" t="s">
        <v>2771</v>
      </c>
      <c r="F9" s="14">
        <v>340</v>
      </c>
      <c r="G9">
        <f>IF(Таблица4[[#This Row],[Тип сделки]]="Продажа",-Таблица4[[#This Row],[Количество]],Таблица4[[#This Row],[Количество]])</f>
        <v>-340</v>
      </c>
      <c r="H9" s="25">
        <f>Таблица4[[#This Row],[Количество_net]]*VLOOKUP(Таблица4[[#This Row],[Дата сделки]],Таблица1[[Date]:[Close]],2,FALSE)</f>
        <v>-1771.3761999999999</v>
      </c>
      <c r="I9">
        <f>Таблица4[[#This Row],[Стоимость]]/(1+$K$5)^((D10-$D$6)/365)</f>
        <v>-1764.5546855064867</v>
      </c>
    </row>
    <row r="10" spans="4:15" x14ac:dyDescent="0.2">
      <c r="D10" s="21">
        <v>42207</v>
      </c>
      <c r="E10" t="s">
        <v>2771</v>
      </c>
      <c r="F10" s="14">
        <v>410</v>
      </c>
      <c r="G10">
        <f>IF(Таблица4[[#This Row],[Тип сделки]]="Продажа",-Таблица4[[#This Row],[Количество]],Таблица4[[#This Row],[Количество]])</f>
        <v>-410</v>
      </c>
      <c r="H10" s="25">
        <f>Таблица4[[#This Row],[Количество_net]]*VLOOKUP(Таблица4[[#This Row],[Дата сделки]],Таблица1[[Date]:[Close]],2,FALSE)</f>
        <v>-2185.8083999999999</v>
      </c>
      <c r="I10">
        <f>Таблица4[[#This Row],[Стоимость]]/(1+$K$5)^((D11-$D$6)/365)</f>
        <v>-2177.1363515380986</v>
      </c>
    </row>
    <row r="11" spans="4:15" x14ac:dyDescent="0.2">
      <c r="D11" s="21">
        <v>42208</v>
      </c>
      <c r="E11" t="s">
        <v>2771</v>
      </c>
      <c r="F11" s="14">
        <v>240</v>
      </c>
      <c r="G11">
        <f>IF(Таблица4[[#This Row],[Тип сделки]]="Продажа",-Таблица4[[#This Row],[Количество]],Таблица4[[#This Row],[Количество]])</f>
        <v>-240</v>
      </c>
      <c r="H11" s="25">
        <f>Таблица4[[#This Row],[Количество_net]]*VLOOKUP(Таблица4[[#This Row],[Дата сделки]],Таблица1[[Date]:[Close]],2,FALSE)</f>
        <v>-1273.0991999999999</v>
      </c>
      <c r="I11">
        <f>Таблица4[[#This Row],[Стоимость]]/(1+$K$5)^((D12-$D$6)/365)</f>
        <v>-1267.455355427825</v>
      </c>
    </row>
    <row r="12" spans="4:15" x14ac:dyDescent="0.2">
      <c r="D12" s="21">
        <v>42212</v>
      </c>
      <c r="E12" t="s">
        <v>2771</v>
      </c>
      <c r="F12" s="14">
        <v>400</v>
      </c>
      <c r="G12">
        <f>IF(Таблица4[[#This Row],[Тип сделки]]="Продажа",-Таблица4[[#This Row],[Количество]],Таблица4[[#This Row],[Количество]])</f>
        <v>-400</v>
      </c>
      <c r="H12" s="25">
        <f>Таблица4[[#This Row],[Количество_net]]*VLOOKUP(Таблица4[[#This Row],[Дата сделки]],Таблица1[[Date]:[Close]],2,FALSE)</f>
        <v>-2132.4960000000001</v>
      </c>
      <c r="I12">
        <f>Таблица4[[#This Row],[Стоимость]]/(1+$K$5)^((D13-$D$6)/365)</f>
        <v>-2122.0496339115598</v>
      </c>
    </row>
    <row r="13" spans="4:15" x14ac:dyDescent="0.2">
      <c r="D13" s="21">
        <v>42216</v>
      </c>
      <c r="E13" t="s">
        <v>2771</v>
      </c>
      <c r="F13" s="14">
        <v>440</v>
      </c>
      <c r="G13">
        <f>IF(Таблица4[[#This Row],[Тип сделки]]="Продажа",-Таблица4[[#This Row],[Количество]],Таблица4[[#This Row],[Количество]])</f>
        <v>-440</v>
      </c>
      <c r="H13" s="25">
        <f>Таблица4[[#This Row],[Количество_net]]*VLOOKUP(Таблица4[[#This Row],[Дата сделки]],Таблица1[[Date]:[Close]],2,FALSE)</f>
        <v>-2292.3692000000001</v>
      </c>
      <c r="I13">
        <f>Таблица4[[#This Row],[Стоимость]]/(1+$K$5)^((D14-$D$6)/365)</f>
        <v>-2278.2077038666534</v>
      </c>
    </row>
    <row r="14" spans="4:15" x14ac:dyDescent="0.2">
      <c r="D14" s="21">
        <v>42227</v>
      </c>
      <c r="E14" t="s">
        <v>2779</v>
      </c>
      <c r="F14" s="14">
        <v>20</v>
      </c>
      <c r="G14">
        <f>IF(Таблица4[[#This Row],[Тип сделки]]="Продажа",-Таблица4[[#This Row],[Количество]],Таблица4[[#This Row],[Количество]])</f>
        <v>20</v>
      </c>
      <c r="H14" s="25">
        <f>Таблица4[[#This Row],[Количество_net]]*VLOOKUP(Таблица4[[#This Row],[Дата сделки]],Таблица1[[Date]:[Close]],2,FALSE)</f>
        <v>106.4648</v>
      </c>
      <c r="I14">
        <f>Таблица4[[#This Row],[Стоимость]]/(1+$K$5)^((D15-$D$6)/365)</f>
        <v>105.79472541886987</v>
      </c>
      <c r="N14" s="26" t="s">
        <v>2767</v>
      </c>
      <c r="O14" t="s">
        <v>3062</v>
      </c>
    </row>
    <row r="15" spans="4:15" x14ac:dyDescent="0.2">
      <c r="D15" s="21">
        <v>42228</v>
      </c>
      <c r="E15" t="s">
        <v>2771</v>
      </c>
      <c r="F15" s="14">
        <v>460</v>
      </c>
      <c r="G15">
        <f>IF(Таблица4[[#This Row],[Тип сделки]]="Продажа",-Таблица4[[#This Row],[Количество]],Таблица4[[#This Row],[Количество]])</f>
        <v>-460</v>
      </c>
      <c r="H15" s="25">
        <f>Таблица4[[#This Row],[Количество_net]]*VLOOKUP(Таблица4[[#This Row],[Дата сделки]],Таблица1[[Date]:[Close]],2,FALSE)</f>
        <v>-2451.7586000000001</v>
      </c>
      <c r="I15">
        <f>Таблица4[[#This Row],[Стоимость]]/(1+$K$5)^((D16-$D$6)/365)</f>
        <v>-2436.3275738117468</v>
      </c>
      <c r="N15" s="7" t="s">
        <v>2770</v>
      </c>
      <c r="O15" s="25">
        <v>-230</v>
      </c>
    </row>
    <row r="16" spans="4:15" x14ac:dyDescent="0.2">
      <c r="D16" s="21">
        <v>42228</v>
      </c>
      <c r="E16" t="s">
        <v>2779</v>
      </c>
      <c r="F16" s="14">
        <v>130</v>
      </c>
      <c r="G16">
        <f>IF(Таблица4[[#This Row],[Тип сделки]]="Продажа",-Таблица4[[#This Row],[Количество]],Таблица4[[#This Row],[Количество]])</f>
        <v>130</v>
      </c>
      <c r="H16" s="25">
        <f>Таблица4[[#This Row],[Количество_net]]*VLOOKUP(Таблица4[[#This Row],[Дата сделки]],Таблица1[[Date]:[Close]],2,FALSE)</f>
        <v>692.88829999999996</v>
      </c>
      <c r="I16">
        <f>Таблица4[[#This Row],[Стоимость]]/(1+$K$5)^((D17-$D$6)/365)</f>
        <v>688.36636961335205</v>
      </c>
      <c r="N16" s="7" t="s">
        <v>2772</v>
      </c>
      <c r="O16" s="25">
        <v>-380</v>
      </c>
    </row>
    <row r="17" spans="4:15" x14ac:dyDescent="0.2">
      <c r="D17" s="21">
        <v>42230</v>
      </c>
      <c r="E17" t="s">
        <v>2779</v>
      </c>
      <c r="F17" s="14">
        <v>320</v>
      </c>
      <c r="G17">
        <f>IF(Таблица4[[#This Row],[Тип сделки]]="Продажа",-Таблица4[[#This Row],[Количество]],Таблица4[[#This Row],[Количество]])</f>
        <v>320</v>
      </c>
      <c r="H17" s="25">
        <f>Таблица4[[#This Row],[Количество_net]]*VLOOKUP(Таблица4[[#This Row],[Дата сделки]],Таблица1[[Date]:[Close]],2,FALSE)</f>
        <v>1699.6000000000001</v>
      </c>
      <c r="I17">
        <f>Таблица4[[#This Row],[Стоимость]]/(1+$K$5)^((D18-$D$6)/365)</f>
        <v>1684.7611985021447</v>
      </c>
      <c r="N17" s="7" t="s">
        <v>2773</v>
      </c>
      <c r="O17" s="25">
        <v>-80</v>
      </c>
    </row>
    <row r="18" spans="4:15" x14ac:dyDescent="0.2">
      <c r="D18" s="21">
        <v>42249</v>
      </c>
      <c r="E18" t="s">
        <v>2771</v>
      </c>
      <c r="F18" s="14">
        <v>250</v>
      </c>
      <c r="G18">
        <f>IF(Таблица4[[#This Row],[Тип сделки]]="Продажа",-Таблица4[[#This Row],[Количество]],Таблица4[[#This Row],[Количество]])</f>
        <v>-250</v>
      </c>
      <c r="H18" s="25">
        <f>Таблица4[[#This Row],[Количество_net]]*VLOOKUP(Таблица4[[#This Row],[Дата сделки]],Таблица1[[Date]:[Close]],2,FALSE)</f>
        <v>-1190.165</v>
      </c>
      <c r="I18">
        <f>Таблица4[[#This Row],[Стоимость]]/(1+$K$5)^((D19-$D$6)/365)</f>
        <v>-1177.155989379823</v>
      </c>
      <c r="N18" s="7" t="s">
        <v>2774</v>
      </c>
      <c r="O18" s="25">
        <v>-340</v>
      </c>
    </row>
    <row r="19" spans="4:15" x14ac:dyDescent="0.2">
      <c r="D19" s="21">
        <v>42268</v>
      </c>
      <c r="E19" t="s">
        <v>2779</v>
      </c>
      <c r="F19" s="14">
        <v>160</v>
      </c>
      <c r="G19">
        <f>IF(Таблица4[[#This Row],[Тип сделки]]="Продажа",-Таблица4[[#This Row],[Количество]],Таблица4[[#This Row],[Количество]])</f>
        <v>160</v>
      </c>
      <c r="H19" s="25">
        <f>Таблица4[[#This Row],[Количество_net]]*VLOOKUP(Таблица4[[#This Row],[Дата сделки]],Таблица1[[Date]:[Close]],2,FALSE)</f>
        <v>780.04959999999994</v>
      </c>
      <c r="I19">
        <f>Таблица4[[#This Row],[Стоимость]]/(1+$K$5)^((D20-$D$6)/365)</f>
        <v>771.43312322973293</v>
      </c>
      <c r="N19" s="7" t="s">
        <v>2728</v>
      </c>
      <c r="O19" s="25">
        <v>-410</v>
      </c>
    </row>
    <row r="20" spans="4:15" x14ac:dyDescent="0.2">
      <c r="D20" s="21">
        <v>42269</v>
      </c>
      <c r="E20" t="s">
        <v>2771</v>
      </c>
      <c r="F20" s="14">
        <v>410</v>
      </c>
      <c r="G20">
        <f>IF(Таблица4[[#This Row],[Тип сделки]]="Продажа",-Таблица4[[#This Row],[Количество]],Таблица4[[#This Row],[Количество]])</f>
        <v>-410</v>
      </c>
      <c r="H20" s="25">
        <f>Таблица4[[#This Row],[Количество_net]]*VLOOKUP(Таблица4[[#This Row],[Дата сделки]],Таблица1[[Date]:[Close]],2,FALSE)</f>
        <v>-1984.6665</v>
      </c>
      <c r="I20">
        <f>Таблица4[[#This Row],[Стоимость]]/(1+$K$5)^((D21-$D$6)/365)</f>
        <v>-1961.3673130176489</v>
      </c>
      <c r="N20" s="7" t="s">
        <v>2775</v>
      </c>
      <c r="O20" s="25">
        <v>-240</v>
      </c>
    </row>
    <row r="21" spans="4:15" x14ac:dyDescent="0.2">
      <c r="D21" s="21">
        <v>42275</v>
      </c>
      <c r="E21" t="s">
        <v>2771</v>
      </c>
      <c r="F21" s="14">
        <v>420</v>
      </c>
      <c r="G21">
        <f>IF(Таблица4[[#This Row],[Тип сделки]]="Продажа",-Таблица4[[#This Row],[Количество]],Таблица4[[#This Row],[Количество]])</f>
        <v>-420</v>
      </c>
      <c r="H21" s="25">
        <f>Таблица4[[#This Row],[Количество_net]]*VLOOKUP(Таблица4[[#This Row],[Дата сделки]],Таблица1[[Date]:[Close]],2,FALSE)</f>
        <v>-2008.9943999999998</v>
      </c>
      <c r="I21">
        <f>Таблица4[[#This Row],[Стоимость]]/(1+$K$5)^((D22-$D$6)/365)</f>
        <v>-1983.0896030892552</v>
      </c>
      <c r="N21" s="7" t="s">
        <v>2776</v>
      </c>
      <c r="O21" s="25">
        <v>-400</v>
      </c>
    </row>
    <row r="22" spans="4:15" x14ac:dyDescent="0.2">
      <c r="D22" s="21">
        <v>42285</v>
      </c>
      <c r="E22" t="s">
        <v>2771</v>
      </c>
      <c r="F22" s="14">
        <v>170</v>
      </c>
      <c r="G22">
        <f>IF(Таблица4[[#This Row],[Тип сделки]]="Продажа",-Таблица4[[#This Row],[Количество]],Таблица4[[#This Row],[Количество]])</f>
        <v>-170</v>
      </c>
      <c r="H22" s="25">
        <f>Таблица4[[#This Row],[Количество_net]]*VLOOKUP(Таблица4[[#This Row],[Дата сделки]],Таблица1[[Date]:[Close]],2,FALSE)</f>
        <v>-883.87419999999997</v>
      </c>
      <c r="I22">
        <f>Таблица4[[#This Row],[Стоимость]]/(1+$K$5)^((D23-$D$6)/365)</f>
        <v>-871.86531158639445</v>
      </c>
      <c r="N22" s="7" t="s">
        <v>2777</v>
      </c>
      <c r="O22" s="25">
        <v>-440</v>
      </c>
    </row>
    <row r="23" spans="4:15" x14ac:dyDescent="0.2">
      <c r="D23" s="21">
        <v>42291</v>
      </c>
      <c r="E23" t="s">
        <v>2771</v>
      </c>
      <c r="F23" s="14">
        <v>390</v>
      </c>
      <c r="G23">
        <f>IF(Таблица4[[#This Row],[Тип сделки]]="Продажа",-Таблица4[[#This Row],[Количество]],Таблица4[[#This Row],[Количество]])</f>
        <v>-390</v>
      </c>
      <c r="H23" s="25">
        <f>Таблица4[[#This Row],[Количество_net]]*VLOOKUP(Таблица4[[#This Row],[Дата сделки]],Таблица1[[Date]:[Close]],2,FALSE)</f>
        <v>-2011.5927000000001</v>
      </c>
      <c r="I23">
        <f>Таблица4[[#This Row],[Стоимость]]/(1+$K$5)^((D24-$D$6)/365)</f>
        <v>-1981.0165184776974</v>
      </c>
      <c r="N23" s="7" t="s">
        <v>2778</v>
      </c>
      <c r="O23" s="25">
        <v>20</v>
      </c>
    </row>
    <row r="24" spans="4:15" x14ac:dyDescent="0.2">
      <c r="D24" s="21">
        <v>42305</v>
      </c>
      <c r="E24" t="s">
        <v>2779</v>
      </c>
      <c r="F24" s="14">
        <v>240</v>
      </c>
      <c r="G24">
        <f>IF(Таблица4[[#This Row],[Тип сделки]]="Продажа",-Таблица4[[#This Row],[Количество]],Таблица4[[#This Row],[Количество]])</f>
        <v>240</v>
      </c>
      <c r="H24" s="25">
        <f>Таблица4[[#This Row],[Количество_net]]*VLOOKUP(Таблица4[[#This Row],[Дата сделки]],Таблица1[[Date]:[Close]],2,FALSE)</f>
        <v>1273.74</v>
      </c>
      <c r="I24">
        <f>Таблица4[[#This Row],[Стоимость]]/(1+$K$5)^((D25-$D$6)/365)</f>
        <v>1254.0858764328784</v>
      </c>
      <c r="N24" s="7" t="s">
        <v>2780</v>
      </c>
      <c r="O24" s="25">
        <v>-330</v>
      </c>
    </row>
    <row r="25" spans="4:15" x14ac:dyDescent="0.2">
      <c r="D25" s="21">
        <v>42307</v>
      </c>
      <c r="E25" t="s">
        <v>2779</v>
      </c>
      <c r="F25" s="14">
        <v>110</v>
      </c>
      <c r="G25">
        <f>IF(Таблица4[[#This Row],[Тип сделки]]="Продажа",-Таблица4[[#This Row],[Количество]],Таблица4[[#This Row],[Количество]])</f>
        <v>110</v>
      </c>
      <c r="H25" s="25">
        <f>Таблица4[[#This Row],[Количество_net]]*VLOOKUP(Таблица4[[#This Row],[Дата сделки]],Таблица1[[Date]:[Close]],2,FALSE)</f>
        <v>574.70489999999995</v>
      </c>
      <c r="I25">
        <f>Таблица4[[#This Row],[Стоимость]]/(1+$K$5)^((D26-$D$6)/365)</f>
        <v>565.63862069259085</v>
      </c>
      <c r="N25" s="7" t="s">
        <v>2781</v>
      </c>
      <c r="O25" s="25">
        <v>320</v>
      </c>
    </row>
    <row r="26" spans="4:15" x14ac:dyDescent="0.2">
      <c r="D26" s="21">
        <v>42310</v>
      </c>
      <c r="E26" t="s">
        <v>2779</v>
      </c>
      <c r="F26" s="14">
        <v>300</v>
      </c>
      <c r="G26">
        <f>IF(Таблица4[[#This Row],[Тип сделки]]="Продажа",-Таблица4[[#This Row],[Количество]],Таблица4[[#This Row],[Количество]])</f>
        <v>300</v>
      </c>
      <c r="H26" s="25">
        <f>Таблица4[[#This Row],[Количество_net]]*VLOOKUP(Таблица4[[#This Row],[Дата сделки]],Таблица1[[Date]:[Close]],2,FALSE)</f>
        <v>1600.173</v>
      </c>
      <c r="I26">
        <f>Таблица4[[#This Row],[Стоимость]]/(1+$K$5)^((D27-$D$6)/365)</f>
        <v>1574.5611666157495</v>
      </c>
      <c r="N26" s="7" t="s">
        <v>2782</v>
      </c>
      <c r="O26" s="25">
        <v>-250</v>
      </c>
    </row>
    <row r="27" spans="4:15" x14ac:dyDescent="0.2">
      <c r="D27" s="21">
        <v>42312</v>
      </c>
      <c r="E27" t="s">
        <v>2771</v>
      </c>
      <c r="F27" s="14">
        <v>300</v>
      </c>
      <c r="G27">
        <f>IF(Таблица4[[#This Row],[Тип сделки]]="Продажа",-Таблица4[[#This Row],[Количество]],Таблица4[[#This Row],[Количество]])</f>
        <v>-300</v>
      </c>
      <c r="H27" s="25">
        <f>Таблица4[[#This Row],[Количество_net]]*VLOOKUP(Таблица4[[#This Row],[Дата сделки]],Таблица1[[Date]:[Close]],2,FALSE)</f>
        <v>-1530.183</v>
      </c>
      <c r="I27">
        <f>Таблица4[[#This Row],[Стоимость]]/(1+$K$5)^((D28-$D$6)/365)</f>
        <v>-1504.1078099157794</v>
      </c>
      <c r="N27" s="7" t="s">
        <v>2783</v>
      </c>
      <c r="O27" s="25">
        <v>160</v>
      </c>
    </row>
    <row r="28" spans="4:15" x14ac:dyDescent="0.2">
      <c r="D28" s="21">
        <v>42321</v>
      </c>
      <c r="E28" t="s">
        <v>2771</v>
      </c>
      <c r="F28" s="14">
        <v>430</v>
      </c>
      <c r="G28">
        <f>IF(Таблица4[[#This Row],[Тип сделки]]="Продажа",-Таблица4[[#This Row],[Количество]],Таблица4[[#This Row],[Количество]])</f>
        <v>-430</v>
      </c>
      <c r="H28" s="25">
        <f>Таблица4[[#This Row],[Количество_net]]*VLOOKUP(Таблица4[[#This Row],[Дата сделки]],Таблица1[[Date]:[Close]],2,FALSE)</f>
        <v>-2083.7714000000001</v>
      </c>
      <c r="I28">
        <f>Таблица4[[#This Row],[Стоимость]]/(1+$K$5)^((D29-$D$6)/365)</f>
        <v>-2047.3050299982622</v>
      </c>
      <c r="N28" s="7" t="s">
        <v>2784</v>
      </c>
      <c r="O28" s="25">
        <v>-410</v>
      </c>
    </row>
    <row r="29" spans="4:15" x14ac:dyDescent="0.2">
      <c r="D29" s="21">
        <v>42325</v>
      </c>
      <c r="E29" t="s">
        <v>2779</v>
      </c>
      <c r="F29" s="14">
        <v>160</v>
      </c>
      <c r="G29">
        <f>IF(Таблица4[[#This Row],[Тип сделки]]="Продажа",-Таблица4[[#This Row],[Количество]],Таблица4[[#This Row],[Количество]])</f>
        <v>160</v>
      </c>
      <c r="H29" s="25">
        <f>Таблица4[[#This Row],[Количество_net]]*VLOOKUP(Таблица4[[#This Row],[Дата сделки]],Таблица1[[Date]:[Close]],2,FALSE)</f>
        <v>783.24799999999993</v>
      </c>
      <c r="I29">
        <f>Таблица4[[#This Row],[Стоимость]]/(1+$K$5)^((D30-$D$6)/365)</f>
        <v>769.54102073580555</v>
      </c>
      <c r="N29" s="7" t="s">
        <v>2785</v>
      </c>
      <c r="O29" s="25">
        <v>-420</v>
      </c>
    </row>
    <row r="30" spans="4:15" x14ac:dyDescent="0.2">
      <c r="D30" s="21">
        <v>42325</v>
      </c>
      <c r="E30" t="s">
        <v>2771</v>
      </c>
      <c r="F30" s="14">
        <v>440</v>
      </c>
      <c r="G30">
        <f>IF(Таблица4[[#This Row],[Тип сделки]]="Продажа",-Таблица4[[#This Row],[Количество]],Таблица4[[#This Row],[Количество]])</f>
        <v>-440</v>
      </c>
      <c r="H30" s="25">
        <f>Таблица4[[#This Row],[Количество_net]]*VLOOKUP(Таблица4[[#This Row],[Дата сделки]],Таблица1[[Date]:[Close]],2,FALSE)</f>
        <v>-2153.9319999999998</v>
      </c>
      <c r="I30">
        <f>Таблица4[[#This Row],[Стоимость]]/(1+$K$5)^((D31-$D$6)/365)</f>
        <v>-2115.7429983309285</v>
      </c>
      <c r="N30" s="7" t="s">
        <v>2786</v>
      </c>
      <c r="O30" s="25">
        <v>-170</v>
      </c>
    </row>
    <row r="31" spans="4:15" x14ac:dyDescent="0.2">
      <c r="D31" s="21">
        <v>42327</v>
      </c>
      <c r="E31" t="s">
        <v>2771</v>
      </c>
      <c r="F31" s="14">
        <v>280</v>
      </c>
      <c r="G31">
        <f>IF(Таблица4[[#This Row],[Тип сделки]]="Продажа",-Таблица4[[#This Row],[Количество]],Таблица4[[#This Row],[Количество]])</f>
        <v>-280</v>
      </c>
      <c r="H31" s="25">
        <f>Таблица4[[#This Row],[Количество_net]]*VLOOKUP(Таблица4[[#This Row],[Дата сделки]],Таблица1[[Date]:[Close]],2,FALSE)</f>
        <v>-1380.3915999999999</v>
      </c>
      <c r="I31">
        <f>Таблица4[[#This Row],[Стоимость]]/(1+$K$5)^((D32-$D$6)/365)</f>
        <v>-1355.1249467791251</v>
      </c>
      <c r="N31" s="7" t="s">
        <v>2787</v>
      </c>
      <c r="O31" s="25">
        <v>-390</v>
      </c>
    </row>
    <row r="32" spans="4:15" x14ac:dyDescent="0.2">
      <c r="D32" s="21">
        <v>42332</v>
      </c>
      <c r="E32" t="s">
        <v>2771</v>
      </c>
      <c r="F32" s="14">
        <v>170</v>
      </c>
      <c r="G32">
        <f>IF(Таблица4[[#This Row],[Тип сделки]]="Продажа",-Таблица4[[#This Row],[Количество]],Таблица4[[#This Row],[Количество]])</f>
        <v>-170</v>
      </c>
      <c r="H32" s="25">
        <f>Таблица4[[#This Row],[Количество_net]]*VLOOKUP(Таблица4[[#This Row],[Дата сделки]],Таблица1[[Date]:[Close]],2,FALSE)</f>
        <v>-846.93319999999994</v>
      </c>
      <c r="I32">
        <f>Таблица4[[#This Row],[Стоимость]]/(1+$K$5)^((D33-$D$6)/365)</f>
        <v>-830.6536236531839</v>
      </c>
      <c r="N32" s="7" t="s">
        <v>2788</v>
      </c>
      <c r="O32" s="25">
        <v>240</v>
      </c>
    </row>
    <row r="33" spans="4:15" x14ac:dyDescent="0.2">
      <c r="D33" s="21">
        <v>42340</v>
      </c>
      <c r="E33" t="s">
        <v>2771</v>
      </c>
      <c r="F33" s="14">
        <v>320</v>
      </c>
      <c r="G33">
        <f>IF(Таблица4[[#This Row],[Тип сделки]]="Продажа",-Таблица4[[#This Row],[Количество]],Таблица4[[#This Row],[Количество]])</f>
        <v>-320</v>
      </c>
      <c r="H33" s="25">
        <f>Таблица4[[#This Row],[Количество_net]]*VLOOKUP(Таблица4[[#This Row],[Дата сделки]],Таблица1[[Date]:[Close]],2,FALSE)</f>
        <v>-1625.7952</v>
      </c>
      <c r="I33">
        <f>Таблица4[[#This Row],[Стоимость]]/(1+$K$5)^((D34-$D$6)/365)</f>
        <v>-1593.6125893112048</v>
      </c>
      <c r="N33" s="7" t="s">
        <v>2789</v>
      </c>
      <c r="O33" s="25">
        <v>110</v>
      </c>
    </row>
    <row r="34" spans="4:15" x14ac:dyDescent="0.2">
      <c r="D34" s="21">
        <v>42345</v>
      </c>
      <c r="E34" t="s">
        <v>2771</v>
      </c>
      <c r="F34" s="14">
        <v>390</v>
      </c>
      <c r="G34">
        <f>IF(Таблица4[[#This Row],[Тип сделки]]="Продажа",-Таблица4[[#This Row],[Количество]],Таблица4[[#This Row],[Количество]])</f>
        <v>-390</v>
      </c>
      <c r="H34" s="25">
        <f>Таблица4[[#This Row],[Количество_net]]*VLOOKUP(Таблица4[[#This Row],[Дата сделки]],Таблица1[[Date]:[Close]],2,FALSE)</f>
        <v>-1995.4778999999999</v>
      </c>
      <c r="I34">
        <f>Таблица4[[#This Row],[Стоимость]]/(1+$K$5)^((D35-$D$6)/365)</f>
        <v>-1955.2914555167015</v>
      </c>
      <c r="N34" s="7" t="s">
        <v>2790</v>
      </c>
      <c r="O34" s="25">
        <v>300</v>
      </c>
    </row>
    <row r="35" spans="4:15" x14ac:dyDescent="0.2">
      <c r="D35" s="21">
        <v>42348</v>
      </c>
      <c r="E35" t="s">
        <v>2779</v>
      </c>
      <c r="F35" s="14">
        <v>170</v>
      </c>
      <c r="G35">
        <f>IF(Таблица4[[#This Row],[Тип сделки]]="Продажа",-Таблица4[[#This Row],[Количество]],Таблица4[[#This Row],[Количество]])</f>
        <v>170</v>
      </c>
      <c r="H35" s="25">
        <f>Таблица4[[#This Row],[Количество_net]]*VLOOKUP(Таблица4[[#This Row],[Дата сделки]],Таблица1[[Date]:[Close]],2,FALSE)</f>
        <v>852.59930000000008</v>
      </c>
      <c r="I35">
        <f>Таблица4[[#This Row],[Стоимость]]/(1+$K$5)^((D36-$D$6)/365)</f>
        <v>835.03838346823954</v>
      </c>
      <c r="N35" s="7" t="s">
        <v>2791</v>
      </c>
      <c r="O35" s="25">
        <v>-300</v>
      </c>
    </row>
    <row r="36" spans="4:15" x14ac:dyDescent="0.2">
      <c r="D36" s="21">
        <v>42352</v>
      </c>
      <c r="E36" t="s">
        <v>2779</v>
      </c>
      <c r="F36" s="14">
        <v>230</v>
      </c>
      <c r="G36">
        <f>IF(Таблица4[[#This Row],[Тип сделки]]="Продажа",-Таблица4[[#This Row],[Количество]],Таблица4[[#This Row],[Количество]])</f>
        <v>230</v>
      </c>
      <c r="H36" s="25">
        <f>Таблица4[[#This Row],[Количество_net]]*VLOOKUP(Таблица4[[#This Row],[Дата сделки]],Таблица1[[Date]:[Close]],2,FALSE)</f>
        <v>1160.5685000000001</v>
      </c>
      <c r="I36">
        <f>Таблица4[[#This Row],[Стоимость]]/(1+$K$5)^((D37-$D$6)/365)</f>
        <v>1135.4688942224393</v>
      </c>
      <c r="N36" s="7" t="s">
        <v>2792</v>
      </c>
      <c r="O36" s="25">
        <v>-430</v>
      </c>
    </row>
    <row r="37" spans="4:15" x14ac:dyDescent="0.2">
      <c r="D37" s="21">
        <v>42361</v>
      </c>
      <c r="E37" t="s">
        <v>2771</v>
      </c>
      <c r="F37" s="14">
        <v>20</v>
      </c>
      <c r="G37">
        <f>IF(Таблица4[[#This Row],[Тип сделки]]="Продажа",-Таблица4[[#This Row],[Количество]],Таблица4[[#This Row],[Количество]])</f>
        <v>-20</v>
      </c>
      <c r="H37" s="25">
        <f>Таблица4[[#This Row],[Количество_net]]*VLOOKUP(Таблица4[[#This Row],[Дата сделки]],Таблица1[[Date]:[Close]],2,FALSE)</f>
        <v>-105.8516</v>
      </c>
      <c r="I37">
        <f>Таблица4[[#This Row],[Стоимость]]/(1+$K$5)^((D38-$D$6)/365)</f>
        <v>-103.55024034686373</v>
      </c>
      <c r="N37" s="7" t="s">
        <v>2731</v>
      </c>
      <c r="O37" s="25">
        <v>-280</v>
      </c>
    </row>
    <row r="38" spans="4:15" x14ac:dyDescent="0.2">
      <c r="D38" s="21">
        <v>42362</v>
      </c>
      <c r="E38" t="s">
        <v>2779</v>
      </c>
      <c r="F38" s="14">
        <v>250</v>
      </c>
      <c r="G38">
        <f>IF(Таблица4[[#This Row],[Тип сделки]]="Продажа",-Таблица4[[#This Row],[Количество]],Таблица4[[#This Row],[Количество]])</f>
        <v>250</v>
      </c>
      <c r="H38" s="25">
        <f>Таблица4[[#This Row],[Количество_net]]*VLOOKUP(Таблица4[[#This Row],[Дата сделки]],Таблица1[[Date]:[Close]],2,FALSE)</f>
        <v>1320.48</v>
      </c>
      <c r="I38">
        <f>Таблица4[[#This Row],[Стоимость]]/(1+$K$5)^((D39-$D$6)/365)</f>
        <v>1290.8650496763103</v>
      </c>
      <c r="N38" s="7" t="s">
        <v>2793</v>
      </c>
      <c r="O38" s="25">
        <v>-280</v>
      </c>
    </row>
    <row r="39" spans="4:15" x14ac:dyDescent="0.2">
      <c r="D39" s="21">
        <v>42368</v>
      </c>
      <c r="E39" t="s">
        <v>2779</v>
      </c>
      <c r="F39" s="14">
        <v>50</v>
      </c>
      <c r="G39">
        <f>IF(Таблица4[[#This Row],[Тип сделки]]="Продажа",-Таблица4[[#This Row],[Количество]],Таблица4[[#This Row],[Количество]])</f>
        <v>50</v>
      </c>
      <c r="H39" s="25">
        <f>Таблица4[[#This Row],[Количество_net]]*VLOOKUP(Таблица4[[#This Row],[Дата сделки]],Таблица1[[Date]:[Close]],2,FALSE)</f>
        <v>269.02850000000001</v>
      </c>
      <c r="I39">
        <f>Таблица4[[#This Row],[Стоимость]]/(1+$K$5)^((D40-$D$6)/365)</f>
        <v>262.84118313360193</v>
      </c>
      <c r="N39" s="7" t="s">
        <v>2794</v>
      </c>
      <c r="O39" s="25">
        <v>-170</v>
      </c>
    </row>
    <row r="40" spans="4:15" x14ac:dyDescent="0.2">
      <c r="D40" s="21">
        <v>42373</v>
      </c>
      <c r="E40" t="s">
        <v>2771</v>
      </c>
      <c r="F40" s="14">
        <v>180</v>
      </c>
      <c r="G40">
        <f>IF(Таблица4[[#This Row],[Тип сделки]]="Продажа",-Таблица4[[#This Row],[Количество]],Таблица4[[#This Row],[Количество]])</f>
        <v>-180</v>
      </c>
      <c r="H40" s="25">
        <f>Таблица4[[#This Row],[Количество_net]]*VLOOKUP(Таблица4[[#This Row],[Дата сделки]],Таблица1[[Date]:[Close]],2,FALSE)</f>
        <v>-951.46559999999999</v>
      </c>
      <c r="I40">
        <f>Таблица4[[#This Row],[Стоимость]]/(1+$K$5)^((D41-$D$6)/365)</f>
        <v>-929.36573812465156</v>
      </c>
      <c r="N40" s="7" t="s">
        <v>2795</v>
      </c>
      <c r="O40" s="25">
        <v>-320</v>
      </c>
    </row>
    <row r="41" spans="4:15" x14ac:dyDescent="0.2">
      <c r="D41" s="21">
        <v>42375</v>
      </c>
      <c r="E41" t="s">
        <v>2771</v>
      </c>
      <c r="F41" s="14">
        <v>500</v>
      </c>
      <c r="G41">
        <f>IF(Таблица4[[#This Row],[Тип сделки]]="Продажа",-Таблица4[[#This Row],[Количество]],Таблица4[[#This Row],[Количество]])</f>
        <v>-500</v>
      </c>
      <c r="H41" s="25">
        <f>Таблица4[[#This Row],[Количество_net]]*VLOOKUP(Таблица4[[#This Row],[Дата сделки]],Таблица1[[Date]:[Close]],2,FALSE)</f>
        <v>-2679.62</v>
      </c>
      <c r="I41">
        <f>Таблица4[[#This Row],[Стоимость]]/(1+$K$5)^((D42-$D$6)/365)</f>
        <v>-2615.8502962376128</v>
      </c>
      <c r="N41" s="7" t="s">
        <v>2796</v>
      </c>
      <c r="O41" s="25">
        <v>-390</v>
      </c>
    </row>
    <row r="42" spans="4:15" x14ac:dyDescent="0.2">
      <c r="D42" s="21">
        <v>42380</v>
      </c>
      <c r="E42" t="s">
        <v>2771</v>
      </c>
      <c r="F42" s="14">
        <v>80</v>
      </c>
      <c r="G42">
        <f>IF(Таблица4[[#This Row],[Тип сделки]]="Продажа",-Таблица4[[#This Row],[Количество]],Таблица4[[#This Row],[Количество]])</f>
        <v>-80</v>
      </c>
      <c r="H42" s="25">
        <f>Таблица4[[#This Row],[Количество_net]]*VLOOKUP(Таблица4[[#This Row],[Дата сделки]],Таблица1[[Date]:[Close]],2,FALSE)</f>
        <v>-420.84719999999999</v>
      </c>
      <c r="I42">
        <f>Таблица4[[#This Row],[Стоимость]]/(1+$K$5)^((D43-$D$6)/365)</f>
        <v>-410.78382934212414</v>
      </c>
      <c r="N42" s="7" t="s">
        <v>2797</v>
      </c>
      <c r="O42" s="25">
        <v>170</v>
      </c>
    </row>
    <row r="43" spans="4:15" x14ac:dyDescent="0.2">
      <c r="D43" s="21">
        <v>42381</v>
      </c>
      <c r="E43" t="s">
        <v>2771</v>
      </c>
      <c r="F43" s="14">
        <v>390</v>
      </c>
      <c r="G43">
        <f>IF(Таблица4[[#This Row],[Тип сделки]]="Продажа",-Таблица4[[#This Row],[Количество]],Таблица4[[#This Row],[Количество]])</f>
        <v>-390</v>
      </c>
      <c r="H43" s="25">
        <f>Таблица4[[#This Row],[Количество_net]]*VLOOKUP(Таблица4[[#This Row],[Дата сделки]],Таблица1[[Date]:[Close]],2,FALSE)</f>
        <v>-2037.0713999999998</v>
      </c>
      <c r="I43">
        <f>Таблица4[[#This Row],[Стоимость]]/(1+$K$5)^((D44-$D$6)/365)</f>
        <v>-1987.663275372789</v>
      </c>
      <c r="N43" s="7" t="s">
        <v>2798</v>
      </c>
      <c r="O43" s="25">
        <v>230</v>
      </c>
    </row>
    <row r="44" spans="4:15" x14ac:dyDescent="0.2">
      <c r="D44" s="21">
        <v>42384</v>
      </c>
      <c r="E44" t="s">
        <v>2779</v>
      </c>
      <c r="F44" s="14">
        <v>130</v>
      </c>
      <c r="G44">
        <f>IF(Таблица4[[#This Row],[Тип сделки]]="Продажа",-Таблица4[[#This Row],[Количество]],Таблица4[[#This Row],[Количество]])</f>
        <v>130</v>
      </c>
      <c r="H44" s="25">
        <f>Таблица4[[#This Row],[Количество_net]]*VLOOKUP(Таблица4[[#This Row],[Дата сделки]],Таблица1[[Date]:[Close]],2,FALSE)</f>
        <v>655.28059999999994</v>
      </c>
      <c r="I44">
        <f>Таблица4[[#This Row],[Стоимость]]/(1+$K$5)^((D45-$D$6)/365)</f>
        <v>638.93871376436175</v>
      </c>
      <c r="N44" s="7" t="s">
        <v>2799</v>
      </c>
      <c r="O44" s="25">
        <v>-20</v>
      </c>
    </row>
    <row r="45" spans="4:15" x14ac:dyDescent="0.2">
      <c r="D45" s="21">
        <v>42390</v>
      </c>
      <c r="E45" t="s">
        <v>2779</v>
      </c>
      <c r="F45" s="14">
        <v>470</v>
      </c>
      <c r="G45">
        <f>IF(Таблица4[[#This Row],[Тип сделки]]="Продажа",-Таблица4[[#This Row],[Количество]],Таблица4[[#This Row],[Количество]])</f>
        <v>470</v>
      </c>
      <c r="H45" s="25">
        <f>Таблица4[[#This Row],[Количество_net]]*VLOOKUP(Таблица4[[#This Row],[Дата сделки]],Таблица1[[Date]:[Close]],2,FALSE)</f>
        <v>2315.2059000000004</v>
      </c>
      <c r="I45">
        <f>Таблица4[[#This Row],[Стоимость]]/(1+$K$5)^((D46-$D$6)/365)</f>
        <v>2255.6206671448076</v>
      </c>
      <c r="N45" s="7" t="s">
        <v>2800</v>
      </c>
      <c r="O45" s="25">
        <v>250</v>
      </c>
    </row>
    <row r="46" spans="4:15" x14ac:dyDescent="0.2">
      <c r="D46" s="21">
        <v>42397</v>
      </c>
      <c r="E46" t="s">
        <v>2779</v>
      </c>
      <c r="F46" s="14">
        <v>440</v>
      </c>
      <c r="G46">
        <f>IF(Таблица4[[#This Row],[Тип сделки]]="Продажа",-Таблица4[[#This Row],[Количество]],Таблица4[[#This Row],[Количество]])</f>
        <v>440</v>
      </c>
      <c r="H46" s="25">
        <f>Таблица4[[#This Row],[Количество_net]]*VLOOKUP(Таблица4[[#This Row],[Дата сделки]],Таблица1[[Date]:[Close]],2,FALSE)</f>
        <v>2235.4684000000002</v>
      </c>
      <c r="I46">
        <f>Таблица4[[#This Row],[Стоимость]]/(1+$K$5)^((D47-$D$6)/365)</f>
        <v>2174.6274323438442</v>
      </c>
      <c r="N46" s="7" t="s">
        <v>2801</v>
      </c>
      <c r="O46" s="25">
        <v>50</v>
      </c>
    </row>
    <row r="47" spans="4:15" x14ac:dyDescent="0.2">
      <c r="D47" s="21">
        <v>42410</v>
      </c>
      <c r="E47" t="s">
        <v>2771</v>
      </c>
      <c r="F47" s="14">
        <v>430</v>
      </c>
      <c r="G47">
        <f>IF(Таблица4[[#This Row],[Тип сделки]]="Продажа",-Таблица4[[#This Row],[Количество]],Таблица4[[#This Row],[Количество]])</f>
        <v>-430</v>
      </c>
      <c r="H47" s="25">
        <f>Таблица4[[#This Row],[Количество_net]]*VLOOKUP(Таблица4[[#This Row],[Дата сделки]],Таблица1[[Date]:[Close]],2,FALSE)</f>
        <v>-2082.0514000000003</v>
      </c>
      <c r="I47">
        <f>Таблица4[[#This Row],[Стоимость]]/(1+$K$5)^((D48-$D$6)/365)</f>
        <v>-2025.1490640600693</v>
      </c>
      <c r="N47" s="7" t="s">
        <v>2802</v>
      </c>
      <c r="O47" s="25">
        <v>-180</v>
      </c>
    </row>
    <row r="48" spans="4:15" x14ac:dyDescent="0.2">
      <c r="D48" s="21">
        <v>42411</v>
      </c>
      <c r="E48" t="s">
        <v>2779</v>
      </c>
      <c r="F48" s="14">
        <v>180</v>
      </c>
      <c r="G48">
        <f>IF(Таблица4[[#This Row],[Тип сделки]]="Продажа",-Таблица4[[#This Row],[Количество]],Таблица4[[#This Row],[Количество]])</f>
        <v>180</v>
      </c>
      <c r="H48" s="25">
        <f>Таблица4[[#This Row],[Количество_net]]*VLOOKUP(Таблица4[[#This Row],[Дата сделки]],Таблица1[[Date]:[Close]],2,FALSE)</f>
        <v>858.35879999999997</v>
      </c>
      <c r="I48">
        <f>Таблица4[[#This Row],[Стоимость]]/(1+$K$5)^((D49-$D$6)/365)</f>
        <v>834.41196183679858</v>
      </c>
      <c r="N48" s="7" t="s">
        <v>2803</v>
      </c>
      <c r="O48" s="25">
        <v>-500</v>
      </c>
    </row>
    <row r="49" spans="4:15" x14ac:dyDescent="0.2">
      <c r="D49" s="21">
        <v>42416</v>
      </c>
      <c r="E49" t="s">
        <v>2779</v>
      </c>
      <c r="F49" s="14">
        <v>30</v>
      </c>
      <c r="G49">
        <f>IF(Таблица4[[#This Row],[Тип сделки]]="Продажа",-Таблица4[[#This Row],[Количество]],Таблица4[[#This Row],[Количество]])</f>
        <v>30</v>
      </c>
      <c r="H49" s="25">
        <f>Таблица4[[#This Row],[Количество_net]]*VLOOKUP(Таблица4[[#This Row],[Дата сделки]],Таблица1[[Date]:[Close]],2,FALSE)</f>
        <v>146.45910000000001</v>
      </c>
      <c r="I49">
        <f>Таблица4[[#This Row],[Стоимость]]/(1+$K$5)^((D50-$D$6)/365)</f>
        <v>142.32319467600314</v>
      </c>
      <c r="N49" s="7" t="s">
        <v>2804</v>
      </c>
      <c r="O49" s="25">
        <v>-80</v>
      </c>
    </row>
    <row r="50" spans="4:15" x14ac:dyDescent="0.2">
      <c r="D50" s="21">
        <v>42419</v>
      </c>
      <c r="E50" t="s">
        <v>2779</v>
      </c>
      <c r="F50" s="14">
        <v>220</v>
      </c>
      <c r="G50">
        <f>IF(Таблица4[[#This Row],[Тип сделки]]="Продажа",-Таблица4[[#This Row],[Количество]],Таблица4[[#This Row],[Количество]])</f>
        <v>220</v>
      </c>
      <c r="H50" s="25">
        <f>Таблица4[[#This Row],[Количество_net]]*VLOOKUP(Таблица4[[#This Row],[Дата сделки]],Таблица1[[Date]:[Close]],2,FALSE)</f>
        <v>1061.1304</v>
      </c>
      <c r="I50">
        <f>Таблица4[[#This Row],[Стоимость]]/(1+$K$5)^((D51-$D$6)/365)</f>
        <v>1031.1647995640085</v>
      </c>
      <c r="N50" s="7" t="s">
        <v>2805</v>
      </c>
      <c r="O50" s="25">
        <v>-390</v>
      </c>
    </row>
    <row r="51" spans="4:15" x14ac:dyDescent="0.2">
      <c r="D51" s="21">
        <v>42419</v>
      </c>
      <c r="E51" t="s">
        <v>2771</v>
      </c>
      <c r="F51" s="14">
        <v>310</v>
      </c>
      <c r="G51">
        <f>IF(Таблица4[[#This Row],[Тип сделки]]="Продажа",-Таблица4[[#This Row],[Количество]],Таблица4[[#This Row],[Количество]])</f>
        <v>-310</v>
      </c>
      <c r="H51" s="25">
        <f>Таблица4[[#This Row],[Количество_net]]*VLOOKUP(Таблица4[[#This Row],[Дата сделки]],Таблица1[[Date]:[Close]],2,FALSE)</f>
        <v>-1495.2292</v>
      </c>
      <c r="I51">
        <f>Таблица4[[#This Row],[Стоимость]]/(1+$K$5)^((D52-$D$6)/365)</f>
        <v>-1451.9859789413356</v>
      </c>
      <c r="N51" s="7" t="s">
        <v>2806</v>
      </c>
      <c r="O51" s="25">
        <v>130</v>
      </c>
    </row>
    <row r="52" spans="4:15" x14ac:dyDescent="0.2">
      <c r="D52" s="21">
        <v>42425</v>
      </c>
      <c r="E52" t="s">
        <v>2771</v>
      </c>
      <c r="F52" s="14">
        <v>420</v>
      </c>
      <c r="G52">
        <f>IF(Таблица4[[#This Row],[Тип сделки]]="Продажа",-Таблица4[[#This Row],[Количество]],Таблица4[[#This Row],[Количество]])</f>
        <v>-420</v>
      </c>
      <c r="H52" s="25">
        <f>Таблица4[[#This Row],[Количество_net]]*VLOOKUP(Таблица4[[#This Row],[Дата сделки]],Таблица1[[Date]:[Close]],2,FALSE)</f>
        <v>-2050.4274</v>
      </c>
      <c r="I52">
        <f>Таблица4[[#This Row],[Стоимость]]/(1+$K$5)^((D53-$D$6)/365)</f>
        <v>-1989.9637183367793</v>
      </c>
      <c r="N52" s="7" t="s">
        <v>2742</v>
      </c>
      <c r="O52" s="25">
        <v>470</v>
      </c>
    </row>
    <row r="53" spans="4:15" x14ac:dyDescent="0.2">
      <c r="D53" s="21">
        <v>42430</v>
      </c>
      <c r="E53" t="s">
        <v>2779</v>
      </c>
      <c r="F53" s="14">
        <v>30</v>
      </c>
      <c r="G53">
        <f>IF(Таблица4[[#This Row],[Тип сделки]]="Продажа",-Таблица4[[#This Row],[Количество]],Таблица4[[#This Row],[Количество]])</f>
        <v>30</v>
      </c>
      <c r="H53" s="25">
        <f>Таблица4[[#This Row],[Количество_net]]*VLOOKUP(Таблица4[[#This Row],[Дата сделки]],Таблица1[[Date]:[Close]],2,FALSE)</f>
        <v>151.45859999999999</v>
      </c>
      <c r="I53">
        <f>Таблица4[[#This Row],[Стоимость]]/(1+$K$5)^((D54-$D$6)/365)</f>
        <v>146.94078812098093</v>
      </c>
      <c r="N53" s="7" t="s">
        <v>2807</v>
      </c>
      <c r="O53" s="25">
        <v>440</v>
      </c>
    </row>
    <row r="54" spans="4:15" x14ac:dyDescent="0.2">
      <c r="D54" s="21">
        <v>42433</v>
      </c>
      <c r="E54" t="s">
        <v>2779</v>
      </c>
      <c r="F54" s="14">
        <v>500</v>
      </c>
      <c r="G54">
        <f>IF(Таблица4[[#This Row],[Тип сделки]]="Продажа",-Таблица4[[#This Row],[Количество]],Таблица4[[#This Row],[Количество]])</f>
        <v>500</v>
      </c>
      <c r="H54" s="25">
        <f>Таблица4[[#This Row],[Количество_net]]*VLOOKUP(Таблица4[[#This Row],[Дата сделки]],Таблица1[[Date]:[Close]],2,FALSE)</f>
        <v>2568.9700000000003</v>
      </c>
      <c r="I54">
        <f>Таблица4[[#This Row],[Стоимость]]/(1+$K$5)^((D55-$D$6)/365)</f>
        <v>2492.3409859800399</v>
      </c>
      <c r="N54" s="7" t="s">
        <v>2808</v>
      </c>
      <c r="O54" s="25">
        <v>-430</v>
      </c>
    </row>
    <row r="55" spans="4:15" x14ac:dyDescent="0.2">
      <c r="D55" s="21">
        <v>42433</v>
      </c>
      <c r="E55" t="s">
        <v>2779</v>
      </c>
      <c r="F55" s="14">
        <v>450</v>
      </c>
      <c r="G55">
        <f>IF(Таблица4[[#This Row],[Тип сделки]]="Продажа",-Таблица4[[#This Row],[Количество]],Таблица4[[#This Row],[Количество]])</f>
        <v>450</v>
      </c>
      <c r="H55" s="25">
        <f>Таблица4[[#This Row],[Количество_net]]*VLOOKUP(Таблица4[[#This Row],[Дата сделки]],Таблица1[[Date]:[Close]],2,FALSE)</f>
        <v>2312.0730000000003</v>
      </c>
      <c r="I55">
        <f>Таблица4[[#This Row],[Стоимость]]/(1+$K$5)^((D56-$D$6)/365)</f>
        <v>2242.3202244406943</v>
      </c>
      <c r="N55" s="7" t="s">
        <v>2809</v>
      </c>
      <c r="O55" s="25">
        <v>180</v>
      </c>
    </row>
    <row r="56" spans="4:15" x14ac:dyDescent="0.2">
      <c r="D56" s="21">
        <v>42436</v>
      </c>
      <c r="E56" t="s">
        <v>2771</v>
      </c>
      <c r="F56" s="14">
        <v>110</v>
      </c>
      <c r="G56">
        <f>IF(Таблица4[[#This Row],[Тип сделки]]="Продажа",-Таблица4[[#This Row],[Количество]],Таблица4[[#This Row],[Количество]])</f>
        <v>-110</v>
      </c>
      <c r="H56" s="25">
        <f>Таблица4[[#This Row],[Количество_net]]*VLOOKUP(Таблица4[[#This Row],[Дата сделки]],Таблица1[[Date]:[Close]],2,FALSE)</f>
        <v>-565.90599999999995</v>
      </c>
      <c r="I56">
        <f>Таблица4[[#This Row],[Стоимость]]/(1+$K$5)^((D57-$D$6)/365)</f>
        <v>-548.32009744105142</v>
      </c>
      <c r="N56" s="7" t="s">
        <v>2810</v>
      </c>
      <c r="O56" s="25">
        <v>30</v>
      </c>
    </row>
    <row r="57" spans="4:15" x14ac:dyDescent="0.2">
      <c r="D57" s="21">
        <v>42444</v>
      </c>
      <c r="E57" t="s">
        <v>2771</v>
      </c>
      <c r="F57" s="14">
        <v>160</v>
      </c>
      <c r="G57">
        <f>IF(Таблица4[[#This Row],[Тип сделки]]="Продажа",-Таблица4[[#This Row],[Количество]],Таблица4[[#This Row],[Количество]])</f>
        <v>-160</v>
      </c>
      <c r="H57" s="25">
        <f>Таблица4[[#This Row],[Количество_net]]*VLOOKUP(Таблица4[[#This Row],[Дата сделки]],Таблица1[[Date]:[Close]],2,FALSE)</f>
        <v>-837.64160000000004</v>
      </c>
      <c r="I57">
        <f>Таблица4[[#This Row],[Стоимость]]/(1+$K$5)^((D58-$D$6)/365)</f>
        <v>-811.04216602841791</v>
      </c>
      <c r="N57" s="7" t="s">
        <v>2811</v>
      </c>
      <c r="O57" s="25">
        <v>-90</v>
      </c>
    </row>
    <row r="58" spans="4:15" x14ac:dyDescent="0.2">
      <c r="D58" s="21">
        <v>42450</v>
      </c>
      <c r="E58" t="s">
        <v>2779</v>
      </c>
      <c r="F58" s="14">
        <v>120</v>
      </c>
      <c r="G58">
        <f>IF(Таблица4[[#This Row],[Тип сделки]]="Продажа",-Таблица4[[#This Row],[Количество]],Таблица4[[#This Row],[Количество]])</f>
        <v>120</v>
      </c>
      <c r="H58" s="25">
        <f>Таблица4[[#This Row],[Количество_net]]*VLOOKUP(Таблица4[[#This Row],[Дата сделки]],Таблица1[[Date]:[Close]],2,FALSE)</f>
        <v>644.06880000000001</v>
      </c>
      <c r="I58">
        <f>Таблица4[[#This Row],[Стоимость]]/(1+$K$5)^((D59-$D$6)/365)</f>
        <v>622.96041806799587</v>
      </c>
      <c r="N58" s="7" t="s">
        <v>2724</v>
      </c>
      <c r="O58" s="25">
        <v>-420</v>
      </c>
    </row>
    <row r="59" spans="4:15" x14ac:dyDescent="0.2">
      <c r="D59" s="21">
        <v>42459</v>
      </c>
      <c r="E59" t="s">
        <v>2771</v>
      </c>
      <c r="F59" s="14">
        <v>350</v>
      </c>
      <c r="G59">
        <f>IF(Таблица4[[#This Row],[Тип сделки]]="Продажа",-Таблица4[[#This Row],[Количество]],Таблица4[[#This Row],[Количество]])</f>
        <v>-350</v>
      </c>
      <c r="H59" s="25">
        <f>Таблица4[[#This Row],[Количество_net]]*VLOOKUP(Таблица4[[#This Row],[Дата сделки]],Таблица1[[Date]:[Close]],2,FALSE)</f>
        <v>-1944.3235</v>
      </c>
      <c r="I59">
        <f>Таблица4[[#This Row],[Стоимость]]/(1+$K$5)^((D60-$D$6)/365)</f>
        <v>-1880.6012345566637</v>
      </c>
      <c r="N59" s="7" t="s">
        <v>2721</v>
      </c>
      <c r="O59" s="25">
        <v>30</v>
      </c>
    </row>
    <row r="60" spans="4:15" x14ac:dyDescent="0.2">
      <c r="D60" s="21">
        <v>42459</v>
      </c>
      <c r="E60" t="s">
        <v>2771</v>
      </c>
      <c r="F60" s="14">
        <v>40</v>
      </c>
      <c r="G60">
        <f>IF(Таблица4[[#This Row],[Тип сделки]]="Продажа",-Таблица4[[#This Row],[Количество]],Таблица4[[#This Row],[Количество]])</f>
        <v>-40</v>
      </c>
      <c r="H60" s="25">
        <f>Таблица4[[#This Row],[Количество_net]]*VLOOKUP(Таблица4[[#This Row],[Дата сделки]],Таблица1[[Date]:[Close]],2,FALSE)</f>
        <v>-222.20839999999998</v>
      </c>
      <c r="I60">
        <f>Таблица4[[#This Row],[Стоимость]]/(1+$K$5)^((D61-$D$6)/365)</f>
        <v>-214.80024504636424</v>
      </c>
      <c r="N60" s="7" t="s">
        <v>2812</v>
      </c>
      <c r="O60" s="25">
        <v>950</v>
      </c>
    </row>
    <row r="61" spans="4:15" x14ac:dyDescent="0.2">
      <c r="D61" s="21">
        <v>42464</v>
      </c>
      <c r="E61" t="s">
        <v>2779</v>
      </c>
      <c r="F61" s="14">
        <v>320</v>
      </c>
      <c r="G61">
        <f>IF(Таблица4[[#This Row],[Тип сделки]]="Продажа",-Таблица4[[#This Row],[Количество]],Таблица4[[#This Row],[Количество]])</f>
        <v>320</v>
      </c>
      <c r="H61" s="25">
        <f>Таблица4[[#This Row],[Количество_net]]*VLOOKUP(Таблица4[[#This Row],[Дата сделки]],Таблица1[[Date]:[Close]],2,FALSE)</f>
        <v>1797.2927999999999</v>
      </c>
      <c r="I61">
        <f>Таблица4[[#This Row],[Стоимость]]/(1+$K$5)^((D62-$D$6)/365)</f>
        <v>1736.7639660343912</v>
      </c>
      <c r="N61" s="7" t="s">
        <v>2813</v>
      </c>
      <c r="O61" s="25">
        <v>-110</v>
      </c>
    </row>
    <row r="62" spans="4:15" x14ac:dyDescent="0.2">
      <c r="D62" s="21">
        <v>42467</v>
      </c>
      <c r="E62" t="s">
        <v>2779</v>
      </c>
      <c r="F62" s="14">
        <v>0</v>
      </c>
      <c r="G62">
        <f>IF(Таблица4[[#This Row],[Тип сделки]]="Продажа",-Таблица4[[#This Row],[Количество]],Таблица4[[#This Row],[Количество]])</f>
        <v>0</v>
      </c>
      <c r="H62" s="25">
        <f>Таблица4[[#This Row],[Количество_net]]*VLOOKUP(Таблица4[[#This Row],[Дата сделки]],Таблица1[[Date]:[Close]],2,FALSE)</f>
        <v>0</v>
      </c>
      <c r="I62">
        <f>Таблица4[[#This Row],[Стоимость]]/(1+$K$5)^((D63-$D$6)/365)</f>
        <v>0</v>
      </c>
      <c r="N62" s="7" t="s">
        <v>2814</v>
      </c>
      <c r="O62" s="25">
        <v>-160</v>
      </c>
    </row>
    <row r="63" spans="4:15" x14ac:dyDescent="0.2">
      <c r="D63" s="21">
        <v>42467</v>
      </c>
      <c r="E63" t="s">
        <v>2779</v>
      </c>
      <c r="F63" s="14">
        <v>500</v>
      </c>
      <c r="G63">
        <f>IF(Таблица4[[#This Row],[Тип сделки]]="Продажа",-Таблица4[[#This Row],[Количество]],Таблица4[[#This Row],[Количество]])</f>
        <v>500</v>
      </c>
      <c r="H63" s="25">
        <f>Таблица4[[#This Row],[Количество_net]]*VLOOKUP(Таблица4[[#This Row],[Дата сделки]],Таблица1[[Date]:[Close]],2,FALSE)</f>
        <v>2790.9349999999999</v>
      </c>
      <c r="I63">
        <f>Таблица4[[#This Row],[Стоимость]]/(1+$K$5)^((D64-$D$6)/365)</f>
        <v>2695.6814760864681</v>
      </c>
      <c r="N63" s="7" t="s">
        <v>2815</v>
      </c>
      <c r="O63" s="25">
        <v>120</v>
      </c>
    </row>
    <row r="64" spans="4:15" x14ac:dyDescent="0.2">
      <c r="D64" s="21">
        <v>42471</v>
      </c>
      <c r="E64" t="s">
        <v>2771</v>
      </c>
      <c r="F64" s="14">
        <v>50</v>
      </c>
      <c r="G64">
        <f>IF(Таблица4[[#This Row],[Тип сделки]]="Продажа",-Таблица4[[#This Row],[Количество]],Таблица4[[#This Row],[Количество]])</f>
        <v>-50</v>
      </c>
      <c r="H64" s="25">
        <f>Таблица4[[#This Row],[Количество_net]]*VLOOKUP(Таблица4[[#This Row],[Дата сделки]],Таблица1[[Date]:[Close]],2,FALSE)</f>
        <v>-275.49399999999997</v>
      </c>
      <c r="I64">
        <f>Таблица4[[#This Row],[Стоимость]]/(1+$K$5)^((D65-$D$6)/365)</f>
        <v>-265.84271939987843</v>
      </c>
      <c r="N64" s="7" t="s">
        <v>2678</v>
      </c>
      <c r="O64" s="25">
        <v>-390</v>
      </c>
    </row>
    <row r="65" spans="4:15" x14ac:dyDescent="0.2">
      <c r="D65" s="21">
        <v>42479</v>
      </c>
      <c r="E65" t="s">
        <v>2779</v>
      </c>
      <c r="F65" s="14">
        <v>290</v>
      </c>
      <c r="G65">
        <f>IF(Таблица4[[#This Row],[Тип сделки]]="Продажа",-Таблица4[[#This Row],[Количество]],Таблица4[[#This Row],[Количество]])</f>
        <v>290</v>
      </c>
      <c r="H65" s="25">
        <f>Таблица4[[#This Row],[Количество_net]]*VLOOKUP(Таблица4[[#This Row],[Дата сделки]],Таблица1[[Date]:[Close]],2,FALSE)</f>
        <v>1581.2424000000001</v>
      </c>
      <c r="I65">
        <f>Таблица4[[#This Row],[Стоимость]]/(1+$K$5)^((D66-$D$6)/365)</f>
        <v>1524.2425210435638</v>
      </c>
      <c r="N65" s="7" t="s">
        <v>2757</v>
      </c>
      <c r="O65" s="25">
        <v>320</v>
      </c>
    </row>
    <row r="66" spans="4:15" x14ac:dyDescent="0.2">
      <c r="D66" s="21">
        <v>42488</v>
      </c>
      <c r="E66" t="s">
        <v>2771</v>
      </c>
      <c r="F66" s="14">
        <v>390</v>
      </c>
      <c r="G66">
        <f>IF(Таблица4[[#This Row],[Тип сделки]]="Продажа",-Таблица4[[#This Row],[Количество]],Таблица4[[#This Row],[Количество]])</f>
        <v>-390</v>
      </c>
      <c r="H66" s="25">
        <f>Таблица4[[#This Row],[Количество_net]]*VLOOKUP(Таблица4[[#This Row],[Дата сделки]],Таблица1[[Date]:[Close]],2,FALSE)</f>
        <v>-2082.8222999999998</v>
      </c>
      <c r="I66">
        <f>Таблица4[[#This Row],[Стоимость]]/(1+$K$5)^((D67-$D$6)/365)</f>
        <v>-2005.8646016642779</v>
      </c>
      <c r="N66" s="7" t="s">
        <v>2816</v>
      </c>
      <c r="O66" s="25">
        <v>500</v>
      </c>
    </row>
    <row r="67" spans="4:15" x14ac:dyDescent="0.2">
      <c r="D67" s="21">
        <v>42496</v>
      </c>
      <c r="E67" t="s">
        <v>2771</v>
      </c>
      <c r="F67" s="14">
        <v>350</v>
      </c>
      <c r="G67">
        <f>IF(Таблица4[[#This Row],[Тип сделки]]="Продажа",-Таблица4[[#This Row],[Количество]],Таблица4[[#This Row],[Количество]])</f>
        <v>-350</v>
      </c>
      <c r="H67" s="25">
        <f>Таблица4[[#This Row],[Количество_net]]*VLOOKUP(Таблица4[[#This Row],[Дата сделки]],Таблица1[[Date]:[Close]],2,FALSE)</f>
        <v>-1997.982</v>
      </c>
      <c r="I67">
        <f>Таблица4[[#This Row],[Стоимость]]/(1+$K$5)^((D68-$D$6)/365)</f>
        <v>-1921.9106083758054</v>
      </c>
      <c r="N67" s="7" t="s">
        <v>2817</v>
      </c>
      <c r="O67" s="25">
        <v>-50</v>
      </c>
    </row>
    <row r="68" spans="4:15" x14ac:dyDescent="0.2">
      <c r="D68" s="21">
        <v>42506</v>
      </c>
      <c r="E68" t="s">
        <v>2771</v>
      </c>
      <c r="F68" s="14">
        <v>180</v>
      </c>
      <c r="G68">
        <f>IF(Таблица4[[#This Row],[Тип сделки]]="Продажа",-Таблица4[[#This Row],[Количество]],Таблица4[[#This Row],[Количество]])</f>
        <v>-180</v>
      </c>
      <c r="H68" s="25">
        <f>Таблица4[[#This Row],[Количество_net]]*VLOOKUP(Таблица4[[#This Row],[Дата сделки]],Таблица1[[Date]:[Close]],2,FALSE)</f>
        <v>-1023.9354000000001</v>
      </c>
      <c r="I68">
        <f>Таблица4[[#This Row],[Стоимость]]/(1+$K$5)^((D69-$D$6)/365)</f>
        <v>-983.22405775190521</v>
      </c>
      <c r="N68" s="7" t="s">
        <v>2818</v>
      </c>
      <c r="O68" s="25">
        <v>290</v>
      </c>
    </row>
    <row r="69" spans="4:15" x14ac:dyDescent="0.2">
      <c r="D69" s="21">
        <v>42521</v>
      </c>
      <c r="E69" t="s">
        <v>2771</v>
      </c>
      <c r="F69" s="14">
        <v>40</v>
      </c>
      <c r="G69">
        <f>IF(Таблица4[[#This Row],[Тип сделки]]="Продажа",-Таблица4[[#This Row],[Количество]],Таблица4[[#This Row],[Количество]])</f>
        <v>-40</v>
      </c>
      <c r="H69" s="25">
        <f>Таблица4[[#This Row],[Количество_net]]*VLOOKUP(Таблица4[[#This Row],[Дата сделки]],Таблица1[[Date]:[Close]],2,FALSE)</f>
        <v>-227.43439999999998</v>
      </c>
      <c r="I69">
        <f>Таблица4[[#This Row],[Стоимость]]/(1+$K$5)^((D70-$D$6)/365)</f>
        <v>-218.36614824318391</v>
      </c>
      <c r="N69" s="7" t="s">
        <v>2819</v>
      </c>
      <c r="O69" s="25">
        <v>-390</v>
      </c>
    </row>
    <row r="70" spans="4:15" x14ac:dyDescent="0.2">
      <c r="D70" s="21">
        <v>42522</v>
      </c>
      <c r="E70" t="s">
        <v>2779</v>
      </c>
      <c r="F70" s="14">
        <v>20</v>
      </c>
      <c r="G70">
        <f>IF(Таблица4[[#This Row],[Тип сделки]]="Продажа",-Таблица4[[#This Row],[Количество]],Таблица4[[#This Row],[Количество]])</f>
        <v>20</v>
      </c>
      <c r="H70" s="25">
        <f>Таблица4[[#This Row],[Количество_net]]*VLOOKUP(Таблица4[[#This Row],[Дата сделки]],Таблица1[[Date]:[Close]],2,FALSE)</f>
        <v>111.66420000000001</v>
      </c>
      <c r="I70">
        <f>Таблица4[[#This Row],[Стоимость]]/(1+$K$5)^((D71-$D$6)/365)</f>
        <v>107.19939659798061</v>
      </c>
      <c r="N70" s="7" t="s">
        <v>2820</v>
      </c>
      <c r="O70" s="25">
        <v>-350</v>
      </c>
    </row>
    <row r="71" spans="4:15" x14ac:dyDescent="0.2">
      <c r="D71" s="21">
        <v>42523</v>
      </c>
      <c r="E71" t="s">
        <v>2779</v>
      </c>
      <c r="F71" s="14">
        <v>150</v>
      </c>
      <c r="G71">
        <f>IF(Таблица4[[#This Row],[Тип сделки]]="Продажа",-Таблица4[[#This Row],[Количество]],Таблица4[[#This Row],[Количество]])</f>
        <v>150</v>
      </c>
      <c r="H71" s="25">
        <f>Таблица4[[#This Row],[Количество_net]]*VLOOKUP(Таблица4[[#This Row],[Дата сделки]],Таблица1[[Date]:[Close]],2,FALSE)</f>
        <v>832.48199999999997</v>
      </c>
      <c r="I71">
        <f>Таблица4[[#This Row],[Стоимость]]/(1+$K$5)^((D72-$D$6)/365)</f>
        <v>798.44868082363928</v>
      </c>
      <c r="N71" s="7" t="s">
        <v>2821</v>
      </c>
      <c r="O71" s="25">
        <v>-180</v>
      </c>
    </row>
    <row r="72" spans="4:15" x14ac:dyDescent="0.2">
      <c r="D72" s="21">
        <v>42531</v>
      </c>
      <c r="E72" t="s">
        <v>2779</v>
      </c>
      <c r="F72" s="14">
        <v>340</v>
      </c>
      <c r="G72">
        <f>IF(Таблица4[[#This Row],[Тип сделки]]="Продажа",-Таблица4[[#This Row],[Количество]],Таблица4[[#This Row],[Количество]])</f>
        <v>340</v>
      </c>
      <c r="H72" s="25">
        <f>Таблица4[[#This Row],[Количество_net]]*VLOOKUP(Таблица4[[#This Row],[Дата сделки]],Таблица1[[Date]:[Close]],2,FALSE)</f>
        <v>1850.6981999999998</v>
      </c>
      <c r="I72">
        <f>Таблица4[[#This Row],[Стоимость]]/(1+$K$5)^((D73-$D$6)/365)</f>
        <v>1771.0995434846232</v>
      </c>
      <c r="N72" s="7" t="s">
        <v>2822</v>
      </c>
      <c r="O72" s="25">
        <v>-40</v>
      </c>
    </row>
    <row r="73" spans="4:15" x14ac:dyDescent="0.2">
      <c r="D73" s="21">
        <v>42550</v>
      </c>
      <c r="E73" t="s">
        <v>2771</v>
      </c>
      <c r="F73" s="14">
        <v>110</v>
      </c>
      <c r="G73">
        <f>IF(Таблица4[[#This Row],[Тип сделки]]="Продажа",-Таблица4[[#This Row],[Количество]],Таблица4[[#This Row],[Количество]])</f>
        <v>-110</v>
      </c>
      <c r="H73" s="25">
        <f>Таблица4[[#This Row],[Количество_net]]*VLOOKUP(Таблица4[[#This Row],[Дата сделки]],Таблица1[[Date]:[Close]],2,FALSE)</f>
        <v>-636.58979999999997</v>
      </c>
      <c r="I73">
        <f>Таблица4[[#This Row],[Стоимость]]/(1+$K$5)^((D74-$D$6)/365)</f>
        <v>-608.78280114480538</v>
      </c>
      <c r="N73" s="7" t="s">
        <v>2756</v>
      </c>
      <c r="O73" s="25">
        <v>20</v>
      </c>
    </row>
    <row r="74" spans="4:15" x14ac:dyDescent="0.2">
      <c r="D74" s="21">
        <v>42556</v>
      </c>
      <c r="E74" t="s">
        <v>2771</v>
      </c>
      <c r="F74" s="14">
        <v>470</v>
      </c>
      <c r="G74">
        <f>IF(Таблица4[[#This Row],[Тип сделки]]="Продажа",-Таблица4[[#This Row],[Количество]],Таблица4[[#This Row],[Количество]])</f>
        <v>-470</v>
      </c>
      <c r="H74" s="25">
        <f>Таблица4[[#This Row],[Количество_net]]*VLOOKUP(Таблица4[[#This Row],[Дата сделки]],Таблица1[[Date]:[Close]],2,FALSE)</f>
        <v>-2827.1205</v>
      </c>
      <c r="I74">
        <f>Таблица4[[#This Row],[Стоимость]]/(1+$K$5)^((D75-$D$6)/365)</f>
        <v>-2702.996367792709</v>
      </c>
      <c r="N74" s="7" t="s">
        <v>2823</v>
      </c>
      <c r="O74" s="25">
        <v>150</v>
      </c>
    </row>
    <row r="75" spans="4:15" x14ac:dyDescent="0.2">
      <c r="D75" s="21">
        <v>42558</v>
      </c>
      <c r="E75" t="s">
        <v>2779</v>
      </c>
      <c r="F75" s="14">
        <v>500</v>
      </c>
      <c r="G75">
        <f>IF(Таблица4[[#This Row],[Тип сделки]]="Продажа",-Таблица4[[#This Row],[Количество]],Таблица4[[#This Row],[Количество]])</f>
        <v>500</v>
      </c>
      <c r="H75" s="25">
        <f>Таблица4[[#This Row],[Количество_net]]*VLOOKUP(Таблица4[[#This Row],[Дата сделки]],Таблица1[[Date]:[Close]],2,FALSE)</f>
        <v>2992.24</v>
      </c>
      <c r="I75">
        <f>Таблица4[[#This Row],[Стоимость]]/(1+$K$5)^((D76-$D$6)/365)</f>
        <v>2858.1916122507232</v>
      </c>
      <c r="N75" s="7" t="s">
        <v>2736</v>
      </c>
      <c r="O75" s="25">
        <v>340</v>
      </c>
    </row>
    <row r="76" spans="4:15" x14ac:dyDescent="0.2">
      <c r="D76" s="21">
        <v>42566</v>
      </c>
      <c r="E76" t="s">
        <v>2771</v>
      </c>
      <c r="F76" s="14">
        <v>10</v>
      </c>
      <c r="G76">
        <f>IF(Таблица4[[#This Row],[Тип сделки]]="Продажа",-Таблица4[[#This Row],[Количество]],Таблица4[[#This Row],[Количество]])</f>
        <v>-10</v>
      </c>
      <c r="H76" s="25">
        <f>Таблица4[[#This Row],[Количество_net]]*VLOOKUP(Таблица4[[#This Row],[Дата сделки]],Таблица1[[Date]:[Close]],2,FALSE)</f>
        <v>-60.671400000000006</v>
      </c>
      <c r="I76">
        <f>Таблица4[[#This Row],[Стоимость]]/(1+$K$5)^((D77-$D$6)/365)</f>
        <v>-57.933077263791034</v>
      </c>
      <c r="N76" s="7" t="s">
        <v>2824</v>
      </c>
      <c r="O76" s="25">
        <v>-110</v>
      </c>
    </row>
    <row r="77" spans="4:15" x14ac:dyDescent="0.2">
      <c r="D77" s="21">
        <v>42569</v>
      </c>
      <c r="E77" t="s">
        <v>2779</v>
      </c>
      <c r="F77" s="14">
        <v>310</v>
      </c>
      <c r="G77">
        <f>IF(Таблица4[[#This Row],[Тип сделки]]="Продажа",-Таблица4[[#This Row],[Количество]],Таблица4[[#This Row],[Количество]])</f>
        <v>310</v>
      </c>
      <c r="H77" s="25">
        <f>Таблица4[[#This Row],[Количество_net]]*VLOOKUP(Таблица4[[#This Row],[Дата сделки]],Таблица1[[Date]:[Close]],2,FALSE)</f>
        <v>1864.6965</v>
      </c>
      <c r="I77">
        <f>Таблица4[[#This Row],[Стоимость]]/(1+$K$5)^((D78-$D$6)/365)</f>
        <v>1780.3277395656003</v>
      </c>
      <c r="N77" s="7" t="s">
        <v>2825</v>
      </c>
      <c r="O77" s="25">
        <v>-470</v>
      </c>
    </row>
    <row r="78" spans="4:15" x14ac:dyDescent="0.2">
      <c r="D78" s="21">
        <v>42570</v>
      </c>
      <c r="E78" t="s">
        <v>2771</v>
      </c>
      <c r="F78" s="14">
        <v>480</v>
      </c>
      <c r="G78">
        <f>IF(Таблица4[[#This Row],[Тип сделки]]="Продажа",-Таблица4[[#This Row],[Количество]],Таблица4[[#This Row],[Количество]])</f>
        <v>-480</v>
      </c>
      <c r="H78" s="25">
        <f>Таблица4[[#This Row],[Количество_net]]*VLOOKUP(Таблица4[[#This Row],[Дата сделки]],Таблица1[[Date]:[Close]],2,FALSE)</f>
        <v>-2901.3504000000003</v>
      </c>
      <c r="I78">
        <f>Таблица4[[#This Row],[Стоимость]]/(1+$K$5)^((D79-$D$6)/365)</f>
        <v>-2769.7540563054049</v>
      </c>
      <c r="N78" s="7" t="s">
        <v>2826</v>
      </c>
      <c r="O78" s="25">
        <v>500</v>
      </c>
    </row>
    <row r="79" spans="4:15" x14ac:dyDescent="0.2">
      <c r="D79" s="21">
        <v>42571</v>
      </c>
      <c r="E79" t="s">
        <v>2771</v>
      </c>
      <c r="F79" s="14">
        <v>380</v>
      </c>
      <c r="G79">
        <f>IF(Таблица4[[#This Row],[Тип сделки]]="Продажа",-Таблица4[[#This Row],[Количество]],Таблица4[[#This Row],[Количество]])</f>
        <v>-380</v>
      </c>
      <c r="H79" s="25">
        <f>Таблица4[[#This Row],[Количество_net]]*VLOOKUP(Таблица4[[#This Row],[Дата сделки]],Таблица1[[Date]:[Close]],2,FALSE)</f>
        <v>-2284.2370000000001</v>
      </c>
      <c r="I79">
        <f>Таблица4[[#This Row],[Стоимость]]/(1+$K$5)^((D80-$D$6)/365)</f>
        <v>-2180.1211600790816</v>
      </c>
      <c r="N79" s="7" t="s">
        <v>2761</v>
      </c>
      <c r="O79" s="25">
        <v>-10</v>
      </c>
    </row>
    <row r="80" spans="4:15" x14ac:dyDescent="0.2">
      <c r="D80" s="21">
        <v>42573</v>
      </c>
      <c r="E80" t="s">
        <v>2779</v>
      </c>
      <c r="F80" s="14">
        <v>220</v>
      </c>
      <c r="G80">
        <f>IF(Таблица4[[#This Row],[Тип сделки]]="Продажа",-Таблица4[[#This Row],[Количество]],Таблица4[[#This Row],[Количество]])</f>
        <v>220</v>
      </c>
      <c r="H80" s="25">
        <f>Таблица4[[#This Row],[Количество_net]]*VLOOKUP(Таблица4[[#This Row],[Дата сделки]],Таблица1[[Date]:[Close]],2,FALSE)</f>
        <v>1323.3330000000001</v>
      </c>
      <c r="I80">
        <f>Таблица4[[#This Row],[Стоимость]]/(1+$K$5)^((D81-$D$6)/365)</f>
        <v>1261.0970021291701</v>
      </c>
      <c r="N80" s="7" t="s">
        <v>2827</v>
      </c>
      <c r="O80" s="25">
        <v>310</v>
      </c>
    </row>
    <row r="81" spans="4:15" x14ac:dyDescent="0.2">
      <c r="D81" s="21">
        <v>42586</v>
      </c>
      <c r="E81" t="s">
        <v>2771</v>
      </c>
      <c r="F81" s="14">
        <v>310</v>
      </c>
      <c r="G81">
        <f>IF(Таблица4[[#This Row],[Тип сделки]]="Продажа",-Таблица4[[#This Row],[Количество]],Таблица4[[#This Row],[Количество]])</f>
        <v>-310</v>
      </c>
      <c r="H81" s="25">
        <f>Таблица4[[#This Row],[Количество_net]]*VLOOKUP(Таблица4[[#This Row],[Дата сделки]],Таблица1[[Date]:[Close]],2,FALSE)</f>
        <v>-1854.7765000000002</v>
      </c>
      <c r="I81">
        <f>Таблица4[[#This Row],[Стоимость]]/(1+$K$5)^((D82-$D$6)/365)</f>
        <v>-1764.86226653172</v>
      </c>
      <c r="N81" s="7" t="s">
        <v>2828</v>
      </c>
      <c r="O81" s="25">
        <v>-480</v>
      </c>
    </row>
    <row r="82" spans="4:15" x14ac:dyDescent="0.2">
      <c r="D82" s="21">
        <v>42599</v>
      </c>
      <c r="E82" t="s">
        <v>2779</v>
      </c>
      <c r="F82" s="14">
        <v>190</v>
      </c>
      <c r="G82">
        <f>IF(Таблица4[[#This Row],[Тип сделки]]="Продажа",-Таблица4[[#This Row],[Количество]],Таблица4[[#This Row],[Количество]])</f>
        <v>190</v>
      </c>
      <c r="H82" s="25">
        <f>Таблица4[[#This Row],[Количество_net]]*VLOOKUP(Таблица4[[#This Row],[Дата сделки]],Таблица1[[Date]:[Close]],2,FALSE)</f>
        <v>1120.0804000000001</v>
      </c>
      <c r="I82">
        <f>Таблица4[[#This Row],[Стоимость]]/(1+$K$5)^((D83-$D$6)/365)</f>
        <v>1065.5329255723141</v>
      </c>
      <c r="N82" s="7" t="s">
        <v>2753</v>
      </c>
      <c r="O82" s="25">
        <v>-380</v>
      </c>
    </row>
    <row r="83" spans="4:15" x14ac:dyDescent="0.2">
      <c r="D83" s="21">
        <v>42601</v>
      </c>
      <c r="E83" t="s">
        <v>2771</v>
      </c>
      <c r="F83" s="14">
        <v>330</v>
      </c>
      <c r="G83">
        <f>IF(Таблица4[[#This Row],[Тип сделки]]="Продажа",-Таблица4[[#This Row],[Количество]],Таблица4[[#This Row],[Количество]])</f>
        <v>-330</v>
      </c>
      <c r="H83" s="25">
        <f>Таблица4[[#This Row],[Количество_net]]*VLOOKUP(Таблица4[[#This Row],[Дата сделки]],Таблица1[[Date]:[Close]],2,FALSE)</f>
        <v>-1924.2861</v>
      </c>
      <c r="I83">
        <f>Таблица4[[#This Row],[Стоимость]]/(1+$K$5)^((D84-$D$6)/365)</f>
        <v>-1829.9321379367043</v>
      </c>
      <c r="N83" s="7" t="s">
        <v>2829</v>
      </c>
      <c r="O83" s="25">
        <v>220</v>
      </c>
    </row>
    <row r="84" spans="4:15" x14ac:dyDescent="0.2">
      <c r="D84" s="21">
        <v>42604</v>
      </c>
      <c r="E84" t="s">
        <v>2779</v>
      </c>
      <c r="F84" s="14">
        <v>110</v>
      </c>
      <c r="G84">
        <f>IF(Таблица4[[#This Row],[Тип сделки]]="Продажа",-Таблица4[[#This Row],[Количество]],Таблица4[[#This Row],[Количество]])</f>
        <v>110</v>
      </c>
      <c r="H84" s="25">
        <f>Таблица4[[#This Row],[Количество_net]]*VLOOKUP(Таблица4[[#This Row],[Дата сделки]],Таблица1[[Date]:[Close]],2,FALSE)</f>
        <v>645.97499999999991</v>
      </c>
      <c r="I84">
        <f>Таблица4[[#This Row],[Стоимость]]/(1+$K$5)^((D85-$D$6)/365)</f>
        <v>614.08532279757037</v>
      </c>
      <c r="N84" s="7" t="s">
        <v>2717</v>
      </c>
      <c r="O84" s="25">
        <v>-310</v>
      </c>
    </row>
    <row r="85" spans="4:15" x14ac:dyDescent="0.2">
      <c r="D85" s="21">
        <v>42607</v>
      </c>
      <c r="E85" t="s">
        <v>2779</v>
      </c>
      <c r="F85" s="14">
        <v>140</v>
      </c>
      <c r="G85">
        <f>IF(Таблица4[[#This Row],[Тип сделки]]="Продажа",-Таблица4[[#This Row],[Количество]],Таблица4[[#This Row],[Количество]])</f>
        <v>140</v>
      </c>
      <c r="H85" s="25">
        <f>Таблица4[[#This Row],[Количество_net]]*VLOOKUP(Таблица4[[#This Row],[Дата сделки]],Таблица1[[Date]:[Close]],2,FALSE)</f>
        <v>837.45479999999998</v>
      </c>
      <c r="I85">
        <f>Таблица4[[#This Row],[Стоимость]]/(1+$K$5)^((D86-$D$6)/365)</f>
        <v>795.74014715945782</v>
      </c>
      <c r="N85" s="7" t="s">
        <v>2830</v>
      </c>
      <c r="O85" s="25">
        <v>190</v>
      </c>
    </row>
    <row r="86" spans="4:15" x14ac:dyDescent="0.2">
      <c r="D86" s="21">
        <v>42611</v>
      </c>
      <c r="E86" t="s">
        <v>2779</v>
      </c>
      <c r="F86" s="14">
        <v>70</v>
      </c>
      <c r="G86">
        <f>IF(Таблица4[[#This Row],[Тип сделки]]="Продажа",-Таблица4[[#This Row],[Количество]],Таблица4[[#This Row],[Количество]])</f>
        <v>70</v>
      </c>
      <c r="H86" s="25">
        <f>Таблица4[[#This Row],[Количество_net]]*VLOOKUP(Таблица4[[#This Row],[Дата сделки]],Таблица1[[Date]:[Close]],2,FALSE)</f>
        <v>421.34049999999996</v>
      </c>
      <c r="I86">
        <f>Таблица4[[#This Row],[Стоимость]]/(1+$K$5)^((D87-$D$6)/365)</f>
        <v>400.25940321370661</v>
      </c>
      <c r="N86" s="7" t="s">
        <v>2831</v>
      </c>
      <c r="O86" s="25">
        <v>-330</v>
      </c>
    </row>
    <row r="87" spans="4:15" x14ac:dyDescent="0.2">
      <c r="D87" s="21">
        <v>42613</v>
      </c>
      <c r="E87" t="s">
        <v>2779</v>
      </c>
      <c r="F87" s="14">
        <v>350</v>
      </c>
      <c r="G87">
        <f>IF(Таблица4[[#This Row],[Тип сделки]]="Продажа",-Таблица4[[#This Row],[Количество]],Таблица4[[#This Row],[Количество]])</f>
        <v>350</v>
      </c>
      <c r="H87" s="25">
        <f>Таблица4[[#This Row],[Количество_net]]*VLOOKUP(Таблица4[[#This Row],[Дата сделки]],Таблица1[[Date]:[Close]],2,FALSE)</f>
        <v>2108.0989999999997</v>
      </c>
      <c r="I87">
        <f>Таблица4[[#This Row],[Стоимость]]/(1+$K$5)^((D88-$D$6)/365)</f>
        <v>2002.1554004611039</v>
      </c>
      <c r="N87" s="7" t="s">
        <v>2832</v>
      </c>
      <c r="O87" s="25">
        <v>110</v>
      </c>
    </row>
    <row r="88" spans="4:15" x14ac:dyDescent="0.2">
      <c r="D88" s="21">
        <v>42615</v>
      </c>
      <c r="E88" t="s">
        <v>2779</v>
      </c>
      <c r="F88" s="14">
        <v>500</v>
      </c>
      <c r="G88">
        <f>IF(Таблица4[[#This Row],[Тип сделки]]="Продажа",-Таблица4[[#This Row],[Количество]],Таблица4[[#This Row],[Количество]])</f>
        <v>500</v>
      </c>
      <c r="H88" s="25">
        <f>Таблица4[[#This Row],[Количество_net]]*VLOOKUP(Таблица4[[#This Row],[Дата сделки]],Таблица1[[Date]:[Close]],2,FALSE)</f>
        <v>3054.2349999999997</v>
      </c>
      <c r="I88">
        <f>Таблица4[[#This Row],[Стоимость]]/(1+$K$5)^((D89-$D$6)/365)</f>
        <v>2898.7086110209825</v>
      </c>
      <c r="N88" s="7" t="s">
        <v>2833</v>
      </c>
      <c r="O88" s="25">
        <v>140</v>
      </c>
    </row>
    <row r="89" spans="4:15" x14ac:dyDescent="0.2">
      <c r="D89" s="21">
        <v>42621</v>
      </c>
      <c r="E89" t="s">
        <v>2771</v>
      </c>
      <c r="F89" s="14">
        <v>270</v>
      </c>
      <c r="G89">
        <f>IF(Таблица4[[#This Row],[Тип сделки]]="Продажа",-Таблица4[[#This Row],[Количество]],Таблица4[[#This Row],[Количество]])</f>
        <v>-270</v>
      </c>
      <c r="H89" s="25">
        <f>Таблица4[[#This Row],[Количество_net]]*VLOOKUP(Таблица4[[#This Row],[Дата сделки]],Таблица1[[Date]:[Close]],2,FALSE)</f>
        <v>-1639.5669</v>
      </c>
      <c r="I89">
        <f>Таблица4[[#This Row],[Стоимость]]/(1+$K$5)^((D90-$D$6)/365)</f>
        <v>-1554.9863585655662</v>
      </c>
      <c r="N89" s="7" t="s">
        <v>2834</v>
      </c>
      <c r="O89" s="25">
        <v>70</v>
      </c>
    </row>
    <row r="90" spans="4:15" x14ac:dyDescent="0.2">
      <c r="D90" s="21">
        <v>42627</v>
      </c>
      <c r="E90" t="s">
        <v>2779</v>
      </c>
      <c r="F90" s="14">
        <v>420</v>
      </c>
      <c r="G90">
        <f>IF(Таблица4[[#This Row],[Тип сделки]]="Продажа",-Таблица4[[#This Row],[Количество]],Таблица4[[#This Row],[Количество]])</f>
        <v>420</v>
      </c>
      <c r="H90" s="25">
        <f>Таблица4[[#This Row],[Количество_net]]*VLOOKUP(Таблица4[[#This Row],[Дата сделки]],Таблица1[[Date]:[Close]],2,FALSE)</f>
        <v>2445.7314000000001</v>
      </c>
      <c r="I90">
        <f>Таблица4[[#This Row],[Стоимость]]/(1+$K$5)^((D91-$D$6)/365)</f>
        <v>2319.2919598312615</v>
      </c>
      <c r="N90" s="7" t="s">
        <v>2835</v>
      </c>
      <c r="O90" s="25">
        <v>350</v>
      </c>
    </row>
    <row r="91" spans="4:15" x14ac:dyDescent="0.2">
      <c r="D91" s="21">
        <v>42628</v>
      </c>
      <c r="E91" t="s">
        <v>2779</v>
      </c>
      <c r="F91" s="14">
        <v>150</v>
      </c>
      <c r="G91">
        <f>IF(Таблица4[[#This Row],[Тип сделки]]="Продажа",-Таблица4[[#This Row],[Количество]],Таблица4[[#This Row],[Количество]])</f>
        <v>150</v>
      </c>
      <c r="H91" s="25">
        <f>Таблица4[[#This Row],[Количество_net]]*VLOOKUP(Таблица4[[#This Row],[Дата сделки]],Таблица1[[Date]:[Close]],2,FALSE)</f>
        <v>876.67499999999995</v>
      </c>
      <c r="I91">
        <f>Таблица4[[#This Row],[Стоимость]]/(1+$K$5)^((D92-$D$6)/365)</f>
        <v>830.96392888613411</v>
      </c>
      <c r="N91" s="7" t="s">
        <v>2836</v>
      </c>
      <c r="O91" s="25">
        <v>500</v>
      </c>
    </row>
    <row r="92" spans="4:15" x14ac:dyDescent="0.2">
      <c r="D92" s="21">
        <v>42632</v>
      </c>
      <c r="E92" t="s">
        <v>2771</v>
      </c>
      <c r="F92" s="14">
        <v>220</v>
      </c>
      <c r="G92">
        <f>IF(Таблица4[[#This Row],[Тип сделки]]="Продажа",-Таблица4[[#This Row],[Количество]],Таблица4[[#This Row],[Количество]])</f>
        <v>-220</v>
      </c>
      <c r="H92" s="25">
        <f>Таблица4[[#This Row],[Количество_net]]*VLOOKUP(Таблица4[[#This Row],[Дата сделки]],Таблица1[[Date]:[Close]],2,FALSE)</f>
        <v>-1295.47</v>
      </c>
      <c r="I92">
        <f>Таблица4[[#This Row],[Стоимость]]/(1+$K$5)^((D93-$D$6)/365)</f>
        <v>-1227.6352598581655</v>
      </c>
      <c r="N92" s="7" t="s">
        <v>2837</v>
      </c>
      <c r="O92" s="25">
        <v>-270</v>
      </c>
    </row>
    <row r="93" spans="4:15" x14ac:dyDescent="0.2">
      <c r="D93" s="21">
        <v>42634</v>
      </c>
      <c r="E93" t="s">
        <v>2779</v>
      </c>
      <c r="F93" s="14">
        <v>460</v>
      </c>
      <c r="G93">
        <f>IF(Таблица4[[#This Row],[Тип сделки]]="Продажа",-Таблица4[[#This Row],[Количество]],Таблица4[[#This Row],[Количество]])</f>
        <v>460</v>
      </c>
      <c r="H93" s="25">
        <f>Таблица4[[#This Row],[Количество_net]]*VLOOKUP(Таблица4[[#This Row],[Дата сделки]],Таблица1[[Date]:[Close]],2,FALSE)</f>
        <v>2782.9126000000001</v>
      </c>
      <c r="I93">
        <f>Таблица4[[#This Row],[Стоимость]]/(1+$K$5)^((D94-$D$6)/365)</f>
        <v>2636.5742363994327</v>
      </c>
      <c r="N93" s="7" t="s">
        <v>2838</v>
      </c>
      <c r="O93" s="25">
        <v>420</v>
      </c>
    </row>
    <row r="94" spans="4:15" x14ac:dyDescent="0.2">
      <c r="D94" s="21">
        <v>42636</v>
      </c>
      <c r="E94" t="s">
        <v>2771</v>
      </c>
      <c r="F94" s="14">
        <v>350</v>
      </c>
      <c r="G94">
        <f>IF(Таблица4[[#This Row],[Тип сделки]]="Продажа",-Таблица4[[#This Row],[Количество]],Таблица4[[#This Row],[Количество]])</f>
        <v>-350</v>
      </c>
      <c r="H94" s="25">
        <f>Таблица4[[#This Row],[Количество_net]]*VLOOKUP(Таблица4[[#This Row],[Дата сделки]],Таблица1[[Date]:[Close]],2,FALSE)</f>
        <v>-2190.6884999999997</v>
      </c>
      <c r="I94">
        <f>Таблица4[[#This Row],[Стоимость]]/(1+$K$5)^((D95-$D$6)/365)</f>
        <v>-2074.5215576343921</v>
      </c>
      <c r="N94" s="7" t="s">
        <v>2839</v>
      </c>
      <c r="O94" s="25">
        <v>150</v>
      </c>
    </row>
    <row r="95" spans="4:15" x14ac:dyDescent="0.2">
      <c r="D95" s="21">
        <v>42640</v>
      </c>
      <c r="E95" t="s">
        <v>2771</v>
      </c>
      <c r="F95" s="14">
        <v>500</v>
      </c>
      <c r="G95">
        <f>IF(Таблица4[[#This Row],[Тип сделки]]="Продажа",-Таблица4[[#This Row],[Количество]],Таблица4[[#This Row],[Количество]])</f>
        <v>-500</v>
      </c>
      <c r="H95" s="25">
        <f>Таблица4[[#This Row],[Количество_net]]*VLOOKUP(Таблица4[[#This Row],[Дата сделки]],Таблица1[[Date]:[Close]],2,FALSE)</f>
        <v>-3143.5550000000003</v>
      </c>
      <c r="I95">
        <f>Таблица4[[#This Row],[Стоимость]]/(1+$K$5)^((D96-$D$6)/365)</f>
        <v>-2976.5118008895984</v>
      </c>
      <c r="N95" s="7" t="s">
        <v>2840</v>
      </c>
      <c r="O95" s="25">
        <v>-220</v>
      </c>
    </row>
    <row r="96" spans="4:15" x14ac:dyDescent="0.2">
      <c r="D96" s="21">
        <v>42641</v>
      </c>
      <c r="E96" t="s">
        <v>2771</v>
      </c>
      <c r="F96" s="14">
        <v>450</v>
      </c>
      <c r="G96">
        <f>IF(Таблица4[[#This Row],[Тип сделки]]="Продажа",-Таблица4[[#This Row],[Количество]],Таблица4[[#This Row],[Количество]])</f>
        <v>-450</v>
      </c>
      <c r="H96" s="25">
        <f>Таблица4[[#This Row],[Количество_net]]*VLOOKUP(Таблица4[[#This Row],[Дата сделки]],Таблица1[[Date]:[Close]],2,FALSE)</f>
        <v>-2842.3980000000001</v>
      </c>
      <c r="I96">
        <f>Таблица4[[#This Row],[Стоимость]]/(1+$K$5)^((D97-$D$6)/365)</f>
        <v>-2691.3577748202247</v>
      </c>
      <c r="N96" s="7" t="s">
        <v>2841</v>
      </c>
      <c r="O96" s="25">
        <v>460</v>
      </c>
    </row>
    <row r="97" spans="4:15" x14ac:dyDescent="0.2">
      <c r="D97" s="21">
        <v>42641</v>
      </c>
      <c r="E97" t="s">
        <v>2779</v>
      </c>
      <c r="F97" s="14">
        <v>350</v>
      </c>
      <c r="G97">
        <f>IF(Таблица4[[#This Row],[Тип сделки]]="Продажа",-Таблица4[[#This Row],[Количество]],Таблица4[[#This Row],[Количество]])</f>
        <v>350</v>
      </c>
      <c r="H97" s="25">
        <f>Таблица4[[#This Row],[Количество_net]]*VLOOKUP(Таблица4[[#This Row],[Дата сделки]],Таблица1[[Date]:[Close]],2,FALSE)</f>
        <v>2210.7539999999999</v>
      </c>
      <c r="I97">
        <f>Таблица4[[#This Row],[Стоимость]]/(1+$K$5)^((D98-$D$6)/365)</f>
        <v>2092.7888289023576</v>
      </c>
      <c r="N97" s="7" t="s">
        <v>2842</v>
      </c>
      <c r="O97" s="25">
        <v>-350</v>
      </c>
    </row>
    <row r="98" spans="4:15" x14ac:dyDescent="0.2">
      <c r="D98" s="21">
        <v>42643</v>
      </c>
      <c r="E98" t="s">
        <v>2779</v>
      </c>
      <c r="F98" s="14">
        <v>430</v>
      </c>
      <c r="G98">
        <f>IF(Таблица4[[#This Row],[Тип сделки]]="Продажа",-Таблица4[[#This Row],[Количество]],Таблица4[[#This Row],[Количество]])</f>
        <v>430</v>
      </c>
      <c r="H98" s="25">
        <f>Таблица4[[#This Row],[Количество_net]]*VLOOKUP(Таблица4[[#This Row],[Дата сделки]],Таблица1[[Date]:[Close]],2,FALSE)</f>
        <v>2631.7977999999998</v>
      </c>
      <c r="I98">
        <f>Таблица4[[#This Row],[Стоимость]]/(1+$K$5)^((D99-$D$6)/365)</f>
        <v>2489.90981485984</v>
      </c>
      <c r="N98" s="7" t="s">
        <v>2754</v>
      </c>
      <c r="O98" s="25">
        <v>-500</v>
      </c>
    </row>
    <row r="99" spans="4:15" x14ac:dyDescent="0.2">
      <c r="D99" s="21">
        <v>42648</v>
      </c>
      <c r="E99" t="s">
        <v>2779</v>
      </c>
      <c r="F99" s="14">
        <v>460</v>
      </c>
      <c r="G99">
        <f>IF(Таблица4[[#This Row],[Тип сделки]]="Продажа",-Таблица4[[#This Row],[Количество]],Таблица4[[#This Row],[Количество]])</f>
        <v>460</v>
      </c>
      <c r="H99" s="25">
        <f>Таблица4[[#This Row],[Количество_net]]*VLOOKUP(Таблица4[[#This Row],[Дата сделки]],Таблица1[[Date]:[Close]],2,FALSE)</f>
        <v>2589.7402000000002</v>
      </c>
      <c r="I99">
        <f>Таблица4[[#This Row],[Стоимость]]/(1+$K$5)^((D100-$D$6)/365)</f>
        <v>2450.119664176741</v>
      </c>
      <c r="N99" s="7" t="s">
        <v>2843</v>
      </c>
      <c r="O99" s="25">
        <v>-100</v>
      </c>
    </row>
    <row r="100" spans="4:15" x14ac:dyDescent="0.2">
      <c r="D100" s="21">
        <v>42648</v>
      </c>
      <c r="E100" t="s">
        <v>2779</v>
      </c>
      <c r="F100" s="14">
        <v>420</v>
      </c>
      <c r="G100">
        <f>IF(Таблица4[[#This Row],[Тип сделки]]="Продажа",-Таблица4[[#This Row],[Количество]],Таблица4[[#This Row],[Количество]])</f>
        <v>420</v>
      </c>
      <c r="H100" s="25">
        <f>Таблица4[[#This Row],[Количество_net]]*VLOOKUP(Таблица4[[#This Row],[Дата сделки]],Таблица1[[Date]:[Close]],2,FALSE)</f>
        <v>2364.5454</v>
      </c>
      <c r="I100">
        <f>Таблица4[[#This Row],[Стоимость]]/(1+$K$5)^((D101-$D$6)/365)</f>
        <v>2235.7583593465401</v>
      </c>
      <c r="N100" s="7" t="s">
        <v>2738</v>
      </c>
      <c r="O100" s="25">
        <v>430</v>
      </c>
    </row>
    <row r="101" spans="4:15" x14ac:dyDescent="0.2">
      <c r="D101" s="21">
        <v>42653</v>
      </c>
      <c r="E101" t="s">
        <v>2779</v>
      </c>
      <c r="F101" s="14">
        <v>30</v>
      </c>
      <c r="G101">
        <f>IF(Таблица4[[#This Row],[Тип сделки]]="Продажа",-Таблица4[[#This Row],[Количество]],Таблица4[[#This Row],[Количество]])</f>
        <v>30</v>
      </c>
      <c r="H101" s="25">
        <f>Таблица4[[#This Row],[Количество_net]]*VLOOKUP(Таблица4[[#This Row],[Дата сделки]],Таблица1[[Date]:[Close]],2,FALSE)</f>
        <v>169.416</v>
      </c>
      <c r="I101">
        <f>Таблица4[[#This Row],[Стоимость]]/(1+$K$5)^((D102-$D$6)/365)</f>
        <v>160.16988049237321</v>
      </c>
      <c r="N101" s="7" t="s">
        <v>2741</v>
      </c>
      <c r="O101" s="25">
        <v>880</v>
      </c>
    </row>
    <row r="102" spans="4:15" x14ac:dyDescent="0.2">
      <c r="D102" s="21">
        <v>42654</v>
      </c>
      <c r="E102" t="s">
        <v>2779</v>
      </c>
      <c r="F102" s="14">
        <v>20</v>
      </c>
      <c r="G102">
        <f>IF(Таблица4[[#This Row],[Тип сделки]]="Продажа",-Таблица4[[#This Row],[Количество]],Таблица4[[#This Row],[Количество]])</f>
        <v>20</v>
      </c>
      <c r="H102" s="25">
        <f>Таблица4[[#This Row],[Количество_net]]*VLOOKUP(Таблица4[[#This Row],[Дата сделки]],Таблица1[[Date]:[Close]],2,FALSE)</f>
        <v>112.7306</v>
      </c>
      <c r="I102">
        <f>Таблица4[[#This Row],[Стоимость]]/(1+$K$5)^((D103-$D$6)/365)</f>
        <v>106.5532473354192</v>
      </c>
      <c r="N102" s="7" t="s">
        <v>2844</v>
      </c>
      <c r="O102" s="25">
        <v>30</v>
      </c>
    </row>
    <row r="103" spans="4:15" x14ac:dyDescent="0.2">
      <c r="D103" s="21">
        <v>42656</v>
      </c>
      <c r="E103" t="s">
        <v>2779</v>
      </c>
      <c r="F103" s="14">
        <v>260</v>
      </c>
      <c r="G103">
        <f>IF(Таблица4[[#This Row],[Тип сделки]]="Продажа",-Таблица4[[#This Row],[Количество]],Таблица4[[#This Row],[Количество]])</f>
        <v>260</v>
      </c>
      <c r="H103" s="25">
        <f>Таблица4[[#This Row],[Количество_net]]*VLOOKUP(Таблица4[[#This Row],[Дата сделки]],Таблица1[[Date]:[Close]],2,FALSE)</f>
        <v>1494.2668000000001</v>
      </c>
      <c r="I103">
        <f>Таблица4[[#This Row],[Стоимость]]/(1+$K$5)^((D104-$D$6)/365)</f>
        <v>1412.3847466926052</v>
      </c>
      <c r="N103" s="7" t="s">
        <v>2845</v>
      </c>
      <c r="O103" s="25">
        <v>20</v>
      </c>
    </row>
    <row r="104" spans="4:15" x14ac:dyDescent="0.2">
      <c r="D104" s="21">
        <v>42656</v>
      </c>
      <c r="E104" t="s">
        <v>2779</v>
      </c>
      <c r="F104" s="14">
        <v>70</v>
      </c>
      <c r="G104">
        <f>IF(Таблица4[[#This Row],[Тип сделки]]="Продажа",-Таблица4[[#This Row],[Количество]],Таблица4[[#This Row],[Количество]])</f>
        <v>70</v>
      </c>
      <c r="H104" s="25">
        <f>Таблица4[[#This Row],[Количество_net]]*VLOOKUP(Таблица4[[#This Row],[Дата сделки]],Таблица1[[Date]:[Close]],2,FALSE)</f>
        <v>402.30259999999998</v>
      </c>
      <c r="I104">
        <f>Таблица4[[#This Row],[Стоимость]]/(1+$K$5)^((D105-$D$6)/365)</f>
        <v>379.76868404349898</v>
      </c>
      <c r="N104" s="7" t="s">
        <v>2846</v>
      </c>
      <c r="O104" s="25">
        <v>330</v>
      </c>
    </row>
    <row r="105" spans="4:15" x14ac:dyDescent="0.2">
      <c r="D105" s="21">
        <v>42667</v>
      </c>
      <c r="E105" t="s">
        <v>2771</v>
      </c>
      <c r="F105" s="14">
        <v>70</v>
      </c>
      <c r="G105">
        <f>IF(Таблица4[[#This Row],[Тип сделки]]="Продажа",-Таблица4[[#This Row],[Количество]],Таблица4[[#This Row],[Количество]])</f>
        <v>-70</v>
      </c>
      <c r="H105" s="25">
        <f>Таблица4[[#This Row],[Количество_net]]*VLOOKUP(Таблица4[[#This Row],[Дата сделки]],Таблица1[[Date]:[Close]],2,FALSE)</f>
        <v>-401.27640000000002</v>
      </c>
      <c r="I105">
        <f>Таблица4[[#This Row],[Стоимость]]/(1+$K$5)^((D106-$D$6)/365)</f>
        <v>-378.44581130777084</v>
      </c>
      <c r="N105" s="7" t="s">
        <v>2847</v>
      </c>
      <c r="O105" s="25">
        <v>-70</v>
      </c>
    </row>
    <row r="106" spans="4:15" x14ac:dyDescent="0.2">
      <c r="D106" s="21">
        <v>42675</v>
      </c>
      <c r="E106" t="s">
        <v>2771</v>
      </c>
      <c r="F106" s="14">
        <v>40</v>
      </c>
      <c r="G106">
        <f>IF(Таблица4[[#This Row],[Тип сделки]]="Продажа",-Таблица4[[#This Row],[Количество]],Таблица4[[#This Row],[Количество]])</f>
        <v>-40</v>
      </c>
      <c r="H106" s="25">
        <f>Таблица4[[#This Row],[Количество_net]]*VLOOKUP(Таблица4[[#This Row],[Дата сделки]],Таблица1[[Date]:[Close]],2,FALSE)</f>
        <v>-232.66040000000001</v>
      </c>
      <c r="I106">
        <f>Таблица4[[#This Row],[Стоимость]]/(1+$K$5)^((D107-$D$6)/365)</f>
        <v>-219.26932764875613</v>
      </c>
      <c r="N106" s="7" t="s">
        <v>2848</v>
      </c>
      <c r="O106" s="25">
        <v>-40</v>
      </c>
    </row>
    <row r="107" spans="4:15" x14ac:dyDescent="0.2">
      <c r="D107" s="21">
        <v>42681</v>
      </c>
      <c r="E107" t="s">
        <v>2771</v>
      </c>
      <c r="F107" s="14">
        <v>230</v>
      </c>
      <c r="G107">
        <f>IF(Таблица4[[#This Row],[Тип сделки]]="Продажа",-Таблица4[[#This Row],[Количество]],Таблица4[[#This Row],[Количество]])</f>
        <v>-230</v>
      </c>
      <c r="H107" s="25">
        <f>Таблица4[[#This Row],[Количество_net]]*VLOOKUP(Таблица4[[#This Row],[Дата сделки]],Таблица1[[Date]:[Close]],2,FALSE)</f>
        <v>-1355.2750000000001</v>
      </c>
      <c r="I107">
        <f>Таблица4[[#This Row],[Стоимость]]/(1+$K$5)^((D108-$D$6)/365)</f>
        <v>-1276.0762198699192</v>
      </c>
      <c r="N107" s="7" t="s">
        <v>2764</v>
      </c>
      <c r="O107" s="25">
        <v>-230</v>
      </c>
    </row>
    <row r="108" spans="4:15" x14ac:dyDescent="0.2">
      <c r="D108" s="21">
        <v>42689</v>
      </c>
      <c r="E108" t="s">
        <v>2779</v>
      </c>
      <c r="F108" s="14">
        <v>210</v>
      </c>
      <c r="G108">
        <f>IF(Таблица4[[#This Row],[Тип сделки]]="Продажа",-Таблица4[[#This Row],[Количество]],Таблица4[[#This Row],[Количество]])</f>
        <v>210</v>
      </c>
      <c r="H108" s="25">
        <f>Таблица4[[#This Row],[Количество_net]]*VLOOKUP(Таблица4[[#This Row],[Дата сделки]],Таблица1[[Date]:[Close]],2,FALSE)</f>
        <v>1148.6769000000002</v>
      </c>
      <c r="I108">
        <f>Таблица4[[#This Row],[Стоимость]]/(1+$K$5)^((D109-$D$6)/365)</f>
        <v>1081.5511806857628</v>
      </c>
      <c r="N108" s="7" t="s">
        <v>2849</v>
      </c>
      <c r="O108" s="25">
        <v>140</v>
      </c>
    </row>
    <row r="109" spans="4:15" x14ac:dyDescent="0.2">
      <c r="D109" s="21">
        <v>42689</v>
      </c>
      <c r="E109" t="s">
        <v>2771</v>
      </c>
      <c r="F109" s="14">
        <v>70</v>
      </c>
      <c r="G109">
        <f>IF(Таблица4[[#This Row],[Тип сделки]]="Продажа",-Таблица4[[#This Row],[Количество]],Таблица4[[#This Row],[Количество]])</f>
        <v>-70</v>
      </c>
      <c r="H109" s="25">
        <f>Таблица4[[#This Row],[Количество_net]]*VLOOKUP(Таблица4[[#This Row],[Дата сделки]],Таблица1[[Date]:[Close]],2,FALSE)</f>
        <v>-382.89230000000003</v>
      </c>
      <c r="I109">
        <f>Таблица4[[#This Row],[Стоимость]]/(1+$K$5)^((D110-$D$6)/365)</f>
        <v>-360.4327658385069</v>
      </c>
      <c r="N109" s="7" t="s">
        <v>2850</v>
      </c>
      <c r="O109" s="25">
        <v>210</v>
      </c>
    </row>
    <row r="110" spans="4:15" x14ac:dyDescent="0.2">
      <c r="D110" s="21">
        <v>42691</v>
      </c>
      <c r="E110" t="s">
        <v>2779</v>
      </c>
      <c r="F110" s="14">
        <v>210</v>
      </c>
      <c r="G110">
        <f>IF(Таблица4[[#This Row],[Тип сделки]]="Продажа",-Таблица4[[#This Row],[Количество]],Таблица4[[#This Row],[Количество]])</f>
        <v>210</v>
      </c>
      <c r="H110" s="25">
        <f>Таблица4[[#This Row],[Количество_net]]*VLOOKUP(Таблица4[[#This Row],[Дата сделки]],Таблица1[[Date]:[Close]],2,FALSE)</f>
        <v>1131.039</v>
      </c>
      <c r="I110">
        <f>Таблица4[[#This Row],[Стоимость]]/(1+$K$5)^((D111-$D$6)/365)</f>
        <v>1064.1971683073607</v>
      </c>
      <c r="N110" s="7" t="s">
        <v>2851</v>
      </c>
      <c r="O110" s="25">
        <v>-440</v>
      </c>
    </row>
    <row r="111" spans="4:15" x14ac:dyDescent="0.2">
      <c r="D111" s="21">
        <v>42695</v>
      </c>
      <c r="E111" t="s">
        <v>2771</v>
      </c>
      <c r="F111" s="14">
        <v>440</v>
      </c>
      <c r="G111">
        <f>IF(Таблица4[[#This Row],[Тип сделки]]="Продажа",-Таблица4[[#This Row],[Количество]],Таблица4[[#This Row],[Количество]])</f>
        <v>-440</v>
      </c>
      <c r="H111" s="25">
        <f>Таблица4[[#This Row],[Количество_net]]*VLOOKUP(Таблица4[[#This Row],[Дата сделки]],Таблица1[[Date]:[Close]],2,FALSE)</f>
        <v>-2339.2952</v>
      </c>
      <c r="I111">
        <f>Таблица4[[#This Row],[Стоимость]]/(1+$K$5)^((D112-$D$6)/365)</f>
        <v>-2200.019018798745</v>
      </c>
      <c r="N111" s="7" t="s">
        <v>2852</v>
      </c>
      <c r="O111" s="25">
        <v>420</v>
      </c>
    </row>
    <row r="112" spans="4:15" x14ac:dyDescent="0.2">
      <c r="D112" s="21">
        <v>42699</v>
      </c>
      <c r="E112" t="s">
        <v>2779</v>
      </c>
      <c r="F112" s="14">
        <v>420</v>
      </c>
      <c r="G112">
        <f>IF(Таблица4[[#This Row],[Тип сделки]]="Продажа",-Таблица4[[#This Row],[Количество]],Таблица4[[#This Row],[Количество]])</f>
        <v>420</v>
      </c>
      <c r="H112" s="25">
        <f>Таблица4[[#This Row],[Количество_net]]*VLOOKUP(Таблица4[[#This Row],[Дата сделки]],Таблица1[[Date]:[Close]],2,FALSE)</f>
        <v>2299.0338000000002</v>
      </c>
      <c r="I112">
        <f>Таблица4[[#This Row],[Стоимость]]/(1+$K$5)^((D113-$D$6)/365)</f>
        <v>2161.1437173529016</v>
      </c>
      <c r="N112" s="7" t="s">
        <v>2853</v>
      </c>
      <c r="O112" s="25">
        <v>190</v>
      </c>
    </row>
    <row r="113" spans="4:15" x14ac:dyDescent="0.2">
      <c r="D113" s="21">
        <v>42703</v>
      </c>
      <c r="E113" t="s">
        <v>2779</v>
      </c>
      <c r="F113" s="14">
        <v>190</v>
      </c>
      <c r="G113">
        <f>IF(Таблица4[[#This Row],[Тип сделки]]="Продажа",-Таблица4[[#This Row],[Количество]],Таблица4[[#This Row],[Количество]])</f>
        <v>190</v>
      </c>
      <c r="H113" s="25">
        <f>Таблица4[[#This Row],[Количество_net]]*VLOOKUP(Таблица4[[#This Row],[Дата сделки]],Таблица1[[Date]:[Close]],2,FALSE)</f>
        <v>1065.1153000000002</v>
      </c>
      <c r="I113">
        <f>Таблица4[[#This Row],[Стоимость]]/(1+$K$5)^((D114-$D$6)/365)</f>
        <v>1000.41332512991</v>
      </c>
      <c r="N113" s="7" t="s">
        <v>2854</v>
      </c>
      <c r="O113" s="25">
        <v>420</v>
      </c>
    </row>
    <row r="114" spans="4:15" x14ac:dyDescent="0.2">
      <c r="D114" s="21">
        <v>42710</v>
      </c>
      <c r="E114" t="s">
        <v>2779</v>
      </c>
      <c r="F114" s="14">
        <v>420</v>
      </c>
      <c r="G114">
        <f>IF(Таблица4[[#This Row],[Тип сделки]]="Продажа",-Таблица4[[#This Row],[Количество]],Таблица4[[#This Row],[Количество]])</f>
        <v>420</v>
      </c>
      <c r="H114" s="25">
        <f>Таблица4[[#This Row],[Количество_net]]*VLOOKUP(Таблица4[[#This Row],[Дата сделки]],Таблица1[[Date]:[Close]],2,FALSE)</f>
        <v>2338.7867999999999</v>
      </c>
      <c r="I114">
        <f>Таблица4[[#This Row],[Стоимость]]/(1+$K$5)^((D115-$D$6)/365)</f>
        <v>2196.2001759719537</v>
      </c>
      <c r="N114" s="7" t="s">
        <v>2855</v>
      </c>
      <c r="O114" s="25">
        <v>430</v>
      </c>
    </row>
    <row r="115" spans="4:15" x14ac:dyDescent="0.2">
      <c r="D115" s="21">
        <v>42712</v>
      </c>
      <c r="E115" t="s">
        <v>2779</v>
      </c>
      <c r="F115" s="14">
        <v>430</v>
      </c>
      <c r="G115">
        <f>IF(Таблица4[[#This Row],[Тип сделки]]="Продажа",-Таблица4[[#This Row],[Количество]],Таблица4[[#This Row],[Количество]])</f>
        <v>430</v>
      </c>
      <c r="H115" s="25">
        <f>Таблица4[[#This Row],[Количество_net]]*VLOOKUP(Таблица4[[#This Row],[Дата сделки]],Таблица1[[Date]:[Close]],2,FALSE)</f>
        <v>2442.0517</v>
      </c>
      <c r="I115">
        <f>Таблица4[[#This Row],[Стоимость]]/(1+$K$5)^((D116-$D$6)/365)</f>
        <v>2292.901316870169</v>
      </c>
      <c r="N115" s="7" t="s">
        <v>2856</v>
      </c>
      <c r="O115" s="25">
        <v>130</v>
      </c>
    </row>
    <row r="116" spans="4:15" x14ac:dyDescent="0.2">
      <c r="D116" s="21">
        <v>42713</v>
      </c>
      <c r="E116" t="s">
        <v>2779</v>
      </c>
      <c r="F116" s="14">
        <v>130</v>
      </c>
      <c r="G116">
        <f>IF(Таблица4[[#This Row],[Тип сделки]]="Продажа",-Таблица4[[#This Row],[Количество]],Таблица4[[#This Row],[Количество]])</f>
        <v>130</v>
      </c>
      <c r="H116" s="25">
        <f>Таблица4[[#This Row],[Количество_net]]*VLOOKUP(Таблица4[[#This Row],[Дата сделки]],Таблица1[[Date]:[Close]],2,FALSE)</f>
        <v>733.26890000000003</v>
      </c>
      <c r="I116">
        <f>Таблица4[[#This Row],[Стоимость]]/(1+$K$5)^((D117-$D$6)/365)</f>
        <v>688.24242577129178</v>
      </c>
      <c r="N116" s="7" t="s">
        <v>2857</v>
      </c>
      <c r="O116" s="25">
        <v>-220</v>
      </c>
    </row>
    <row r="117" spans="4:15" x14ac:dyDescent="0.2">
      <c r="D117" s="21">
        <v>42716</v>
      </c>
      <c r="E117" t="s">
        <v>2771</v>
      </c>
      <c r="F117" s="14">
        <v>220</v>
      </c>
      <c r="G117">
        <f>IF(Таблица4[[#This Row],[Тип сделки]]="Продажа",-Таблица4[[#This Row],[Количество]],Таблица4[[#This Row],[Количество]])</f>
        <v>-220</v>
      </c>
      <c r="H117" s="25">
        <f>Таблица4[[#This Row],[Количество_net]]*VLOOKUP(Таблица4[[#This Row],[Дата сделки]],Таблица1[[Date]:[Close]],2,FALSE)</f>
        <v>-1243.8491999999999</v>
      </c>
      <c r="I117">
        <f>Таблица4[[#This Row],[Стоимость]]/(1+$K$5)^((D118-$D$6)/365)</f>
        <v>-1167.1975022003601</v>
      </c>
      <c r="N117" s="7" t="s">
        <v>2858</v>
      </c>
      <c r="O117" s="25">
        <v>250</v>
      </c>
    </row>
    <row r="118" spans="4:15" x14ac:dyDescent="0.2">
      <c r="D118" s="21">
        <v>42718</v>
      </c>
      <c r="E118" t="s">
        <v>2779</v>
      </c>
      <c r="F118" s="14">
        <v>250</v>
      </c>
      <c r="G118">
        <f>IF(Таблица4[[#This Row],[Тип сделки]]="Продажа",-Таблица4[[#This Row],[Количество]],Таблица4[[#This Row],[Количество]])</f>
        <v>250</v>
      </c>
      <c r="H118" s="25">
        <f>Таблица4[[#This Row],[Количество_net]]*VLOOKUP(Таблица4[[#This Row],[Дата сделки]],Таблица1[[Date]:[Close]],2,FALSE)</f>
        <v>1420.7974999999999</v>
      </c>
      <c r="I118">
        <f>Таблица4[[#This Row],[Стоимость]]/(1+$K$5)^((D119-$D$6)/365)</f>
        <v>1332.150691816465</v>
      </c>
      <c r="N118" s="7" t="s">
        <v>2859</v>
      </c>
      <c r="O118" s="25">
        <v>450</v>
      </c>
    </row>
    <row r="119" spans="4:15" x14ac:dyDescent="0.2">
      <c r="D119" s="21">
        <v>42725</v>
      </c>
      <c r="E119" t="s">
        <v>2779</v>
      </c>
      <c r="F119" s="14">
        <v>450</v>
      </c>
      <c r="G119">
        <f>IF(Таблица4[[#This Row],[Тип сделки]]="Продажа",-Таблица4[[#This Row],[Количество]],Таблица4[[#This Row],[Количество]])</f>
        <v>450</v>
      </c>
      <c r="H119" s="25">
        <f>Таблица4[[#This Row],[Количество_net]]*VLOOKUP(Таблица4[[#This Row],[Дата сделки]],Таблица1[[Date]:[Close]],2,FALSE)</f>
        <v>2637.8235</v>
      </c>
      <c r="I119">
        <f>Таблица4[[#This Row],[Стоимость]]/(1+$K$5)^((D120-$D$6)/365)</f>
        <v>2469.4872362986589</v>
      </c>
      <c r="N119" s="7" t="s">
        <v>2860</v>
      </c>
      <c r="O119" s="25">
        <v>-280</v>
      </c>
    </row>
    <row r="120" spans="4:15" x14ac:dyDescent="0.2">
      <c r="D120" s="21">
        <v>42738</v>
      </c>
      <c r="E120" t="s">
        <v>2771</v>
      </c>
      <c r="F120" s="14">
        <v>280</v>
      </c>
      <c r="G120">
        <f>IF(Таблица4[[#This Row],[Тип сделки]]="Продажа",-Таблица4[[#This Row],[Количество]],Таблица4[[#This Row],[Количество]])</f>
        <v>-280</v>
      </c>
      <c r="H120" s="25">
        <f>Таблица4[[#This Row],[Количество_net]]*VLOOKUP(Таблица4[[#This Row],[Дата сделки]],Таблица1[[Date]:[Close]],2,FALSE)</f>
        <v>-1677.5220000000002</v>
      </c>
      <c r="I120">
        <f>Таблица4[[#This Row],[Стоимость]]/(1+$K$5)^((D121-$D$6)/365)</f>
        <v>-1570.2850609637565</v>
      </c>
      <c r="N120" s="7" t="s">
        <v>2861</v>
      </c>
      <c r="O120" s="25">
        <v>-370</v>
      </c>
    </row>
    <row r="121" spans="4:15" x14ac:dyDescent="0.2">
      <c r="D121" s="21">
        <v>42739</v>
      </c>
      <c r="E121" t="s">
        <v>2771</v>
      </c>
      <c r="F121" s="14">
        <v>370</v>
      </c>
      <c r="G121">
        <f>IF(Таблица4[[#This Row],[Тип сделки]]="Продажа",-Таблица4[[#This Row],[Количество]],Таблица4[[#This Row],[Количество]])</f>
        <v>-370</v>
      </c>
      <c r="H121" s="25">
        <f>Таблица4[[#This Row],[Количество_net]]*VLOOKUP(Таблица4[[#This Row],[Дата сделки]],Таблица1[[Date]:[Close]],2,FALSE)</f>
        <v>-2237.4418000000001</v>
      </c>
      <c r="I121">
        <f>Таблица4[[#This Row],[Стоимость]]/(1+$K$5)^((D122-$D$6)/365)</f>
        <v>-2092.9427660964357</v>
      </c>
      <c r="N121" s="7" t="s">
        <v>2862</v>
      </c>
      <c r="O121" s="25">
        <v>70</v>
      </c>
    </row>
    <row r="122" spans="4:15" x14ac:dyDescent="0.2">
      <c r="D122" s="21">
        <v>42745</v>
      </c>
      <c r="E122" t="s">
        <v>2779</v>
      </c>
      <c r="F122" s="14">
        <v>70</v>
      </c>
      <c r="G122">
        <f>IF(Таблица4[[#This Row],[Тип сделки]]="Продажа",-Таблица4[[#This Row],[Количество]],Таблица4[[#This Row],[Количество]])</f>
        <v>70</v>
      </c>
      <c r="H122" s="25">
        <f>Таблица4[[#This Row],[Количество_net]]*VLOOKUP(Таблица4[[#This Row],[Дата сделки]],Таблица1[[Date]:[Close]],2,FALSE)</f>
        <v>412.94120000000004</v>
      </c>
      <c r="I122">
        <f>Таблица4[[#This Row],[Стоимость]]/(1+$K$5)^((D123-$D$6)/365)</f>
        <v>385.95651160862838</v>
      </c>
      <c r="N122" s="7" t="s">
        <v>2863</v>
      </c>
      <c r="O122" s="25">
        <v>140</v>
      </c>
    </row>
    <row r="123" spans="4:15" x14ac:dyDescent="0.2">
      <c r="D123" s="21">
        <v>42752</v>
      </c>
      <c r="E123" t="s">
        <v>2779</v>
      </c>
      <c r="F123" s="14">
        <v>140</v>
      </c>
      <c r="G123">
        <f>IF(Таблица4[[#This Row],[Тип сделки]]="Продажа",-Таблица4[[#This Row],[Количество]],Таблица4[[#This Row],[Количество]])</f>
        <v>140</v>
      </c>
      <c r="H123" s="25">
        <f>Таблица4[[#This Row],[Количество_net]]*VLOOKUP(Таблица4[[#This Row],[Дата сделки]],Таблица1[[Date]:[Close]],2,FALSE)</f>
        <v>830.92239999999993</v>
      </c>
      <c r="I123">
        <f>Таблица4[[#This Row],[Стоимость]]/(1+$K$5)^((D124-$D$6)/365)</f>
        <v>776.44208518911682</v>
      </c>
      <c r="N123" s="7" t="s">
        <v>2864</v>
      </c>
      <c r="O123" s="25">
        <v>-450</v>
      </c>
    </row>
    <row r="124" spans="4:15" x14ac:dyDescent="0.2">
      <c r="D124" s="21">
        <v>42754</v>
      </c>
      <c r="E124" t="s">
        <v>2771</v>
      </c>
      <c r="F124" s="14">
        <v>450</v>
      </c>
      <c r="G124">
        <f>IF(Таблица4[[#This Row],[Тип сделки]]="Продажа",-Таблица4[[#This Row],[Количество]],Таблица4[[#This Row],[Количество]])</f>
        <v>-450</v>
      </c>
      <c r="H124" s="25">
        <f>Таблица4[[#This Row],[Количество_net]]*VLOOKUP(Таблица4[[#This Row],[Дата сделки]],Таблица1[[Date]:[Close]],2,FALSE)</f>
        <v>-2642.0264999999999</v>
      </c>
      <c r="I124">
        <f>Таблица4[[#This Row],[Стоимость]]/(1+$K$5)^((D125-$D$6)/365)</f>
        <v>-2468.5105717753595</v>
      </c>
      <c r="N124" s="7" t="s">
        <v>2865</v>
      </c>
      <c r="O124" s="25">
        <v>270</v>
      </c>
    </row>
    <row r="125" spans="4:15" x14ac:dyDescent="0.2">
      <c r="D125" s="21">
        <v>42755</v>
      </c>
      <c r="E125" t="s">
        <v>2779</v>
      </c>
      <c r="F125" s="14">
        <v>270</v>
      </c>
      <c r="G125">
        <f>IF(Таблица4[[#This Row],[Тип сделки]]="Продажа",-Таблица4[[#This Row],[Количество]],Таблица4[[#This Row],[Количество]])</f>
        <v>270</v>
      </c>
      <c r="H125" s="25">
        <f>Таблица4[[#This Row],[Количество_net]]*VLOOKUP(Таблица4[[#This Row],[Дата сделки]],Таблица1[[Date]:[Close]],2,FALSE)</f>
        <v>1611.1305</v>
      </c>
      <c r="I125">
        <f>Таблица4[[#This Row],[Стоимость]]/(1+$K$5)^((D126-$D$6)/365)</f>
        <v>1504.7910745268855</v>
      </c>
      <c r="N125" s="7" t="s">
        <v>2866</v>
      </c>
      <c r="O125" s="25">
        <v>460</v>
      </c>
    </row>
    <row r="126" spans="4:15" x14ac:dyDescent="0.2">
      <c r="D126" s="21">
        <v>42758</v>
      </c>
      <c r="E126" t="s">
        <v>2779</v>
      </c>
      <c r="F126" s="14">
        <v>460</v>
      </c>
      <c r="G126">
        <f>IF(Таблица4[[#This Row],[Тип сделки]]="Продажа",-Таблица4[[#This Row],[Количество]],Таблица4[[#This Row],[Количество]])</f>
        <v>460</v>
      </c>
      <c r="H126" s="25">
        <f>Таблица4[[#This Row],[Количество_net]]*VLOOKUP(Таблица4[[#This Row],[Дата сделки]],Таблица1[[Date]:[Close]],2,FALSE)</f>
        <v>2769.4207999999999</v>
      </c>
      <c r="I126">
        <f>Таблица4[[#This Row],[Стоимость]]/(1+$K$5)^((D127-$D$6)/365)</f>
        <v>2585.7236173129227</v>
      </c>
      <c r="N126" s="7" t="s">
        <v>2867</v>
      </c>
      <c r="O126" s="25">
        <v>-250</v>
      </c>
    </row>
    <row r="127" spans="4:15" x14ac:dyDescent="0.2">
      <c r="D127" s="21">
        <v>42761</v>
      </c>
      <c r="E127" t="s">
        <v>2771</v>
      </c>
      <c r="F127" s="14">
        <v>250</v>
      </c>
      <c r="G127">
        <f>IF(Таблица4[[#This Row],[Тип сделки]]="Продажа",-Таблица4[[#This Row],[Количество]],Таблица4[[#This Row],[Количество]])</f>
        <v>-250</v>
      </c>
      <c r="H127" s="25">
        <f>Таблица4[[#This Row],[Количество_net]]*VLOOKUP(Таблица4[[#This Row],[Дата сделки]],Таблица1[[Date]:[Close]],2,FALSE)</f>
        <v>-1481.79</v>
      </c>
      <c r="I127">
        <f>Таблица4[[#This Row],[Стоимость]]/(1+$K$5)^((D128-$D$6)/365)</f>
        <v>-1382.531841375262</v>
      </c>
      <c r="N127" s="7" t="s">
        <v>2868</v>
      </c>
      <c r="O127" s="25">
        <v>400</v>
      </c>
    </row>
    <row r="128" spans="4:15" x14ac:dyDescent="0.2">
      <c r="D128" s="21">
        <v>42767</v>
      </c>
      <c r="E128" t="s">
        <v>2779</v>
      </c>
      <c r="F128" s="14">
        <v>400</v>
      </c>
      <c r="G128">
        <f>IF(Таблица4[[#This Row],[Тип сделки]]="Продажа",-Таблица4[[#This Row],[Количество]],Таблица4[[#This Row],[Количество]])</f>
        <v>400</v>
      </c>
      <c r="H128" s="25">
        <f>Таблица4[[#This Row],[Количество_net]]*VLOOKUP(Таблица4[[#This Row],[Дата сделки]],Таблица1[[Date]:[Close]],2,FALSE)</f>
        <v>2305.2719999999999</v>
      </c>
      <c r="I128">
        <f>Таблица4[[#This Row],[Стоимость]]/(1+$K$5)^((D129-$D$6)/365)</f>
        <v>2147.0837451409375</v>
      </c>
      <c r="N128" s="7" t="s">
        <v>2711</v>
      </c>
      <c r="O128" s="25">
        <v>320</v>
      </c>
    </row>
    <row r="129" spans="4:15" x14ac:dyDescent="0.2">
      <c r="D129" s="21">
        <v>42782</v>
      </c>
      <c r="E129" t="s">
        <v>2779</v>
      </c>
      <c r="F129" s="14">
        <v>320</v>
      </c>
      <c r="G129">
        <f>IF(Таблица4[[#This Row],[Тип сделки]]="Продажа",-Таблица4[[#This Row],[Количество]],Таблица4[[#This Row],[Количество]])</f>
        <v>320</v>
      </c>
      <c r="H129" s="25">
        <f>Таблица4[[#This Row],[Количество_net]]*VLOOKUP(Таблица4[[#This Row],[Дата сделки]],Таблица1[[Date]:[Close]],2,FALSE)</f>
        <v>1926.9792000000002</v>
      </c>
      <c r="I129">
        <f>Таблица4[[#This Row],[Стоимость]]/(1+$K$5)^((D130-$D$6)/365)</f>
        <v>1793.7005619476595</v>
      </c>
      <c r="N129" s="7" t="s">
        <v>2869</v>
      </c>
      <c r="O129" s="25">
        <v>-130</v>
      </c>
    </row>
    <row r="130" spans="4:15" x14ac:dyDescent="0.2">
      <c r="D130" s="21">
        <v>42787</v>
      </c>
      <c r="E130" t="s">
        <v>2771</v>
      </c>
      <c r="F130" s="14">
        <v>130</v>
      </c>
      <c r="G130">
        <f>IF(Таблица4[[#This Row],[Тип сделки]]="Продажа",-Таблица4[[#This Row],[Количество]],Таблица4[[#This Row],[Количество]])</f>
        <v>-130</v>
      </c>
      <c r="H130" s="25">
        <f>Таблица4[[#This Row],[Количество_net]]*VLOOKUP(Таблица4[[#This Row],[Дата сделки]],Таблица1[[Date]:[Close]],2,FALSE)</f>
        <v>-793.40690000000006</v>
      </c>
      <c r="I130">
        <f>Таблица4[[#This Row],[Стоимость]]/(1+$K$5)^((D131-$D$6)/365)</f>
        <v>-737.40957561935784</v>
      </c>
      <c r="N130" s="7" t="s">
        <v>2870</v>
      </c>
      <c r="O130" s="25">
        <v>-10</v>
      </c>
    </row>
    <row r="131" spans="4:15" x14ac:dyDescent="0.2">
      <c r="D131" s="21">
        <v>42800</v>
      </c>
      <c r="E131" t="s">
        <v>2771</v>
      </c>
      <c r="F131" s="14">
        <v>10</v>
      </c>
      <c r="G131">
        <f>IF(Таблица4[[#This Row],[Тип сделки]]="Продажа",-Таблица4[[#This Row],[Количество]],Таблица4[[#This Row],[Количество]])</f>
        <v>-10</v>
      </c>
      <c r="H131" s="25">
        <f>Таблица4[[#This Row],[Количество_net]]*VLOOKUP(Таблица4[[#This Row],[Дата сделки]],Таблица1[[Date]:[Close]],2,FALSE)</f>
        <v>-60.324799999999996</v>
      </c>
      <c r="I131">
        <f>Таблица4[[#This Row],[Стоимость]]/(1+$K$5)^((D132-$D$6)/365)</f>
        <v>-56.047514197870491</v>
      </c>
      <c r="N131" s="7" t="s">
        <v>2871</v>
      </c>
      <c r="O131" s="25">
        <v>-270</v>
      </c>
    </row>
    <row r="132" spans="4:15" x14ac:dyDescent="0.2">
      <c r="D132" s="21">
        <v>42803</v>
      </c>
      <c r="E132" t="s">
        <v>2771</v>
      </c>
      <c r="F132" s="14">
        <v>270</v>
      </c>
      <c r="G132">
        <f>IF(Таблица4[[#This Row],[Тип сделки]]="Продажа",-Таблица4[[#This Row],[Количество]],Таблица4[[#This Row],[Количество]])</f>
        <v>-270</v>
      </c>
      <c r="H132" s="25">
        <f>Таблица4[[#This Row],[Количество_net]]*VLOOKUP(Таблица4[[#This Row],[Дата сделки]],Таблица1[[Date]:[Close]],2,FALSE)</f>
        <v>-1575.1368</v>
      </c>
      <c r="I132">
        <f>Таблица4[[#This Row],[Стоимость]]/(1+$K$5)^((D133-$D$6)/365)</f>
        <v>-1461.5718907088246</v>
      </c>
      <c r="N132" s="7" t="s">
        <v>2872</v>
      </c>
      <c r="O132" s="25">
        <v>-210</v>
      </c>
    </row>
    <row r="133" spans="4:15" x14ac:dyDescent="0.2">
      <c r="D133" s="21">
        <v>42814</v>
      </c>
      <c r="E133" t="s">
        <v>2771</v>
      </c>
      <c r="F133" s="14">
        <v>210</v>
      </c>
      <c r="G133">
        <f>IF(Таблица4[[#This Row],[Тип сделки]]="Продажа",-Таблица4[[#This Row],[Количество]],Таблица4[[#This Row],[Количество]])</f>
        <v>-210</v>
      </c>
      <c r="H133" s="25">
        <f>Таблица4[[#This Row],[Количество_net]]*VLOOKUP(Таблица4[[#This Row],[Дата сделки]],Таблица1[[Date]:[Close]],2,FALSE)</f>
        <v>-1234.3443</v>
      </c>
      <c r="I133">
        <f>Таблица4[[#This Row],[Стоимость]]/(1+$K$5)^((D134-$D$6)/365)</f>
        <v>-1144.145390639678</v>
      </c>
      <c r="N133" s="7" t="s">
        <v>2873</v>
      </c>
      <c r="O133" s="25">
        <v>40</v>
      </c>
    </row>
    <row r="134" spans="4:15" x14ac:dyDescent="0.2">
      <c r="D134" s="21">
        <v>42823</v>
      </c>
      <c r="E134" t="s">
        <v>2779</v>
      </c>
      <c r="F134" s="14">
        <v>40</v>
      </c>
      <c r="G134">
        <f>IF(Таблица4[[#This Row],[Тип сделки]]="Продажа",-Таблица4[[#This Row],[Количество]],Таблица4[[#This Row],[Количество]])</f>
        <v>40</v>
      </c>
      <c r="H134" s="25">
        <f>Таблица4[[#This Row],[Количество_net]]*VLOOKUP(Таблица4[[#This Row],[Дата сделки]],Таблица1[[Date]:[Close]],2,FALSE)</f>
        <v>236.76639999999998</v>
      </c>
      <c r="I134">
        <f>Таблица4[[#This Row],[Стоимость]]/(1+$K$5)^((D135-$D$6)/365)</f>
        <v>219.43919022664107</v>
      </c>
      <c r="N134" s="7" t="s">
        <v>2874</v>
      </c>
      <c r="O134" s="25">
        <v>-430</v>
      </c>
    </row>
    <row r="135" spans="4:15" x14ac:dyDescent="0.2">
      <c r="D135" s="21">
        <v>42824</v>
      </c>
      <c r="E135" t="s">
        <v>2771</v>
      </c>
      <c r="F135" s="14">
        <v>430</v>
      </c>
      <c r="G135">
        <f>IF(Таблица4[[#This Row],[Тип сделки]]="Продажа",-Таблица4[[#This Row],[Количество]],Таблица4[[#This Row],[Количество]])</f>
        <v>-430</v>
      </c>
      <c r="H135" s="25">
        <f>Таблица4[[#This Row],[Количество_net]]*VLOOKUP(Таблица4[[#This Row],[Дата сделки]],Таблица1[[Date]:[Close]],2,FALSE)</f>
        <v>-2540.6506999999997</v>
      </c>
      <c r="I135">
        <f>Таблица4[[#This Row],[Стоимость]]/(1+$K$5)^((D136-$D$6)/365)</f>
        <v>-2353.6179548647879</v>
      </c>
      <c r="N135" s="7" t="s">
        <v>2875</v>
      </c>
      <c r="O135" s="25">
        <v>-200</v>
      </c>
    </row>
    <row r="136" spans="4:15" x14ac:dyDescent="0.2">
      <c r="D136" s="21">
        <v>42828</v>
      </c>
      <c r="E136" t="s">
        <v>2771</v>
      </c>
      <c r="F136" s="14">
        <v>200</v>
      </c>
      <c r="G136">
        <f>IF(Таблица4[[#This Row],[Тип сделки]]="Продажа",-Таблица4[[#This Row],[Количество]],Таблица4[[#This Row],[Количество]])</f>
        <v>-200</v>
      </c>
      <c r="H136" s="25">
        <f>Таблица4[[#This Row],[Количество_net]]*VLOOKUP(Таблица4[[#This Row],[Дата сделки]],Таблица1[[Date]:[Close]],2,FALSE)</f>
        <v>-1181.6979999999999</v>
      </c>
      <c r="I136">
        <f>Таблица4[[#This Row],[Стоимость]]/(1+$K$5)^((D137-$D$6)/365)</f>
        <v>-1093.6825486504051</v>
      </c>
      <c r="N136" s="7" t="s">
        <v>2876</v>
      </c>
      <c r="O136" s="25">
        <v>200</v>
      </c>
    </row>
    <row r="137" spans="4:15" x14ac:dyDescent="0.2">
      <c r="D137" s="21">
        <v>42836</v>
      </c>
      <c r="E137" t="s">
        <v>2779</v>
      </c>
      <c r="F137" s="14">
        <v>200</v>
      </c>
      <c r="G137">
        <f>IF(Таблица4[[#This Row],[Тип сделки]]="Продажа",-Таблица4[[#This Row],[Количество]],Таблица4[[#This Row],[Количество]])</f>
        <v>200</v>
      </c>
      <c r="H137" s="25">
        <f>Таблица4[[#This Row],[Количество_net]]*VLOOKUP(Таблица4[[#This Row],[Дата сделки]],Таблица1[[Date]:[Close]],2,FALSE)</f>
        <v>1194.7639999999999</v>
      </c>
      <c r="I137">
        <f>Таблица4[[#This Row],[Стоимость]]/(1+$K$5)^((D138-$D$6)/365)</f>
        <v>1105.5168172417216</v>
      </c>
      <c r="N137" s="7" t="s">
        <v>2877</v>
      </c>
      <c r="O137" s="25">
        <v>-450</v>
      </c>
    </row>
    <row r="138" spans="4:15" x14ac:dyDescent="0.2">
      <c r="D138" s="21">
        <v>42838</v>
      </c>
      <c r="E138" t="s">
        <v>2771</v>
      </c>
      <c r="F138" s="14">
        <v>370</v>
      </c>
      <c r="G138">
        <f>IF(Таблица4[[#This Row],[Тип сделки]]="Продажа",-Таблица4[[#This Row],[Количество]],Таблица4[[#This Row],[Количество]])</f>
        <v>-370</v>
      </c>
      <c r="H138" s="25">
        <f>Таблица4[[#This Row],[Количество_net]]*VLOOKUP(Таблица4[[#This Row],[Дата сделки]],Таблица1[[Date]:[Close]],2,FALSE)</f>
        <v>-2169.8649999999998</v>
      </c>
      <c r="I138">
        <f>Таблица4[[#This Row],[Стоимость]]/(1+$K$5)^((D139-$D$6)/365)</f>
        <v>-2007.7791502290058</v>
      </c>
      <c r="N138" s="7" t="s">
        <v>2727</v>
      </c>
      <c r="O138" s="25">
        <v>230</v>
      </c>
    </row>
    <row r="139" spans="4:15" x14ac:dyDescent="0.2">
      <c r="D139" s="21">
        <v>42838</v>
      </c>
      <c r="E139" t="s">
        <v>2771</v>
      </c>
      <c r="F139" s="14">
        <v>80</v>
      </c>
      <c r="G139">
        <f>IF(Таблица4[[#This Row],[Тип сделки]]="Продажа",-Таблица4[[#This Row],[Количество]],Таблица4[[#This Row],[Количество]])</f>
        <v>-80</v>
      </c>
      <c r="H139" s="25">
        <f>Таблица4[[#This Row],[Количество_net]]*VLOOKUP(Таблица4[[#This Row],[Дата сделки]],Таблица1[[Date]:[Close]],2,FALSE)</f>
        <v>-469.15999999999997</v>
      </c>
      <c r="I139">
        <f>Таблица4[[#This Row],[Стоимость]]/(1+$K$5)^((D140-$D$6)/365)</f>
        <v>-433.91142944570544</v>
      </c>
      <c r="N139" s="7" t="s">
        <v>2705</v>
      </c>
      <c r="O139" s="25">
        <v>-420</v>
      </c>
    </row>
    <row r="140" spans="4:15" x14ac:dyDescent="0.2">
      <c r="D140" s="21">
        <v>42842</v>
      </c>
      <c r="E140" t="s">
        <v>2779</v>
      </c>
      <c r="F140" s="14">
        <v>230</v>
      </c>
      <c r="G140">
        <f>IF(Таблица4[[#This Row],[Тип сделки]]="Продажа",-Таблица4[[#This Row],[Количество]],Таблица4[[#This Row],[Количество]])</f>
        <v>230</v>
      </c>
      <c r="H140" s="25">
        <f>Таблица4[[#This Row],[Количество_net]]*VLOOKUP(Таблица4[[#This Row],[Дата сделки]],Таблица1[[Date]:[Close]],2,FALSE)</f>
        <v>1367.2327</v>
      </c>
      <c r="I140">
        <f>Таблица4[[#This Row],[Стоимость]]/(1+$K$5)^((D141-$D$6)/365)</f>
        <v>1263.4763033918719</v>
      </c>
      <c r="N140" s="7" t="s">
        <v>2878</v>
      </c>
      <c r="O140" s="25">
        <v>-180</v>
      </c>
    </row>
    <row r="141" spans="4:15" x14ac:dyDescent="0.2">
      <c r="D141" s="21">
        <v>42849</v>
      </c>
      <c r="E141" t="s">
        <v>2771</v>
      </c>
      <c r="F141" s="14">
        <v>420</v>
      </c>
      <c r="G141">
        <f>IF(Таблица4[[#This Row],[Тип сделки]]="Продажа",-Таблица4[[#This Row],[Количество]],Таблица4[[#This Row],[Количество]])</f>
        <v>-420</v>
      </c>
      <c r="H141" s="25">
        <f>Таблица4[[#This Row],[Количество_net]]*VLOOKUP(Таблица4[[#This Row],[Дата сделки]],Таблица1[[Date]:[Close]],2,FALSE)</f>
        <v>-2453.0099999999998</v>
      </c>
      <c r="I141">
        <f>Таблица4[[#This Row],[Стоимость]]/(1+$K$5)^((D142-$D$6)/365)</f>
        <v>-2266.3262359588257</v>
      </c>
      <c r="N141" s="7" t="s">
        <v>2879</v>
      </c>
      <c r="O141" s="25">
        <v>-540</v>
      </c>
    </row>
    <row r="142" spans="4:15" x14ac:dyDescent="0.2">
      <c r="D142" s="21">
        <v>42851</v>
      </c>
      <c r="E142" t="s">
        <v>2771</v>
      </c>
      <c r="F142" s="14">
        <v>180</v>
      </c>
      <c r="G142">
        <f>IF(Таблица4[[#This Row],[Тип сделки]]="Продажа",-Таблица4[[#This Row],[Количество]],Таблица4[[#This Row],[Количество]])</f>
        <v>-180</v>
      </c>
      <c r="H142" s="25">
        <f>Таблица4[[#This Row],[Количество_net]]*VLOOKUP(Таблица4[[#This Row],[Дата сделки]],Таблица1[[Date]:[Close]],2,FALSE)</f>
        <v>-1076.0076000000001</v>
      </c>
      <c r="I142">
        <f>Таблица4[[#This Row],[Стоимость]]/(1+$K$5)^((D143-$D$6)/365)</f>
        <v>-994.0029385119575</v>
      </c>
      <c r="N142" s="7" t="s">
        <v>2880</v>
      </c>
      <c r="O142" s="25">
        <v>700</v>
      </c>
    </row>
    <row r="143" spans="4:15" x14ac:dyDescent="0.2">
      <c r="D143" s="21">
        <v>42852</v>
      </c>
      <c r="E143" t="s">
        <v>2771</v>
      </c>
      <c r="F143" s="14">
        <v>80</v>
      </c>
      <c r="G143">
        <f>IF(Таблица4[[#This Row],[Тип сделки]]="Продажа",-Таблица4[[#This Row],[Количество]],Таблица4[[#This Row],[Количество]])</f>
        <v>-80</v>
      </c>
      <c r="H143" s="25">
        <f>Таблица4[[#This Row],[Количество_net]]*VLOOKUP(Таблица4[[#This Row],[Дата сделки]],Таблица1[[Date]:[Close]],2,FALSE)</f>
        <v>-474.06640000000004</v>
      </c>
      <c r="I143">
        <f>Таблица4[[#This Row],[Стоимость]]/(1+$K$5)^((D144-$D$6)/365)</f>
        <v>-437.93686461860028</v>
      </c>
      <c r="N143" s="7" t="s">
        <v>2733</v>
      </c>
      <c r="O143" s="25">
        <v>-10</v>
      </c>
    </row>
    <row r="144" spans="4:15" x14ac:dyDescent="0.2">
      <c r="D144" s="21">
        <v>42852</v>
      </c>
      <c r="E144" t="s">
        <v>2771</v>
      </c>
      <c r="F144" s="14">
        <v>460</v>
      </c>
      <c r="G144">
        <f>IF(Таблица4[[#This Row],[Тип сделки]]="Продажа",-Таблица4[[#This Row],[Количество]],Таблица4[[#This Row],[Количество]])</f>
        <v>-460</v>
      </c>
      <c r="H144" s="25">
        <f>Таблица4[[#This Row],[Количество_net]]*VLOOKUP(Таблица4[[#This Row],[Дата сделки]],Таблица1[[Date]:[Close]],2,FALSE)</f>
        <v>-2725.8818000000001</v>
      </c>
      <c r="I144">
        <f>Таблица4[[#This Row],[Стоимость]]/(1+$K$5)^((D145-$D$6)/365)</f>
        <v>-2515.7826820207474</v>
      </c>
      <c r="N144" s="7" t="s">
        <v>2881</v>
      </c>
      <c r="O144" s="25">
        <v>390</v>
      </c>
    </row>
    <row r="145" spans="4:15" x14ac:dyDescent="0.2">
      <c r="D145" s="21">
        <v>42860</v>
      </c>
      <c r="E145" t="s">
        <v>2779</v>
      </c>
      <c r="F145" s="14">
        <v>470</v>
      </c>
      <c r="G145">
        <f>IF(Таблица4[[#This Row],[Тип сделки]]="Продажа",-Таблица4[[#This Row],[Количество]],Таблица4[[#This Row],[Количество]])</f>
        <v>470</v>
      </c>
      <c r="H145" s="25">
        <f>Таблица4[[#This Row],[Количество_net]]*VLOOKUP(Таблица4[[#This Row],[Дата сделки]],Таблица1[[Date]:[Close]],2,FALSE)</f>
        <v>2754.4349999999999</v>
      </c>
      <c r="I145">
        <f>Таблица4[[#This Row],[Стоимость]]/(1+$K$5)^((D146-$D$6)/365)</f>
        <v>2542.1351255039076</v>
      </c>
      <c r="N145" s="7" t="s">
        <v>2882</v>
      </c>
      <c r="O145" s="25">
        <v>-360</v>
      </c>
    </row>
    <row r="146" spans="4:15" x14ac:dyDescent="0.2">
      <c r="D146" s="21">
        <v>42860</v>
      </c>
      <c r="E146" t="s">
        <v>2779</v>
      </c>
      <c r="F146" s="14">
        <v>230</v>
      </c>
      <c r="G146">
        <f>IF(Таблица4[[#This Row],[Тип сделки]]="Продажа",-Таблица4[[#This Row],[Количество]],Таблица4[[#This Row],[Количество]])</f>
        <v>230</v>
      </c>
      <c r="H146" s="25">
        <f>Таблица4[[#This Row],[Количество_net]]*VLOOKUP(Таблица4[[#This Row],[Дата сделки]],Таблица1[[Date]:[Close]],2,FALSE)</f>
        <v>1347.915</v>
      </c>
      <c r="I146">
        <f>Таблица4[[#This Row],[Стоимость]]/(1+$K$5)^((D147-$D$6)/365)</f>
        <v>1242.4246191318086</v>
      </c>
      <c r="N146" s="7" t="s">
        <v>2763</v>
      </c>
      <c r="O146" s="25">
        <v>180</v>
      </c>
    </row>
    <row r="147" spans="4:15" x14ac:dyDescent="0.2">
      <c r="D147" s="21">
        <v>42871</v>
      </c>
      <c r="E147" t="s">
        <v>2771</v>
      </c>
      <c r="F147" s="14">
        <v>10</v>
      </c>
      <c r="G147">
        <f>IF(Таблица4[[#This Row],[Тип сделки]]="Продажа",-Таблица4[[#This Row],[Количество]],Таблица4[[#This Row],[Количество]])</f>
        <v>-10</v>
      </c>
      <c r="H147" s="25">
        <f>Таблица4[[#This Row],[Количество_net]]*VLOOKUP(Таблица4[[#This Row],[Дата сделки]],Таблица1[[Date]:[Close]],2,FALSE)</f>
        <v>-56.845299999999995</v>
      </c>
      <c r="I147">
        <f>Таблица4[[#This Row],[Стоимость]]/(1+$K$5)^((D148-$D$6)/365)</f>
        <v>-52.353612849627048</v>
      </c>
      <c r="N147" s="7" t="s">
        <v>2883</v>
      </c>
      <c r="O147" s="25">
        <v>490</v>
      </c>
    </row>
    <row r="148" spans="4:15" x14ac:dyDescent="0.2">
      <c r="D148" s="21">
        <v>42878</v>
      </c>
      <c r="E148" t="s">
        <v>2779</v>
      </c>
      <c r="F148" s="14">
        <v>390</v>
      </c>
      <c r="G148">
        <f>IF(Таблица4[[#This Row],[Тип сделки]]="Продажа",-Таблица4[[#This Row],[Количество]],Таблица4[[#This Row],[Количество]])</f>
        <v>390</v>
      </c>
      <c r="H148" s="25">
        <f>Таблица4[[#This Row],[Количество_net]]*VLOOKUP(Таблица4[[#This Row],[Дата сделки]],Таблица1[[Date]:[Close]],2,FALSE)</f>
        <v>2250.2415000000001</v>
      </c>
      <c r="I148">
        <f>Таблица4[[#This Row],[Стоимость]]/(1+$K$5)^((D149-$D$6)/365)</f>
        <v>2071.7096517525761</v>
      </c>
      <c r="N148" s="7" t="s">
        <v>2884</v>
      </c>
      <c r="O148" s="25">
        <v>40</v>
      </c>
    </row>
    <row r="149" spans="4:15" x14ac:dyDescent="0.2">
      <c r="D149" s="21">
        <v>42881</v>
      </c>
      <c r="E149" t="s">
        <v>2771</v>
      </c>
      <c r="F149" s="14">
        <v>360</v>
      </c>
      <c r="G149">
        <f>IF(Таблица4[[#This Row],[Тип сделки]]="Продажа",-Таблица4[[#This Row],[Количество]],Таблица4[[#This Row],[Количество]])</f>
        <v>-360</v>
      </c>
      <c r="H149" s="25">
        <f>Таблица4[[#This Row],[Количество_net]]*VLOOKUP(Таблица4[[#This Row],[Дата сделки]],Таблица1[[Date]:[Close]],2,FALSE)</f>
        <v>-2072.3472000000002</v>
      </c>
      <c r="I149">
        <f>Таблица4[[#This Row],[Стоимость]]/(1+$K$5)^((D150-$D$6)/365)</f>
        <v>-1905.4770267198473</v>
      </c>
      <c r="N149" s="7" t="s">
        <v>2885</v>
      </c>
      <c r="O149" s="25">
        <v>370</v>
      </c>
    </row>
    <row r="150" spans="4:15" x14ac:dyDescent="0.2">
      <c r="D150" s="21">
        <v>42892</v>
      </c>
      <c r="E150" t="s">
        <v>2779</v>
      </c>
      <c r="F150" s="14">
        <v>180</v>
      </c>
      <c r="G150">
        <f>IF(Таблица4[[#This Row],[Тип сделки]]="Продажа",-Таблица4[[#This Row],[Количество]],Таблица4[[#This Row],[Количество]])</f>
        <v>180</v>
      </c>
      <c r="H150" s="25">
        <f>Таблица4[[#This Row],[Количество_net]]*VLOOKUP(Таблица4[[#This Row],[Дата сделки]],Таблица1[[Date]:[Close]],2,FALSE)</f>
        <v>1057.77</v>
      </c>
      <c r="I150">
        <f>Таблица4[[#This Row],[Стоимость]]/(1+$K$5)^((D151-$D$6)/365)</f>
        <v>972.48221092126846</v>
      </c>
      <c r="N150" s="7" t="s">
        <v>2886</v>
      </c>
      <c r="O150" s="25">
        <v>-60</v>
      </c>
    </row>
    <row r="151" spans="4:15" x14ac:dyDescent="0.2">
      <c r="D151" s="21">
        <v>42893</v>
      </c>
      <c r="E151" t="s">
        <v>2779</v>
      </c>
      <c r="F151" s="14">
        <v>490</v>
      </c>
      <c r="G151">
        <f>IF(Таблица4[[#This Row],[Тип сделки]]="Продажа",-Таблица4[[#This Row],[Количество]],Таблица4[[#This Row],[Количество]])</f>
        <v>490</v>
      </c>
      <c r="H151" s="25">
        <f>Таблица4[[#This Row],[Количество_net]]*VLOOKUP(Таблица4[[#This Row],[Дата сделки]],Таблица1[[Date]:[Close]],2,FALSE)</f>
        <v>2888.6284000000001</v>
      </c>
      <c r="I151">
        <f>Таблица4[[#This Row],[Стоимость]]/(1+$K$5)^((D152-$D$6)/365)</f>
        <v>2651.9953462880526</v>
      </c>
      <c r="N151" s="7" t="s">
        <v>2887</v>
      </c>
      <c r="O151" s="25">
        <v>10</v>
      </c>
    </row>
    <row r="152" spans="4:15" x14ac:dyDescent="0.2">
      <c r="D152" s="21">
        <v>42905</v>
      </c>
      <c r="E152" t="s">
        <v>2779</v>
      </c>
      <c r="F152" s="14">
        <v>100</v>
      </c>
      <c r="G152">
        <f>IF(Таблица4[[#This Row],[Тип сделки]]="Продажа",-Таблица4[[#This Row],[Количество]],Таблица4[[#This Row],[Количество]])</f>
        <v>100</v>
      </c>
      <c r="H152" s="25">
        <f>Таблица4[[#This Row],[Количество_net]]*VLOOKUP(Таблица4[[#This Row],[Дата сделки]],Таблица1[[Date]:[Close]],2,FALSE)</f>
        <v>596.18200000000002</v>
      </c>
      <c r="I152">
        <f>Таблица4[[#This Row],[Стоимость]]/(1+$K$5)^((D153-$D$6)/365)</f>
        <v>547.34346914982348</v>
      </c>
      <c r="N152" s="7" t="s">
        <v>2888</v>
      </c>
      <c r="O152" s="25">
        <v>160</v>
      </c>
    </row>
    <row r="153" spans="4:15" x14ac:dyDescent="0.2">
      <c r="D153" s="21">
        <v>42905</v>
      </c>
      <c r="E153" t="s">
        <v>2771</v>
      </c>
      <c r="F153" s="14">
        <v>60</v>
      </c>
      <c r="G153">
        <f>IF(Таблица4[[#This Row],[Тип сделки]]="Продажа",-Таблица4[[#This Row],[Количество]],Таблица4[[#This Row],[Количество]])</f>
        <v>-60</v>
      </c>
      <c r="H153" s="25">
        <f>Таблица4[[#This Row],[Количество_net]]*VLOOKUP(Таблица4[[#This Row],[Дата сделки]],Таблица1[[Date]:[Close]],2,FALSE)</f>
        <v>-357.70920000000001</v>
      </c>
      <c r="I153">
        <f>Таблица4[[#This Row],[Стоимость]]/(1+$K$5)^((D154-$D$6)/365)</f>
        <v>-328.32929513664783</v>
      </c>
      <c r="N153" s="7" t="s">
        <v>2889</v>
      </c>
      <c r="O153" s="25">
        <v>-550</v>
      </c>
    </row>
    <row r="154" spans="4:15" x14ac:dyDescent="0.2">
      <c r="D154" s="21">
        <v>42907</v>
      </c>
      <c r="E154" t="s">
        <v>2779</v>
      </c>
      <c r="F154" s="14">
        <v>370</v>
      </c>
      <c r="G154">
        <f>IF(Таблица4[[#This Row],[Тип сделки]]="Продажа",-Таблица4[[#This Row],[Количество]],Таблица4[[#This Row],[Количество]])</f>
        <v>370</v>
      </c>
      <c r="H154" s="25">
        <f>Таблица4[[#This Row],[Количество_net]]*VLOOKUP(Таблица4[[#This Row],[Дата сделки]],Таблица1[[Date]:[Close]],2,FALSE)</f>
        <v>2169.8649999999998</v>
      </c>
      <c r="I154">
        <f>Таблица4[[#This Row],[Стоимость]]/(1+$K$5)^((D155-$D$6)/365)</f>
        <v>1990.4824263934959</v>
      </c>
      <c r="N154" s="7" t="s">
        <v>2890</v>
      </c>
      <c r="O154" s="25">
        <v>130</v>
      </c>
    </row>
    <row r="155" spans="4:15" x14ac:dyDescent="0.2">
      <c r="D155" s="21">
        <v>42912</v>
      </c>
      <c r="E155" t="s">
        <v>2771</v>
      </c>
      <c r="F155" s="14">
        <v>60</v>
      </c>
      <c r="G155">
        <f>IF(Таблица4[[#This Row],[Тип сделки]]="Продажа",-Таблица4[[#This Row],[Количество]],Таблица4[[#This Row],[Количество]])</f>
        <v>-60</v>
      </c>
      <c r="H155" s="25">
        <f>Таблица4[[#This Row],[Количество_net]]*VLOOKUP(Таблица4[[#This Row],[Дата сделки]],Таблица1[[Date]:[Close]],2,FALSE)</f>
        <v>-350.03040000000004</v>
      </c>
      <c r="I155">
        <f>Таблица4[[#This Row],[Стоимость]]/(1+$K$5)^((D156-$D$6)/365)</f>
        <v>-320.71820640091602</v>
      </c>
      <c r="N155" s="7" t="s">
        <v>2891</v>
      </c>
      <c r="O155" s="25">
        <v>-280</v>
      </c>
    </row>
    <row r="156" spans="4:15" x14ac:dyDescent="0.2">
      <c r="D156" s="21">
        <v>42922</v>
      </c>
      <c r="E156" t="s">
        <v>2779</v>
      </c>
      <c r="F156" s="14">
        <v>10</v>
      </c>
      <c r="G156">
        <f>IF(Таблица4[[#This Row],[Тип сделки]]="Продажа",-Таблица4[[#This Row],[Количество]],Таблица4[[#This Row],[Количество]])</f>
        <v>10</v>
      </c>
      <c r="H156" s="25">
        <f>Таблица4[[#This Row],[Количество_net]]*VLOOKUP(Таблица4[[#This Row],[Дата сделки]],Таблица1[[Date]:[Close]],2,FALSE)</f>
        <v>57.005200000000002</v>
      </c>
      <c r="I156">
        <f>Таблица4[[#This Row],[Стоимость]]/(1+$K$5)^((D157-$D$6)/365)</f>
        <v>52.194850051131148</v>
      </c>
      <c r="N156" s="7" t="s">
        <v>2892</v>
      </c>
      <c r="O156" s="25">
        <v>430</v>
      </c>
    </row>
    <row r="157" spans="4:15" x14ac:dyDescent="0.2">
      <c r="D157" s="21">
        <v>42928</v>
      </c>
      <c r="E157" t="s">
        <v>2779</v>
      </c>
      <c r="F157" s="14">
        <v>160</v>
      </c>
      <c r="G157">
        <f>IF(Таблица4[[#This Row],[Тип сделки]]="Продажа",-Таблица4[[#This Row],[Количество]],Таблица4[[#This Row],[Количество]])</f>
        <v>160</v>
      </c>
      <c r="H157" s="25">
        <f>Таблица4[[#This Row],[Количество_net]]*VLOOKUP(Таблица4[[#This Row],[Дата сделки]],Таблица1[[Date]:[Close]],2,FALSE)</f>
        <v>916.56319999999994</v>
      </c>
      <c r="I157">
        <f>Таблица4[[#This Row],[Стоимость]]/(1+$K$5)^((D158-$D$6)/365)</f>
        <v>838.7290888520788</v>
      </c>
      <c r="N157" s="7" t="s">
        <v>2893</v>
      </c>
      <c r="O157" s="25">
        <v>370</v>
      </c>
    </row>
    <row r="158" spans="4:15" x14ac:dyDescent="0.2">
      <c r="D158" s="21">
        <v>42933</v>
      </c>
      <c r="E158" t="s">
        <v>2771</v>
      </c>
      <c r="F158" s="14">
        <v>260</v>
      </c>
      <c r="G158">
        <f>IF(Таблица4[[#This Row],[Тип сделки]]="Продажа",-Таблица4[[#This Row],[Количество]],Таблица4[[#This Row],[Количество]])</f>
        <v>-260</v>
      </c>
      <c r="H158" s="25">
        <f>Таблица4[[#This Row],[Количество_net]]*VLOOKUP(Таблица4[[#This Row],[Дата сделки]],Таблица1[[Date]:[Close]],2,FALSE)</f>
        <v>-1512.2926</v>
      </c>
      <c r="I158">
        <f>Таблица4[[#This Row],[Стоимость]]/(1+$K$5)^((D159-$D$6)/365)</f>
        <v>-1383.8694314540899</v>
      </c>
      <c r="N158" s="7" t="s">
        <v>2894</v>
      </c>
      <c r="O158" s="25">
        <v>-360</v>
      </c>
    </row>
    <row r="159" spans="4:15" x14ac:dyDescent="0.2">
      <c r="D159" s="21">
        <v>42933</v>
      </c>
      <c r="E159" t="s">
        <v>2771</v>
      </c>
      <c r="F159" s="14">
        <v>290</v>
      </c>
      <c r="G159">
        <f>IF(Таблица4[[#This Row],[Тип сделки]]="Продажа",-Таблица4[[#This Row],[Количество]],Таблица4[[#This Row],[Количество]])</f>
        <v>-290</v>
      </c>
      <c r="H159" s="25">
        <f>Таблица4[[#This Row],[Количество_net]]*VLOOKUP(Таблица4[[#This Row],[Дата сделки]],Таблица1[[Date]:[Close]],2,FALSE)</f>
        <v>-1686.7879</v>
      </c>
      <c r="I159">
        <f>Таблица4[[#This Row],[Стоимость]]/(1+$K$5)^((D160-$D$6)/365)</f>
        <v>-1540.6617970902707</v>
      </c>
      <c r="N159" s="7" t="s">
        <v>2740</v>
      </c>
      <c r="O159" s="25">
        <v>240</v>
      </c>
    </row>
    <row r="160" spans="4:15" x14ac:dyDescent="0.2">
      <c r="D160" s="21">
        <v>42949</v>
      </c>
      <c r="E160" t="s">
        <v>2779</v>
      </c>
      <c r="F160" s="14">
        <v>130</v>
      </c>
      <c r="G160">
        <f>IF(Таблица4[[#This Row],[Тип сделки]]="Продажа",-Таблица4[[#This Row],[Количество]],Таблица4[[#This Row],[Количество]])</f>
        <v>130</v>
      </c>
      <c r="H160" s="25">
        <f>Таблица4[[#This Row],[Количество_net]]*VLOOKUP(Таблица4[[#This Row],[Дата сделки]],Таблица1[[Date]:[Close]],2,FALSE)</f>
        <v>788.38110000000006</v>
      </c>
      <c r="I160">
        <f>Таблица4[[#This Row],[Стоимость]]/(1+$K$5)^((D161-$D$6)/365)</f>
        <v>719.99961267263041</v>
      </c>
      <c r="N160" s="7" t="s">
        <v>2895</v>
      </c>
      <c r="O160" s="25">
        <v>-390</v>
      </c>
    </row>
    <row r="161" spans="4:15" x14ac:dyDescent="0.2">
      <c r="D161" s="21">
        <v>42950</v>
      </c>
      <c r="E161" t="s">
        <v>2771</v>
      </c>
      <c r="F161" s="14">
        <v>280</v>
      </c>
      <c r="G161">
        <f>IF(Таблица4[[#This Row],[Тип сделки]]="Продажа",-Таблица4[[#This Row],[Количество]],Таблица4[[#This Row],[Количество]])</f>
        <v>-280</v>
      </c>
      <c r="H161" s="25">
        <f>Таблица4[[#This Row],[Количество_net]]*VLOOKUP(Таблица4[[#This Row],[Дата сделки]],Таблица1[[Date]:[Close]],2,FALSE)</f>
        <v>-1699.5439999999999</v>
      </c>
      <c r="I161">
        <f>Таблица4[[#This Row],[Стоимость]]/(1+$K$5)^((D162-$D$6)/365)</f>
        <v>-1551.9498842349515</v>
      </c>
      <c r="N161" s="7" t="s">
        <v>2896</v>
      </c>
      <c r="O161" s="25">
        <v>-170</v>
      </c>
    </row>
    <row r="162" spans="4:15" x14ac:dyDescent="0.2">
      <c r="D162" s="21">
        <v>42951</v>
      </c>
      <c r="E162" t="s">
        <v>2779</v>
      </c>
      <c r="F162" s="14">
        <v>430</v>
      </c>
      <c r="G162">
        <f>IF(Таблица4[[#This Row],[Тип сделки]]="Продажа",-Таблица4[[#This Row],[Количество]],Таблица4[[#This Row],[Количество]])</f>
        <v>430</v>
      </c>
      <c r="H162" s="25">
        <f>Таблица4[[#This Row],[Количество_net]]*VLOOKUP(Таблица4[[#This Row],[Дата сделки]],Таблица1[[Date]:[Close]],2,FALSE)</f>
        <v>2615.7501999999999</v>
      </c>
      <c r="I162">
        <f>Таблица4[[#This Row],[Стоимость]]/(1+$K$5)^((D163-$D$6)/365)</f>
        <v>2387.472810196979</v>
      </c>
      <c r="N162" s="7" t="s">
        <v>2897</v>
      </c>
      <c r="O162" s="25">
        <v>-140</v>
      </c>
    </row>
    <row r="163" spans="4:15" x14ac:dyDescent="0.2">
      <c r="D163" s="21">
        <v>42955</v>
      </c>
      <c r="E163" t="s">
        <v>2779</v>
      </c>
      <c r="F163" s="14">
        <v>370</v>
      </c>
      <c r="G163">
        <f>IF(Таблица4[[#This Row],[Тип сделки]]="Продажа",-Таблица4[[#This Row],[Количество]],Таблица4[[#This Row],[Количество]])</f>
        <v>370</v>
      </c>
      <c r="H163" s="25">
        <f>Таблица4[[#This Row],[Количество_net]]*VLOOKUP(Таблица4[[#This Row],[Дата сделки]],Таблица1[[Date]:[Close]],2,FALSE)</f>
        <v>2273.9423000000002</v>
      </c>
      <c r="I163">
        <f>Таблица4[[#This Row],[Стоимость]]/(1+$K$5)^((D164-$D$6)/365)</f>
        <v>2074.0390927419326</v>
      </c>
      <c r="N163" s="7" t="s">
        <v>2898</v>
      </c>
      <c r="O163" s="25">
        <v>-490</v>
      </c>
    </row>
    <row r="164" spans="4:15" x14ac:dyDescent="0.2">
      <c r="D164" s="21">
        <v>42961</v>
      </c>
      <c r="E164" t="s">
        <v>2771</v>
      </c>
      <c r="F164" s="14">
        <v>360</v>
      </c>
      <c r="G164">
        <f>IF(Таблица4[[#This Row],[Тип сделки]]="Продажа",-Таблица4[[#This Row],[Количество]],Таблица4[[#This Row],[Количество]])</f>
        <v>-360</v>
      </c>
      <c r="H164" s="25">
        <f>Таблица4[[#This Row],[Количество_net]]*VLOOKUP(Таблица4[[#This Row],[Дата сделки]],Таблица1[[Date]:[Close]],2,FALSE)</f>
        <v>-2216.3256000000001</v>
      </c>
      <c r="I164">
        <f>Таблица4[[#This Row],[Стоимость]]/(1+$K$5)^((D165-$D$6)/365)</f>
        <v>-2021.2511595196117</v>
      </c>
      <c r="N164" s="7" t="s">
        <v>2899</v>
      </c>
      <c r="O164" s="25">
        <v>-260</v>
      </c>
    </row>
    <row r="165" spans="4:15" x14ac:dyDescent="0.2">
      <c r="D165" s="21">
        <v>42962</v>
      </c>
      <c r="E165" t="s">
        <v>2779</v>
      </c>
      <c r="F165" s="14">
        <v>150</v>
      </c>
      <c r="G165">
        <f>IF(Таблица4[[#This Row],[Тип сделки]]="Продажа",-Таблица4[[#This Row],[Количество]],Таблица4[[#This Row],[Количество]])</f>
        <v>150</v>
      </c>
      <c r="H165" s="25">
        <f>Таблица4[[#This Row],[Количество_net]]*VLOOKUP(Таблица4[[#This Row],[Дата сделки]],Таблица1[[Date]:[Close]],2,FALSE)</f>
        <v>919.06950000000006</v>
      </c>
      <c r="I165">
        <f>Таблица4[[#This Row],[Стоимость]]/(1+$K$5)^((D166-$D$6)/365)</f>
        <v>838.17571414331439</v>
      </c>
      <c r="N165" s="7" t="s">
        <v>2900</v>
      </c>
      <c r="O165" s="25">
        <v>60</v>
      </c>
    </row>
    <row r="166" spans="4:15" x14ac:dyDescent="0.2">
      <c r="D166" s="21">
        <v>42962</v>
      </c>
      <c r="E166" t="s">
        <v>2779</v>
      </c>
      <c r="F166" s="14">
        <v>90</v>
      </c>
      <c r="G166">
        <f>IF(Таблица4[[#This Row],[Тип сделки]]="Продажа",-Таблица4[[#This Row],[Количество]],Таблица4[[#This Row],[Количество]])</f>
        <v>90</v>
      </c>
      <c r="H166" s="25">
        <f>Таблица4[[#This Row],[Количество_net]]*VLOOKUP(Таблица4[[#This Row],[Дата сделки]],Таблица1[[Date]:[Close]],2,FALSE)</f>
        <v>551.44169999999997</v>
      </c>
      <c r="I166">
        <f>Таблица4[[#This Row],[Стоимость]]/(1+$K$5)^((D167-$D$6)/365)</f>
        <v>502.78784152259874</v>
      </c>
      <c r="N166" s="7" t="s">
        <v>2901</v>
      </c>
      <c r="O166" s="25">
        <v>-290</v>
      </c>
    </row>
    <row r="167" spans="4:15" x14ac:dyDescent="0.2">
      <c r="D167" s="21">
        <v>42964</v>
      </c>
      <c r="E167" t="s">
        <v>2771</v>
      </c>
      <c r="F167" s="14">
        <v>390</v>
      </c>
      <c r="G167">
        <f>IF(Таблица4[[#This Row],[Тип сделки]]="Продажа",-Таблица4[[#This Row],[Количество]],Таблица4[[#This Row],[Количество]])</f>
        <v>-390</v>
      </c>
      <c r="H167" s="25">
        <f>Таблица4[[#This Row],[Количество_net]]*VLOOKUP(Таблица4[[#This Row],[Дата сделки]],Таблица1[[Date]:[Close]],2,FALSE)</f>
        <v>-2360.9859000000001</v>
      </c>
      <c r="I167">
        <f>Таблица4[[#This Row],[Стоимость]]/(1+$K$5)^((D168-$D$6)/365)</f>
        <v>-2151.1658085527588</v>
      </c>
      <c r="N167" s="7" t="s">
        <v>2902</v>
      </c>
      <c r="O167" s="25">
        <v>-20</v>
      </c>
    </row>
    <row r="168" spans="4:15" x14ac:dyDescent="0.2">
      <c r="D168" s="21">
        <v>42970</v>
      </c>
      <c r="E168" t="s">
        <v>2771</v>
      </c>
      <c r="F168" s="14">
        <v>170</v>
      </c>
      <c r="G168">
        <f>IF(Таблица4[[#This Row],[Тип сделки]]="Продажа",-Таблица4[[#This Row],[Количество]],Таблица4[[#This Row],[Количество]])</f>
        <v>-170</v>
      </c>
      <c r="H168" s="25">
        <f>Таблица4[[#This Row],[Количество_net]]*VLOOKUP(Таблица4[[#This Row],[Дата сделки]],Таблица1[[Date]:[Close]],2,FALSE)</f>
        <v>-1040.2520999999999</v>
      </c>
      <c r="I168">
        <f>Таблица4[[#This Row],[Стоимость]]/(1+$K$5)^((D169-$D$6)/365)</f>
        <v>-947.14053699079068</v>
      </c>
      <c r="N168" s="7" t="s">
        <v>2903</v>
      </c>
      <c r="O168" s="25">
        <v>-260</v>
      </c>
    </row>
    <row r="169" spans="4:15" x14ac:dyDescent="0.2">
      <c r="D169" s="21">
        <v>42976</v>
      </c>
      <c r="E169" t="s">
        <v>2771</v>
      </c>
      <c r="F169" s="14">
        <v>140</v>
      </c>
      <c r="G169">
        <f>IF(Таблица4[[#This Row],[Тип сделки]]="Продажа",-Таблица4[[#This Row],[Количество]],Таблица4[[#This Row],[Количество]])</f>
        <v>-140</v>
      </c>
      <c r="H169" s="25">
        <f>Таблица4[[#This Row],[Количество_net]]*VLOOKUP(Таблица4[[#This Row],[Дата сделки]],Таблица1[[Date]:[Close]],2,FALSE)</f>
        <v>-839.32099999999991</v>
      </c>
      <c r="I169">
        <f>Таблица4[[#This Row],[Стоимость]]/(1+$K$5)^((D170-$D$6)/365)</f>
        <v>-764.1051634659807</v>
      </c>
      <c r="N169" s="7" t="s">
        <v>2904</v>
      </c>
      <c r="O169" s="25">
        <v>-330</v>
      </c>
    </row>
    <row r="170" spans="4:15" x14ac:dyDescent="0.2">
      <c r="D170" s="21">
        <v>42977</v>
      </c>
      <c r="E170" t="s">
        <v>2771</v>
      </c>
      <c r="F170" s="14">
        <v>490</v>
      </c>
      <c r="G170">
        <f>IF(Таблица4[[#This Row],[Тип сделки]]="Продажа",-Таблица4[[#This Row],[Количество]],Таблица4[[#This Row],[Количество]])</f>
        <v>-490</v>
      </c>
      <c r="H170" s="25">
        <f>Таблица4[[#This Row],[Количество_net]]*VLOOKUP(Таблица4[[#This Row],[Дата сделки]],Таблица1[[Date]:[Close]],2,FALSE)</f>
        <v>-2965.0586000000003</v>
      </c>
      <c r="I170">
        <f>Таблица4[[#This Row],[Стоимость]]/(1+$K$5)^((D171-$D$6)/365)</f>
        <v>-2699.0289804372401</v>
      </c>
      <c r="N170" s="7" t="s">
        <v>2905</v>
      </c>
      <c r="O170" s="25">
        <v>-140</v>
      </c>
    </row>
    <row r="171" spans="4:15" x14ac:dyDescent="0.2">
      <c r="D171" s="21">
        <v>42978</v>
      </c>
      <c r="E171" t="s">
        <v>2771</v>
      </c>
      <c r="F171" s="14">
        <v>260</v>
      </c>
      <c r="G171">
        <f>IF(Таблица4[[#This Row],[Тип сделки]]="Продажа",-Таблица4[[#This Row],[Количество]],Таблица4[[#This Row],[Количество]])</f>
        <v>-260</v>
      </c>
      <c r="H171" s="25">
        <f>Таблица4[[#This Row],[Количество_net]]*VLOOKUP(Таблица4[[#This Row],[Дата сделки]],Таблица1[[Date]:[Close]],2,FALSE)</f>
        <v>-1571.2164</v>
      </c>
      <c r="I171">
        <f>Таблица4[[#This Row],[Стоимость]]/(1+$K$5)^((D172-$D$6)/365)</f>
        <v>-1429.2414427782414</v>
      </c>
      <c r="N171" s="7" t="s">
        <v>2906</v>
      </c>
      <c r="O171" s="25">
        <v>-450</v>
      </c>
    </row>
    <row r="172" spans="4:15" x14ac:dyDescent="0.2">
      <c r="D172" s="21">
        <v>42984</v>
      </c>
      <c r="E172" t="s">
        <v>2779</v>
      </c>
      <c r="F172" s="14">
        <v>60</v>
      </c>
      <c r="G172">
        <f>IF(Таблица4[[#This Row],[Тип сделки]]="Продажа",-Таблица4[[#This Row],[Количество]],Таблица4[[#This Row],[Количество]])</f>
        <v>60</v>
      </c>
      <c r="H172" s="25">
        <f>Таблица4[[#This Row],[Количество_net]]*VLOOKUP(Таблица4[[#This Row],[Дата сделки]],Таблица1[[Date]:[Close]],2,FALSE)</f>
        <v>362.66880000000003</v>
      </c>
      <c r="I172">
        <f>Таблица4[[#This Row],[Стоимость]]/(1+$K$5)^((D173-$D$6)/365)</f>
        <v>329.82094819139814</v>
      </c>
      <c r="N172" s="7" t="s">
        <v>2759</v>
      </c>
      <c r="O172" s="25">
        <v>30</v>
      </c>
    </row>
    <row r="173" spans="4:15" x14ac:dyDescent="0.2">
      <c r="D173" s="21">
        <v>42986</v>
      </c>
      <c r="E173" t="s">
        <v>2771</v>
      </c>
      <c r="F173" s="14">
        <v>290</v>
      </c>
      <c r="G173">
        <f>IF(Таблица4[[#This Row],[Тип сделки]]="Продажа",-Таблица4[[#This Row],[Количество]],Таблица4[[#This Row],[Количество]])</f>
        <v>-290</v>
      </c>
      <c r="H173" s="25">
        <f>Таблица4[[#This Row],[Количество_net]]*VLOOKUP(Таблица4[[#This Row],[Дата сделки]],Таблица1[[Date]:[Close]],2,FALSE)</f>
        <v>-1795.8105</v>
      </c>
      <c r="I173">
        <f>Таблица4[[#This Row],[Стоимость]]/(1+$K$5)^((D174-$D$6)/365)</f>
        <v>-1632.2048189180036</v>
      </c>
      <c r="N173" s="7" t="s">
        <v>2732</v>
      </c>
      <c r="O173" s="25">
        <v>-420</v>
      </c>
    </row>
    <row r="174" spans="4:15" x14ac:dyDescent="0.2">
      <c r="D174" s="21">
        <v>42991</v>
      </c>
      <c r="E174" t="s">
        <v>2771</v>
      </c>
      <c r="F174" s="14">
        <v>20</v>
      </c>
      <c r="G174">
        <f>IF(Таблица4[[#This Row],[Тип сделки]]="Продажа",-Таблица4[[#This Row],[Количество]],Таблица4[[#This Row],[Количество]])</f>
        <v>-20</v>
      </c>
      <c r="H174" s="25">
        <f>Таблица4[[#This Row],[Количество_net]]*VLOOKUP(Таблица4[[#This Row],[Дата сделки]],Таблица1[[Date]:[Close]],2,FALSE)</f>
        <v>-120.94279999999999</v>
      </c>
      <c r="I174">
        <f>Таблица4[[#This Row],[Стоимость]]/(1+$K$5)^((D175-$D$6)/365)</f>
        <v>-109.91156453211988</v>
      </c>
      <c r="N174" s="7" t="s">
        <v>2692</v>
      </c>
      <c r="O174" s="25">
        <v>-180</v>
      </c>
    </row>
    <row r="175" spans="4:15" x14ac:dyDescent="0.2">
      <c r="D175" s="21">
        <v>42992</v>
      </c>
      <c r="E175" t="s">
        <v>2771</v>
      </c>
      <c r="F175" s="14">
        <v>260</v>
      </c>
      <c r="G175">
        <f>IF(Таблица4[[#This Row],[Тип сделки]]="Продажа",-Таблица4[[#This Row],[Количество]],Таблица4[[#This Row],[Количество]])</f>
        <v>-260</v>
      </c>
      <c r="H175" s="25">
        <f>Таблица4[[#This Row],[Количество_net]]*VLOOKUP(Таблица4[[#This Row],[Дата сделки]],Таблица1[[Date]:[Close]],2,FALSE)</f>
        <v>-1586.1221999999998</v>
      </c>
      <c r="I175">
        <f>Таблица4[[#This Row],[Стоимость]]/(1+$K$5)^((D176-$D$6)/365)</f>
        <v>-1440.7774465268533</v>
      </c>
      <c r="N175" s="7" t="s">
        <v>2907</v>
      </c>
      <c r="O175" s="25">
        <v>-90</v>
      </c>
    </row>
    <row r="176" spans="4:15" x14ac:dyDescent="0.2">
      <c r="D176" s="21">
        <v>42996</v>
      </c>
      <c r="E176" t="s">
        <v>2771</v>
      </c>
      <c r="F176" s="14">
        <v>330</v>
      </c>
      <c r="G176">
        <f>IF(Таблица4[[#This Row],[Тип сделки]]="Продажа",-Таблица4[[#This Row],[Количество]],Таблица4[[#This Row],[Количество]])</f>
        <v>-330</v>
      </c>
      <c r="H176" s="25">
        <f>Таблица4[[#This Row],[Количество_net]]*VLOOKUP(Таблица4[[#This Row],[Дата сделки]],Таблица1[[Date]:[Close]],2,FALSE)</f>
        <v>-2010.5150999999998</v>
      </c>
      <c r="I176">
        <f>Таблица4[[#This Row],[Стоимость]]/(1+$K$5)^((D177-$D$6)/365)</f>
        <v>-1825.6405027857036</v>
      </c>
      <c r="N176" s="7" t="s">
        <v>2908</v>
      </c>
      <c r="O176" s="25">
        <v>-340</v>
      </c>
    </row>
    <row r="177" spans="4:15" x14ac:dyDescent="0.2">
      <c r="D177" s="21">
        <v>42999</v>
      </c>
      <c r="E177" t="s">
        <v>2771</v>
      </c>
      <c r="F177" s="14">
        <v>140</v>
      </c>
      <c r="G177">
        <f>IF(Таблица4[[#This Row],[Тип сделки]]="Продажа",-Таблица4[[#This Row],[Количество]],Таблица4[[#This Row],[Количество]])</f>
        <v>-140</v>
      </c>
      <c r="H177" s="25">
        <f>Таблица4[[#This Row],[Количество_net]]*VLOOKUP(Таблица4[[#This Row],[Дата сделки]],Таблица1[[Date]:[Close]],2,FALSE)</f>
        <v>-837.82719999999995</v>
      </c>
      <c r="I177">
        <f>Таблица4[[#This Row],[Стоимость]]/(1+$K$5)^((D178-$D$6)/365)</f>
        <v>-760.16335644078083</v>
      </c>
      <c r="N177" s="7" t="s">
        <v>2909</v>
      </c>
      <c r="O177" s="25">
        <v>90</v>
      </c>
    </row>
    <row r="178" spans="4:15" x14ac:dyDescent="0.2">
      <c r="D178" s="21">
        <v>43006</v>
      </c>
      <c r="E178" t="s">
        <v>2771</v>
      </c>
      <c r="F178" s="14">
        <v>450</v>
      </c>
      <c r="G178">
        <f>IF(Таблица4[[#This Row],[Тип сделки]]="Продажа",-Таблица4[[#This Row],[Количество]],Таблица4[[#This Row],[Количество]])</f>
        <v>-450</v>
      </c>
      <c r="H178" s="25">
        <f>Таблица4[[#This Row],[Количество_net]]*VLOOKUP(Таблица4[[#This Row],[Дата сделки]],Таблица1[[Date]:[Close]],2,FALSE)</f>
        <v>-2630.0250000000001</v>
      </c>
      <c r="I178">
        <f>Таблица4[[#This Row],[Стоимость]]/(1+$K$5)^((D179-$D$6)/365)</f>
        <v>-2383.9993113819619</v>
      </c>
      <c r="N178" s="7" t="s">
        <v>2910</v>
      </c>
      <c r="O178" s="25">
        <v>350</v>
      </c>
    </row>
    <row r="179" spans="4:15" x14ac:dyDescent="0.2">
      <c r="D179" s="21">
        <v>43014</v>
      </c>
      <c r="E179" t="s">
        <v>2779</v>
      </c>
      <c r="F179" s="14">
        <v>30</v>
      </c>
      <c r="G179">
        <f>IF(Таблица4[[#This Row],[Тип сделки]]="Продажа",-Таблица4[[#This Row],[Количество]],Таблица4[[#This Row],[Количество]])</f>
        <v>30</v>
      </c>
      <c r="H179" s="25">
        <f>Таблица4[[#This Row],[Количество_net]]*VLOOKUP(Таблица4[[#This Row],[Дата сделки]],Таблица1[[Date]:[Close]],2,FALSE)</f>
        <v>177.57479999999998</v>
      </c>
      <c r="I179">
        <f>Таблица4[[#This Row],[Стоимость]]/(1+$K$5)^((D180-$D$6)/365)</f>
        <v>160.85068451832629</v>
      </c>
      <c r="N179" s="7" t="s">
        <v>2911</v>
      </c>
      <c r="O179" s="25">
        <v>0</v>
      </c>
    </row>
    <row r="180" spans="4:15" x14ac:dyDescent="0.2">
      <c r="D180" s="21">
        <v>43020</v>
      </c>
      <c r="E180" t="s">
        <v>2771</v>
      </c>
      <c r="F180" s="14">
        <v>420</v>
      </c>
      <c r="G180">
        <f>IF(Таблица4[[#This Row],[Тип сделки]]="Продажа",-Таблица4[[#This Row],[Количество]],Таблица4[[#This Row],[Количество]])</f>
        <v>-420</v>
      </c>
      <c r="H180" s="25">
        <f>Таблица4[[#This Row],[Количество_net]]*VLOOKUP(Таблица4[[#This Row],[Дата сделки]],Таблица1[[Date]:[Close]],2,FALSE)</f>
        <v>-2533.0787999999998</v>
      </c>
      <c r="I180">
        <f>Таблица4[[#This Row],[Стоимость]]/(1+$K$5)^((D181-$D$6)/365)</f>
        <v>-2289.6878018718116</v>
      </c>
      <c r="N180" s="7" t="s">
        <v>2912</v>
      </c>
      <c r="O180" s="25">
        <v>-160</v>
      </c>
    </row>
    <row r="181" spans="4:15" x14ac:dyDescent="0.2">
      <c r="D181" s="21">
        <v>43038</v>
      </c>
      <c r="E181" t="s">
        <v>2771</v>
      </c>
      <c r="F181" s="14">
        <v>180</v>
      </c>
      <c r="G181">
        <f>IF(Таблица4[[#This Row],[Тип сделки]]="Продажа",-Таблица4[[#This Row],[Количество]],Таблица4[[#This Row],[Количество]])</f>
        <v>-180</v>
      </c>
      <c r="H181" s="25">
        <f>Таблица4[[#This Row],[Количество_net]]*VLOOKUP(Таблица4[[#This Row],[Дата сделки]],Таблица1[[Date]:[Close]],2,FALSE)</f>
        <v>-1060.6500000000001</v>
      </c>
      <c r="I181">
        <f>Таблица4[[#This Row],[Стоимость]]/(1+$K$5)^((D182-$D$6)/365)</f>
        <v>-958.40116232782384</v>
      </c>
      <c r="N181" s="7" t="s">
        <v>2913</v>
      </c>
      <c r="O181" s="25">
        <v>-750</v>
      </c>
    </row>
    <row r="182" spans="4:15" x14ac:dyDescent="0.2">
      <c r="D182" s="21">
        <v>43041</v>
      </c>
      <c r="E182" t="s">
        <v>2771</v>
      </c>
      <c r="F182" s="14">
        <v>90</v>
      </c>
      <c r="G182">
        <f>IF(Таблица4[[#This Row],[Тип сделки]]="Продажа",-Таблица4[[#This Row],[Количество]],Таблица4[[#This Row],[Количество]])</f>
        <v>-90</v>
      </c>
      <c r="H182" s="25">
        <f>Таблица4[[#This Row],[Количество_net]]*VLOOKUP(Таблица4[[#This Row],[Дата сделки]],Таблица1[[Date]:[Close]],2,FALSE)</f>
        <v>-523.1259</v>
      </c>
      <c r="I182">
        <f>Таблица4[[#This Row],[Стоимость]]/(1+$K$5)^((D183-$D$6)/365)</f>
        <v>-471.97754872881097</v>
      </c>
      <c r="N182" s="7" t="s">
        <v>2914</v>
      </c>
      <c r="O182" s="25">
        <v>-670</v>
      </c>
    </row>
    <row r="183" spans="4:15" x14ac:dyDescent="0.2">
      <c r="D183" s="21">
        <v>43054</v>
      </c>
      <c r="E183" t="s">
        <v>2771</v>
      </c>
      <c r="F183" s="14">
        <v>340</v>
      </c>
      <c r="G183">
        <f>IF(Таблица4[[#This Row],[Тип сделки]]="Продажа",-Таблица4[[#This Row],[Количество]],Таблица4[[#This Row],[Количество]])</f>
        <v>-340</v>
      </c>
      <c r="H183" s="25">
        <f>Таблица4[[#This Row],[Количество_net]]*VLOOKUP(Таблица4[[#This Row],[Дата сделки]],Таблица1[[Date]:[Close]],2,FALSE)</f>
        <v>-2019.3144</v>
      </c>
      <c r="I183">
        <f>Таблица4[[#This Row],[Стоимость]]/(1+$K$5)^((D184-$D$6)/365)</f>
        <v>-1819.3226269153351</v>
      </c>
      <c r="N183" s="7" t="s">
        <v>2915</v>
      </c>
      <c r="O183" s="25">
        <v>-500</v>
      </c>
    </row>
    <row r="184" spans="4:15" x14ac:dyDescent="0.2">
      <c r="D184" s="21">
        <v>43066</v>
      </c>
      <c r="E184" t="s">
        <v>2779</v>
      </c>
      <c r="F184" s="14">
        <v>90</v>
      </c>
      <c r="G184">
        <f>IF(Таблица4[[#This Row],[Тип сделки]]="Продажа",-Таблица4[[#This Row],[Количество]],Таблица4[[#This Row],[Количество]])</f>
        <v>90</v>
      </c>
      <c r="H184" s="25">
        <f>Таблица4[[#This Row],[Количество_net]]*VLOOKUP(Таблица4[[#This Row],[Дата сделки]],Таблица1[[Date]:[Close]],2,FALSE)</f>
        <v>532.72439999999995</v>
      </c>
      <c r="I184">
        <f>Таблица4[[#This Row],[Стоимость]]/(1+$K$5)^((D185-$D$6)/365)</f>
        <v>478.95461086674874</v>
      </c>
      <c r="N184" s="7" t="s">
        <v>2916</v>
      </c>
      <c r="O184" s="25">
        <v>-330</v>
      </c>
    </row>
    <row r="185" spans="4:15" x14ac:dyDescent="0.2">
      <c r="D185" s="21">
        <v>43084</v>
      </c>
      <c r="E185" t="s">
        <v>2779</v>
      </c>
      <c r="F185" s="14">
        <v>350</v>
      </c>
      <c r="G185">
        <f>IF(Таблица4[[#This Row],[Тип сделки]]="Продажа",-Таблица4[[#This Row],[Количество]],Таблица4[[#This Row],[Количество]])</f>
        <v>350</v>
      </c>
      <c r="H185" s="25">
        <f>Таблица4[[#This Row],[Количество_net]]*VLOOKUP(Таблица4[[#This Row],[Дата сделки]],Таблица1[[Date]:[Close]],2,FALSE)</f>
        <v>2045.575</v>
      </c>
      <c r="I185">
        <f>Таблица4[[#This Row],[Стоимость]]/(1+$K$5)^((D186-$D$6)/365)</f>
        <v>1838.4627807844947</v>
      </c>
      <c r="N185" s="7" t="s">
        <v>2917</v>
      </c>
      <c r="O185" s="25">
        <v>290</v>
      </c>
    </row>
    <row r="186" spans="4:15" x14ac:dyDescent="0.2">
      <c r="D186" s="21">
        <v>43087</v>
      </c>
      <c r="E186" t="s">
        <v>2779</v>
      </c>
      <c r="F186" s="14">
        <v>0</v>
      </c>
      <c r="G186">
        <f>IF(Таблица4[[#This Row],[Тип сделки]]="Продажа",-Таблица4[[#This Row],[Количество]],Таблица4[[#This Row],[Количество]])</f>
        <v>0</v>
      </c>
      <c r="H186" s="25">
        <f>Таблица4[[#This Row],[Количество_net]]*VLOOKUP(Таблица4[[#This Row],[Дата сделки]],Таблица1[[Date]:[Close]],2,FALSE)</f>
        <v>0</v>
      </c>
      <c r="I186">
        <f>Таблица4[[#This Row],[Стоимость]]/(1+$K$5)^((D187-$D$6)/365)</f>
        <v>0</v>
      </c>
      <c r="N186" s="7" t="s">
        <v>2918</v>
      </c>
      <c r="O186" s="25">
        <v>-130</v>
      </c>
    </row>
    <row r="187" spans="4:15" x14ac:dyDescent="0.2">
      <c r="D187" s="21">
        <v>43088</v>
      </c>
      <c r="E187" t="s">
        <v>2771</v>
      </c>
      <c r="F187" s="14">
        <v>160</v>
      </c>
      <c r="G187">
        <f>IF(Таблица4[[#This Row],[Тип сделки]]="Продажа",-Таблица4[[#This Row],[Количество]],Таблица4[[#This Row],[Количество]])</f>
        <v>-160</v>
      </c>
      <c r="H187" s="25">
        <f>Таблица4[[#This Row],[Количество_net]]*VLOOKUP(Таблица4[[#This Row],[Дата сделки]],Таблица1[[Date]:[Close]],2,FALSE)</f>
        <v>-922.32159999999999</v>
      </c>
      <c r="I187">
        <f>Таблица4[[#This Row],[Стоимость]]/(1+$K$5)^((D188-$D$6)/365)</f>
        <v>-828.7437340350258</v>
      </c>
      <c r="N187" s="7" t="s">
        <v>2919</v>
      </c>
      <c r="O187" s="25">
        <v>-380</v>
      </c>
    </row>
    <row r="188" spans="4:15" x14ac:dyDescent="0.2">
      <c r="D188" s="21">
        <v>43089</v>
      </c>
      <c r="E188" t="s">
        <v>2771</v>
      </c>
      <c r="F188" s="14">
        <v>500</v>
      </c>
      <c r="G188">
        <f>IF(Таблица4[[#This Row],[Тип сделки]]="Продажа",-Таблица4[[#This Row],[Количество]],Таблица4[[#This Row],[Количество]])</f>
        <v>-500</v>
      </c>
      <c r="H188" s="25">
        <f>Таблица4[[#This Row],[Количество_net]]*VLOOKUP(Таблица4[[#This Row],[Дата сделки]],Таблица1[[Date]:[Close]],2,FALSE)</f>
        <v>-2883.5899999999997</v>
      </c>
      <c r="I188">
        <f>Таблица4[[#This Row],[Стоимость]]/(1+$K$5)^((D189-$D$6)/365)</f>
        <v>-2591.0237210383666</v>
      </c>
      <c r="N188" s="7" t="s">
        <v>2920</v>
      </c>
      <c r="O188" s="25">
        <v>1130</v>
      </c>
    </row>
    <row r="189" spans="4:15" x14ac:dyDescent="0.2">
      <c r="D189" s="21">
        <v>43089</v>
      </c>
      <c r="E189" t="s">
        <v>2771</v>
      </c>
      <c r="F189" s="14">
        <v>250</v>
      </c>
      <c r="G189">
        <f>IF(Таблица4[[#This Row],[Тип сделки]]="Продажа",-Таблица4[[#This Row],[Количество]],Таблица4[[#This Row],[Количество]])</f>
        <v>-250</v>
      </c>
      <c r="H189" s="25">
        <f>Таблица4[[#This Row],[Количество_net]]*VLOOKUP(Таблица4[[#This Row],[Дата сделки]],Таблица1[[Date]:[Close]],2,FALSE)</f>
        <v>-1441.7949999999998</v>
      </c>
      <c r="I189">
        <f>Таблица4[[#This Row],[Стоимость]]/(1+$K$5)^((D190-$D$6)/365)</f>
        <v>-1295.3603964439262</v>
      </c>
      <c r="N189" s="7" t="s">
        <v>2921</v>
      </c>
      <c r="O189" s="25">
        <v>-40</v>
      </c>
    </row>
    <row r="190" spans="4:15" x14ac:dyDescent="0.2">
      <c r="D190" s="21">
        <v>43090</v>
      </c>
      <c r="E190" t="s">
        <v>2771</v>
      </c>
      <c r="F190" s="14">
        <v>360</v>
      </c>
      <c r="G190">
        <f>IF(Таблица4[[#This Row],[Тип сделки]]="Продажа",-Таблица4[[#This Row],[Количество]],Таблица4[[#This Row],[Количество]])</f>
        <v>-360</v>
      </c>
      <c r="H190" s="25">
        <f>Таблица4[[#This Row],[Количество_net]]*VLOOKUP(Таблица4[[#This Row],[Дата сделки]],Таблица1[[Date]:[Close]],2,FALSE)</f>
        <v>-2070.9071999999996</v>
      </c>
      <c r="I190">
        <f>Таблица4[[#This Row],[Стоимость]]/(1+$K$5)^((D191-$D$6)/365)</f>
        <v>-1860.5773855441175</v>
      </c>
      <c r="N190" s="7" t="s">
        <v>2922</v>
      </c>
      <c r="O190" s="25">
        <v>-160</v>
      </c>
    </row>
    <row r="191" spans="4:15" x14ac:dyDescent="0.2">
      <c r="D191" s="21">
        <v>43090</v>
      </c>
      <c r="E191" t="s">
        <v>2771</v>
      </c>
      <c r="F191" s="14">
        <v>310</v>
      </c>
      <c r="G191">
        <f>IF(Таблица4[[#This Row],[Тип сделки]]="Продажа",-Таблица4[[#This Row],[Количество]],Таблица4[[#This Row],[Количество]])</f>
        <v>-310</v>
      </c>
      <c r="H191" s="25">
        <f>Таблица4[[#This Row],[Количество_net]]*VLOOKUP(Таблица4[[#This Row],[Дата сделки]],Таблица1[[Date]:[Close]],2,FALSE)</f>
        <v>-1783.2811999999999</v>
      </c>
      <c r="I191">
        <f>Таблица4[[#This Row],[Стоимость]]/(1+$K$5)^((D192-$D$6)/365)</f>
        <v>-1599.9175110546669</v>
      </c>
      <c r="N191" s="7" t="s">
        <v>2923</v>
      </c>
      <c r="O191" s="25">
        <v>-140</v>
      </c>
    </row>
    <row r="192" spans="4:15" x14ac:dyDescent="0.2">
      <c r="D192" s="21">
        <v>43102</v>
      </c>
      <c r="E192" t="s">
        <v>2771</v>
      </c>
      <c r="F192" s="14">
        <v>500</v>
      </c>
      <c r="G192">
        <f>IF(Таблица4[[#This Row],[Тип сделки]]="Продажа",-Таблица4[[#This Row],[Количество]],Таблица4[[#This Row],[Количество]])</f>
        <v>-500</v>
      </c>
      <c r="H192" s="25">
        <f>Таблица4[[#This Row],[Количество_net]]*VLOOKUP(Таблица4[[#This Row],[Дата сделки]],Таблица1[[Date]:[Close]],2,FALSE)</f>
        <v>-2896.2550000000001</v>
      </c>
      <c r="I192">
        <f>Таблица4[[#This Row],[Стоимость]]/(1+$K$5)^((D193-$D$6)/365)</f>
        <v>-2597.843595870364</v>
      </c>
      <c r="N192" s="7" t="s">
        <v>2924</v>
      </c>
      <c r="O192" s="25">
        <v>400</v>
      </c>
    </row>
    <row r="193" spans="4:15" x14ac:dyDescent="0.2">
      <c r="D193" s="21">
        <v>43104</v>
      </c>
      <c r="E193" t="s">
        <v>2771</v>
      </c>
      <c r="F193" s="14">
        <v>10</v>
      </c>
      <c r="G193">
        <f>IF(Таблица4[[#This Row],[Тип сделки]]="Продажа",-Таблица4[[#This Row],[Количество]],Таблица4[[#This Row],[Количество]])</f>
        <v>-10</v>
      </c>
      <c r="H193" s="25">
        <f>Таблица4[[#This Row],[Количество_net]]*VLOOKUP(Таблица4[[#This Row],[Дата сделки]],Таблица1[[Date]:[Close]],2,FALSE)</f>
        <v>-57.0852</v>
      </c>
      <c r="I193">
        <f>Таблица4[[#This Row],[Стоимость]]/(1+$K$5)^((D194-$D$6)/365)</f>
        <v>-51.20350978728699</v>
      </c>
      <c r="N193" s="7" t="s">
        <v>2925</v>
      </c>
      <c r="O193" s="25">
        <v>180</v>
      </c>
    </row>
    <row r="194" spans="4:15" x14ac:dyDescent="0.2">
      <c r="D194" s="21">
        <v>43104</v>
      </c>
      <c r="E194" t="s">
        <v>2771</v>
      </c>
      <c r="F194" s="14">
        <v>320</v>
      </c>
      <c r="G194">
        <f>IF(Таблица4[[#This Row],[Тип сделки]]="Продажа",-Таблица4[[#This Row],[Количество]],Таблица4[[#This Row],[Количество]])</f>
        <v>-320</v>
      </c>
      <c r="H194" s="25">
        <f>Таблица4[[#This Row],[Количество_net]]*VLOOKUP(Таблица4[[#This Row],[Дата сделки]],Таблица1[[Date]:[Close]],2,FALSE)</f>
        <v>-1826.7264</v>
      </c>
      <c r="I194">
        <f>Таблица4[[#This Row],[Стоимость]]/(1+$K$5)^((D195-$D$6)/365)</f>
        <v>-1637.7461844057393</v>
      </c>
      <c r="N194" s="7" t="s">
        <v>2723</v>
      </c>
      <c r="O194" s="25">
        <v>-30</v>
      </c>
    </row>
    <row r="195" spans="4:15" x14ac:dyDescent="0.2">
      <c r="D195" s="21">
        <v>43108</v>
      </c>
      <c r="E195" t="s">
        <v>2779</v>
      </c>
      <c r="F195" s="14">
        <v>290</v>
      </c>
      <c r="G195">
        <f>IF(Таблица4[[#This Row],[Тип сделки]]="Продажа",-Таблица4[[#This Row],[Количество]],Таблица4[[#This Row],[Количество]])</f>
        <v>290</v>
      </c>
      <c r="H195" s="25">
        <f>Таблица4[[#This Row],[Количество_net]]*VLOOKUP(Таблица4[[#This Row],[Дата сделки]],Таблица1[[Date]:[Close]],2,FALSE)</f>
        <v>1658.1765</v>
      </c>
      <c r="I195">
        <f>Таблица4[[#This Row],[Стоимость]]/(1+$K$5)^((D196-$D$6)/365)</f>
        <v>1486.45945806739</v>
      </c>
      <c r="N195" s="7" t="s">
        <v>2926</v>
      </c>
      <c r="O195" s="25">
        <v>-60</v>
      </c>
    </row>
    <row r="196" spans="4:15" x14ac:dyDescent="0.2">
      <c r="D196" s="21">
        <v>43109</v>
      </c>
      <c r="E196" t="s">
        <v>2771</v>
      </c>
      <c r="F196" s="14">
        <v>130</v>
      </c>
      <c r="G196">
        <f>IF(Таблица4[[#This Row],[Тип сделки]]="Продажа",-Таблица4[[#This Row],[Количество]],Таблица4[[#This Row],[Количество]])</f>
        <v>-130</v>
      </c>
      <c r="H196" s="25">
        <f>Таблица4[[#This Row],[Количество_net]]*VLOOKUP(Таблица4[[#This Row],[Дата сделки]],Таблица1[[Date]:[Close]],2,FALSE)</f>
        <v>-727.55020000000002</v>
      </c>
      <c r="I196">
        <f>Таблица4[[#This Row],[Стоимость]]/(1+$K$5)^((D197-$D$6)/365)</f>
        <v>-651.97800146017983</v>
      </c>
      <c r="N196" s="7" t="s">
        <v>2927</v>
      </c>
      <c r="O196" s="25">
        <v>-330</v>
      </c>
    </row>
    <row r="197" spans="4:15" x14ac:dyDescent="0.2">
      <c r="D197" s="21">
        <v>43112</v>
      </c>
      <c r="E197" t="s">
        <v>2771</v>
      </c>
      <c r="F197" s="14">
        <v>380</v>
      </c>
      <c r="G197">
        <f>IF(Таблица4[[#This Row],[Тип сделки]]="Продажа",-Таблица4[[#This Row],[Количество]],Таблица4[[#This Row],[Количество]])</f>
        <v>-380</v>
      </c>
      <c r="H197" s="25">
        <f>Таблица4[[#This Row],[Количество_net]]*VLOOKUP(Таблица4[[#This Row],[Дата сделки]],Таблица1[[Date]:[Close]],2,FALSE)</f>
        <v>-2057.7874000000002</v>
      </c>
      <c r="I197">
        <f>Таблица4[[#This Row],[Стоимость]]/(1+$K$5)^((D198-$D$6)/365)</f>
        <v>-1843.17838371125</v>
      </c>
      <c r="N197" s="7" t="s">
        <v>2710</v>
      </c>
      <c r="O197" s="25">
        <v>450</v>
      </c>
    </row>
    <row r="198" spans="4:15" x14ac:dyDescent="0.2">
      <c r="D198" s="21">
        <v>43116</v>
      </c>
      <c r="E198" t="s">
        <v>2779</v>
      </c>
      <c r="F198" s="14">
        <v>120</v>
      </c>
      <c r="G198">
        <f>IF(Таблица4[[#This Row],[Тип сделки]]="Продажа",-Таблица4[[#This Row],[Количество]],Таблица4[[#This Row],[Количество]])</f>
        <v>120</v>
      </c>
      <c r="H198" s="25">
        <f>Таблица4[[#This Row],[Количество_net]]*VLOOKUP(Таблица4[[#This Row],[Дата сделки]],Таблица1[[Date]:[Close]],2,FALSE)</f>
        <v>651.26760000000002</v>
      </c>
      <c r="I198">
        <f>Таблица4[[#This Row],[Стоимость]]/(1+$K$5)^((D199-$D$6)/365)</f>
        <v>583.34615244096881</v>
      </c>
      <c r="N198" s="7" t="s">
        <v>2748</v>
      </c>
      <c r="O198" s="25">
        <v>240</v>
      </c>
    </row>
    <row r="199" spans="4:15" x14ac:dyDescent="0.2">
      <c r="D199" s="21">
        <v>43116</v>
      </c>
      <c r="E199" t="s">
        <v>2779</v>
      </c>
      <c r="F199" s="14">
        <v>350</v>
      </c>
      <c r="G199">
        <f>IF(Таблица4[[#This Row],[Тип сделки]]="Продажа",-Таблица4[[#This Row],[Количество]],Таблица4[[#This Row],[Количество]])</f>
        <v>350</v>
      </c>
      <c r="H199" s="25">
        <f>Таблица4[[#This Row],[Количество_net]]*VLOOKUP(Таблица4[[#This Row],[Дата сделки]],Таблица1[[Date]:[Close]],2,FALSE)</f>
        <v>1899.5304999999998</v>
      </c>
      <c r="I199">
        <f>Таблица4[[#This Row],[Стоимость]]/(1+$K$5)^((D200-$D$6)/365)</f>
        <v>1701.4262779528256</v>
      </c>
      <c r="N199" s="7" t="s">
        <v>2928</v>
      </c>
      <c r="O199" s="25">
        <v>-390</v>
      </c>
    </row>
    <row r="200" spans="4:15" x14ac:dyDescent="0.2">
      <c r="D200" s="21">
        <v>43116</v>
      </c>
      <c r="E200" t="s">
        <v>2779</v>
      </c>
      <c r="F200" s="14">
        <v>460</v>
      </c>
      <c r="G200">
        <f>IF(Таблица4[[#This Row],[Тип сделки]]="Продажа",-Таблица4[[#This Row],[Количество]],Таблица4[[#This Row],[Количество]])</f>
        <v>460</v>
      </c>
      <c r="H200" s="25">
        <f>Таблица4[[#This Row],[Количество_net]]*VLOOKUP(Таблица4[[#This Row],[Дата сделки]],Таблица1[[Date]:[Close]],2,FALSE)</f>
        <v>2496.5257999999999</v>
      </c>
      <c r="I200">
        <f>Таблица4[[#This Row],[Стоимость]]/(1+$K$5)^((D201-$D$6)/365)</f>
        <v>2236.1602510237135</v>
      </c>
      <c r="N200" s="7" t="s">
        <v>2929</v>
      </c>
      <c r="O200" s="25">
        <v>210</v>
      </c>
    </row>
    <row r="201" spans="4:15" x14ac:dyDescent="0.2">
      <c r="D201" s="21">
        <v>43116</v>
      </c>
      <c r="E201" t="s">
        <v>2779</v>
      </c>
      <c r="F201" s="14">
        <v>200</v>
      </c>
      <c r="G201">
        <f>IF(Таблица4[[#This Row],[Тип сделки]]="Продажа",-Таблица4[[#This Row],[Количество]],Таблица4[[#This Row],[Количество]])</f>
        <v>200</v>
      </c>
      <c r="H201" s="25">
        <f>Таблица4[[#This Row],[Количество_net]]*VLOOKUP(Таблица4[[#This Row],[Дата сделки]],Таблица1[[Date]:[Close]],2,FALSE)</f>
        <v>1085.4459999999999</v>
      </c>
      <c r="I201">
        <f>Таблица4[[#This Row],[Стоимость]]/(1+$K$5)^((D202-$D$6)/365)</f>
        <v>972.12991806335663</v>
      </c>
      <c r="N201" s="7" t="s">
        <v>2930</v>
      </c>
      <c r="O201" s="25">
        <v>-150</v>
      </c>
    </row>
    <row r="202" spans="4:15" x14ac:dyDescent="0.2">
      <c r="D202" s="21">
        <v>43117</v>
      </c>
      <c r="E202" t="s">
        <v>2771</v>
      </c>
      <c r="F202" s="14">
        <v>40</v>
      </c>
      <c r="G202">
        <f>IF(Таблица4[[#This Row],[Тип сделки]]="Продажа",-Таблица4[[#This Row],[Количество]],Таблица4[[#This Row],[Количество]])</f>
        <v>-40</v>
      </c>
      <c r="H202" s="25">
        <f>Таблица4[[#This Row],[Количество_net]]*VLOOKUP(Таблица4[[#This Row],[Дата сделки]],Таблица1[[Date]:[Close]],2,FALSE)</f>
        <v>-218.42240000000001</v>
      </c>
      <c r="I202">
        <f>Таблица4[[#This Row],[Стоимость]]/(1+$K$5)^((D203-$D$6)/365)</f>
        <v>-195.30005493926888</v>
      </c>
      <c r="N202" s="7" t="s">
        <v>2931</v>
      </c>
      <c r="O202" s="25">
        <v>-30</v>
      </c>
    </row>
    <row r="203" spans="4:15" x14ac:dyDescent="0.2">
      <c r="D203" s="21">
        <v>43131</v>
      </c>
      <c r="E203" t="s">
        <v>2771</v>
      </c>
      <c r="F203" s="14">
        <v>160</v>
      </c>
      <c r="G203">
        <f>IF(Таблица4[[#This Row],[Тип сделки]]="Продажа",-Таблица4[[#This Row],[Количество]],Таблица4[[#This Row],[Количество]])</f>
        <v>-160</v>
      </c>
      <c r="H203" s="25">
        <f>Таблица4[[#This Row],[Количество_net]]*VLOOKUP(Таблица4[[#This Row],[Дата сделки]],Таблица1[[Date]:[Close]],2,FALSE)</f>
        <v>-892.45920000000001</v>
      </c>
      <c r="I203">
        <f>Таблица4[[#This Row],[Стоимость]]/(1+$K$5)^((D204-$D$6)/365)</f>
        <v>-797.23679646420192</v>
      </c>
      <c r="N203" s="7" t="s">
        <v>2932</v>
      </c>
      <c r="O203" s="25">
        <v>-220</v>
      </c>
    </row>
    <row r="204" spans="4:15" x14ac:dyDescent="0.2">
      <c r="D204" s="21">
        <v>43139</v>
      </c>
      <c r="E204" t="s">
        <v>2771</v>
      </c>
      <c r="F204" s="14">
        <v>140</v>
      </c>
      <c r="G204">
        <f>IF(Таблица4[[#This Row],[Тип сделки]]="Продажа",-Таблица4[[#This Row],[Количество]],Таблица4[[#This Row],[Количество]])</f>
        <v>-140</v>
      </c>
      <c r="H204" s="25">
        <f>Таблица4[[#This Row],[Количество_net]]*VLOOKUP(Таблица4[[#This Row],[Дата сделки]],Таблица1[[Date]:[Close]],2,FALSE)</f>
        <v>-713.15160000000003</v>
      </c>
      <c r="I204">
        <f>Таблица4[[#This Row],[Стоимость]]/(1+$K$5)^((D205-$D$6)/365)</f>
        <v>-636.98623441510358</v>
      </c>
      <c r="N204" s="7" t="s">
        <v>2933</v>
      </c>
      <c r="O204" s="25">
        <v>110</v>
      </c>
    </row>
    <row r="205" spans="4:15" x14ac:dyDescent="0.2">
      <c r="D205" s="21">
        <v>43140</v>
      </c>
      <c r="E205" t="s">
        <v>2779</v>
      </c>
      <c r="F205" s="14">
        <v>400</v>
      </c>
      <c r="G205">
        <f>IF(Таблица4[[#This Row],[Тип сделки]]="Продажа",-Таблица4[[#This Row],[Количество]],Таблица4[[#This Row],[Количество]])</f>
        <v>400</v>
      </c>
      <c r="H205" s="25">
        <f>Таблица4[[#This Row],[Количество_net]]*VLOOKUP(Таблица4[[#This Row],[Дата сделки]],Таблица1[[Date]:[Close]],2,FALSE)</f>
        <v>2097.8359999999998</v>
      </c>
      <c r="I205">
        <f>Таблица4[[#This Row],[Стоимость]]/(1+$K$5)^((D206-$D$6)/365)</f>
        <v>1872.6897296414552</v>
      </c>
      <c r="N205" s="7" t="s">
        <v>2934</v>
      </c>
      <c r="O205" s="25">
        <v>300</v>
      </c>
    </row>
    <row r="206" spans="4:15" x14ac:dyDescent="0.2">
      <c r="D206" s="21">
        <v>43145</v>
      </c>
      <c r="E206" t="s">
        <v>2779</v>
      </c>
      <c r="F206" s="14">
        <v>180</v>
      </c>
      <c r="G206">
        <f>IF(Таблица4[[#This Row],[Тип сделки]]="Продажа",-Таблица4[[#This Row],[Количество]],Таблица4[[#This Row],[Количество]])</f>
        <v>180</v>
      </c>
      <c r="H206" s="25">
        <f>Таблица4[[#This Row],[Количество_net]]*VLOOKUP(Таблица4[[#This Row],[Дата сделки]],Таблица1[[Date]:[Close]],2,FALSE)</f>
        <v>928.66860000000008</v>
      </c>
      <c r="I206">
        <f>Таблица4[[#This Row],[Стоимость]]/(1+$K$5)^((D207-$D$6)/365)</f>
        <v>828.80717054946808</v>
      </c>
      <c r="N206" s="7" t="s">
        <v>2935</v>
      </c>
      <c r="O206" s="25">
        <v>170</v>
      </c>
    </row>
    <row r="207" spans="4:15" x14ac:dyDescent="0.2">
      <c r="D207" s="21">
        <v>43147</v>
      </c>
      <c r="E207" t="s">
        <v>2771</v>
      </c>
      <c r="F207" s="14">
        <v>30</v>
      </c>
      <c r="G207">
        <f>IF(Таблица4[[#This Row],[Тип сделки]]="Продажа",-Таблица4[[#This Row],[Количество]],Таблица4[[#This Row],[Количество]])</f>
        <v>-30</v>
      </c>
      <c r="H207" s="25">
        <f>Таблица4[[#This Row],[Количество_net]]*VLOOKUP(Таблица4[[#This Row],[Дата сделки]],Таблица1[[Date]:[Close]],2,FALSE)</f>
        <v>-158.73749999999998</v>
      </c>
      <c r="I207">
        <f>Таблица4[[#This Row],[Стоимость]]/(1+$K$5)^((D208-$D$6)/365)</f>
        <v>-141.50262345174906</v>
      </c>
      <c r="N207" s="7" t="s">
        <v>2936</v>
      </c>
      <c r="O207" s="25">
        <v>440</v>
      </c>
    </row>
    <row r="208" spans="4:15" x14ac:dyDescent="0.2">
      <c r="D208" s="21">
        <v>43157</v>
      </c>
      <c r="E208" t="s">
        <v>2771</v>
      </c>
      <c r="F208" s="14">
        <v>60</v>
      </c>
      <c r="G208">
        <f>IF(Таблица4[[#This Row],[Тип сделки]]="Продажа",-Таблица4[[#This Row],[Количество]],Таблица4[[#This Row],[Количество]])</f>
        <v>-60</v>
      </c>
      <c r="H208" s="25">
        <f>Таблица4[[#This Row],[Количество_net]]*VLOOKUP(Таблица4[[#This Row],[Дата сделки]],Таблица1[[Date]:[Close]],2,FALSE)</f>
        <v>-312.03539999999998</v>
      </c>
      <c r="I208">
        <f>Таблица4[[#This Row],[Стоимость]]/(1+$K$5)^((D209-$D$6)/365)</f>
        <v>-277.92868625142262</v>
      </c>
      <c r="N208" s="7" t="s">
        <v>2937</v>
      </c>
      <c r="O208" s="25">
        <v>740</v>
      </c>
    </row>
    <row r="209" spans="4:15" x14ac:dyDescent="0.2">
      <c r="D209" s="21">
        <v>43164</v>
      </c>
      <c r="E209" t="s">
        <v>2771</v>
      </c>
      <c r="F209" s="14">
        <v>330</v>
      </c>
      <c r="G209">
        <f>IF(Таблица4[[#This Row],[Тип сделки]]="Продажа",-Таблица4[[#This Row],[Количество]],Таблица4[[#This Row],[Количество]])</f>
        <v>-330</v>
      </c>
      <c r="H209" s="25">
        <f>Таблица4[[#This Row],[Количество_net]]*VLOOKUP(Таблица4[[#This Row],[Дата сделки]],Таблица1[[Date]:[Close]],2,FALSE)</f>
        <v>-1705.1991</v>
      </c>
      <c r="I209">
        <f>Таблица4[[#This Row],[Стоимость]]/(1+$K$5)^((D210-$D$6)/365)</f>
        <v>-1518.4589154192643</v>
      </c>
      <c r="N209" s="7" t="s">
        <v>2938</v>
      </c>
      <c r="O209" s="25">
        <v>0</v>
      </c>
    </row>
    <row r="210" spans="4:15" x14ac:dyDescent="0.2">
      <c r="D210" s="21">
        <v>43166</v>
      </c>
      <c r="E210" t="s">
        <v>2779</v>
      </c>
      <c r="F210" s="14">
        <v>450</v>
      </c>
      <c r="G210">
        <f>IF(Таблица4[[#This Row],[Тип сделки]]="Продажа",-Таблица4[[#This Row],[Количество]],Таблица4[[#This Row],[Количество]])</f>
        <v>450</v>
      </c>
      <c r="H210" s="25">
        <f>Таблица4[[#This Row],[Количество_net]]*VLOOKUP(Таблица4[[#This Row],[Дата сделки]],Таблица1[[Date]:[Close]],2,FALSE)</f>
        <v>2328.8715000000002</v>
      </c>
      <c r="I210">
        <f>Таблица4[[#This Row],[Стоимость]]/(1+$K$5)^((D211-$D$6)/365)</f>
        <v>2073.5890887604546</v>
      </c>
      <c r="N210" s="7" t="s">
        <v>2939</v>
      </c>
      <c r="O210" s="25">
        <v>-230</v>
      </c>
    </row>
    <row r="211" spans="4:15" x14ac:dyDescent="0.2">
      <c r="D211" s="21">
        <v>43167</v>
      </c>
      <c r="E211" t="s">
        <v>2779</v>
      </c>
      <c r="F211" s="14">
        <v>240</v>
      </c>
      <c r="G211">
        <f>IF(Таблица4[[#This Row],[Тип сделки]]="Продажа",-Таблица4[[#This Row],[Количество]],Таблица4[[#This Row],[Количество]])</f>
        <v>240</v>
      </c>
      <c r="H211" s="25">
        <f>Таблица4[[#This Row],[Количество_net]]*VLOOKUP(Таблица4[[#This Row],[Дата сделки]],Таблица1[[Date]:[Close]],2,FALSE)</f>
        <v>1247.8224</v>
      </c>
      <c r="I211">
        <f>Таблица4[[#This Row],[Стоимость]]/(1+$K$5)^((D212-$D$6)/365)</f>
        <v>1109.2234807641219</v>
      </c>
      <c r="N211" s="7" t="s">
        <v>2730</v>
      </c>
      <c r="O211" s="25">
        <v>-30</v>
      </c>
    </row>
    <row r="212" spans="4:15" x14ac:dyDescent="0.2">
      <c r="D212" s="21">
        <v>43181</v>
      </c>
      <c r="E212" t="s">
        <v>2771</v>
      </c>
      <c r="F212" s="14">
        <v>390</v>
      </c>
      <c r="G212">
        <f>IF(Таблица4[[#This Row],[Тип сделки]]="Продажа",-Таблица4[[#This Row],[Количество]],Таблица4[[#This Row],[Количество]])</f>
        <v>-390</v>
      </c>
      <c r="H212" s="25">
        <f>Таблица4[[#This Row],[Количество_net]]*VLOOKUP(Таблица4[[#This Row],[Дата сделки]],Таблица1[[Date]:[Close]],2,FALSE)</f>
        <v>-2033.4327000000001</v>
      </c>
      <c r="I212">
        <f>Таблица4[[#This Row],[Стоимость]]/(1+$K$5)^((D213-$D$6)/365)</f>
        <v>-1807.3626448443963</v>
      </c>
      <c r="N212" s="7" t="s">
        <v>2940</v>
      </c>
      <c r="O212" s="25">
        <v>-90</v>
      </c>
    </row>
    <row r="213" spans="4:15" x14ac:dyDescent="0.2">
      <c r="D213" s="21">
        <v>43182</v>
      </c>
      <c r="E213" t="s">
        <v>2779</v>
      </c>
      <c r="F213" s="14">
        <v>210</v>
      </c>
      <c r="G213">
        <f>IF(Таблица4[[#This Row],[Тип сделки]]="Продажа",-Таблица4[[#This Row],[Количество]],Таблица4[[#This Row],[Количество]])</f>
        <v>210</v>
      </c>
      <c r="H213" s="25">
        <f>Таблица4[[#This Row],[Количество_net]]*VLOOKUP(Таблица4[[#This Row],[Дата сделки]],Таблица1[[Date]:[Close]],2,FALSE)</f>
        <v>1081.2059999999999</v>
      </c>
      <c r="I213">
        <f>Таблица4[[#This Row],[Стоимость]]/(1+$K$5)^((D214-$D$6)/365)</f>
        <v>959.87827638352553</v>
      </c>
      <c r="N213" s="7" t="s">
        <v>2941</v>
      </c>
      <c r="O213" s="25">
        <v>-190</v>
      </c>
    </row>
    <row r="214" spans="4:15" x14ac:dyDescent="0.2">
      <c r="D214" s="21">
        <v>43192</v>
      </c>
      <c r="E214" t="s">
        <v>2771</v>
      </c>
      <c r="F214" s="14">
        <v>150</v>
      </c>
      <c r="G214">
        <f>IF(Таблица4[[#This Row],[Тип сделки]]="Продажа",-Таблица4[[#This Row],[Количество]],Таблица4[[#This Row],[Количество]])</f>
        <v>-150</v>
      </c>
      <c r="H214" s="25">
        <f>Таблица4[[#This Row],[Количество_net]]*VLOOKUP(Таблица4[[#This Row],[Дата сделки]],Таблица1[[Date]:[Close]],2,FALSE)</f>
        <v>-809.4855</v>
      </c>
      <c r="I214">
        <f>Таблица4[[#This Row],[Стоимость]]/(1+$K$5)^((D215-$D$6)/365)</f>
        <v>-718.56492016909488</v>
      </c>
      <c r="N214" s="7" t="s">
        <v>2942</v>
      </c>
      <c r="O214" s="25">
        <v>-470</v>
      </c>
    </row>
    <row r="215" spans="4:15" x14ac:dyDescent="0.2">
      <c r="D215" s="21">
        <v>43193</v>
      </c>
      <c r="E215" t="s">
        <v>2771</v>
      </c>
      <c r="F215" s="14">
        <v>30</v>
      </c>
      <c r="G215">
        <f>IF(Таблица4[[#This Row],[Тип сделки]]="Продажа",-Таблица4[[#This Row],[Количество]],Таблица4[[#This Row],[Количество]])</f>
        <v>-30</v>
      </c>
      <c r="H215" s="25">
        <f>Таблица4[[#This Row],[Количество_net]]*VLOOKUP(Таблица4[[#This Row],[Дата сделки]],Таблица1[[Date]:[Close]],2,FALSE)</f>
        <v>-164.57670000000002</v>
      </c>
      <c r="I215">
        <f>Таблица4[[#This Row],[Стоимость]]/(1+$K$5)^((D216-$D$6)/365)</f>
        <v>-145.97209448195386</v>
      </c>
      <c r="N215" s="7" t="s">
        <v>2720</v>
      </c>
      <c r="O215" s="25">
        <v>-360</v>
      </c>
    </row>
    <row r="216" spans="4:15" x14ac:dyDescent="0.2">
      <c r="D216" s="21">
        <v>43200</v>
      </c>
      <c r="E216" t="s">
        <v>2771</v>
      </c>
      <c r="F216" s="14">
        <v>220</v>
      </c>
      <c r="G216">
        <f>IF(Таблица4[[#This Row],[Тип сделки]]="Продажа",-Таблица4[[#This Row],[Количество]],Таблица4[[#This Row],[Количество]])</f>
        <v>-220</v>
      </c>
      <c r="H216" s="25">
        <f>Таблица4[[#This Row],[Количество_net]]*VLOOKUP(Таблица4[[#This Row],[Дата сделки]],Таблица1[[Date]:[Close]],2,FALSE)</f>
        <v>-1208.9484</v>
      </c>
      <c r="I216">
        <f>Таблица4[[#This Row],[Стоимость]]/(1+$K$5)^((D217-$D$6)/365)</f>
        <v>-1071.9065375645664</v>
      </c>
      <c r="N216" s="7" t="s">
        <v>2943</v>
      </c>
      <c r="O216" s="25">
        <v>170</v>
      </c>
    </row>
    <row r="217" spans="4:15" x14ac:dyDescent="0.2">
      <c r="D217" s="21">
        <v>43203</v>
      </c>
      <c r="E217" t="s">
        <v>2771</v>
      </c>
      <c r="F217" s="14">
        <v>100</v>
      </c>
      <c r="G217">
        <f>IF(Таблица4[[#This Row],[Тип сделки]]="Продажа",-Таблица4[[#This Row],[Количество]],Таблица4[[#This Row],[Количество]])</f>
        <v>-100</v>
      </c>
      <c r="H217" s="25">
        <f>Таблица4[[#This Row],[Количество_net]]*VLOOKUP(Таблица4[[#This Row],[Дата сделки]],Таблица1[[Date]:[Close]],2,FALSE)</f>
        <v>-544.85599999999999</v>
      </c>
      <c r="I217">
        <f>Таблица4[[#This Row],[Стоимость]]/(1+$K$5)^((D218-$D$6)/365)</f>
        <v>-483.09316463074805</v>
      </c>
      <c r="N217" s="7" t="s">
        <v>2944</v>
      </c>
      <c r="O217" s="25">
        <v>360</v>
      </c>
    </row>
    <row r="218" spans="4:15" x14ac:dyDescent="0.2">
      <c r="D218" s="21">
        <v>43203</v>
      </c>
      <c r="E218" t="s">
        <v>2779</v>
      </c>
      <c r="F218" s="14">
        <v>210</v>
      </c>
      <c r="G218">
        <f>IF(Таблица4[[#This Row],[Тип сделки]]="Продажа",-Таблица4[[#This Row],[Количество]],Таблица4[[#This Row],[Количество]])</f>
        <v>210</v>
      </c>
      <c r="H218" s="25">
        <f>Таблица4[[#This Row],[Количество_net]]*VLOOKUP(Таблица4[[#This Row],[Дата сделки]],Таблица1[[Date]:[Close]],2,FALSE)</f>
        <v>1144.1976</v>
      </c>
      <c r="I218">
        <f>Таблица4[[#This Row],[Стоимость]]/(1+$K$5)^((D219-$D$6)/365)</f>
        <v>1014.0212920607817</v>
      </c>
      <c r="N218" s="7" t="s">
        <v>2945</v>
      </c>
      <c r="O218" s="25">
        <v>290</v>
      </c>
    </row>
    <row r="219" spans="4:15" x14ac:dyDescent="0.2">
      <c r="D219" s="21">
        <v>43207</v>
      </c>
      <c r="E219" t="s">
        <v>2779</v>
      </c>
      <c r="F219" s="14">
        <v>300</v>
      </c>
      <c r="G219">
        <f>IF(Таблица4[[#This Row],[Тип сделки]]="Продажа",-Таблица4[[#This Row],[Количество]],Таблица4[[#This Row],[Количество]])</f>
        <v>300</v>
      </c>
      <c r="H219" s="25">
        <f>Таблица4[[#This Row],[Количество_net]]*VLOOKUP(Таблица4[[#This Row],[Дата сделки]],Таблица1[[Date]:[Close]],2,FALSE)</f>
        <v>1638.9659999999999</v>
      </c>
      <c r="I219">
        <f>Таблица4[[#This Row],[Стоимость]]/(1+$K$5)^((D220-$D$6)/365)</f>
        <v>1451.1414918976743</v>
      </c>
      <c r="N219" s="7" t="s">
        <v>2737</v>
      </c>
      <c r="O219" s="25">
        <v>250</v>
      </c>
    </row>
    <row r="220" spans="4:15" x14ac:dyDescent="0.2">
      <c r="D220" s="21">
        <v>43215</v>
      </c>
      <c r="E220" t="s">
        <v>2779</v>
      </c>
      <c r="F220" s="14">
        <v>200</v>
      </c>
      <c r="G220">
        <f>IF(Таблица4[[#This Row],[Тип сделки]]="Продажа",-Таблица4[[#This Row],[Количество]],Таблица4[[#This Row],[Количество]])</f>
        <v>200</v>
      </c>
      <c r="H220" s="25">
        <f>Таблица4[[#This Row],[Количество_net]]*VLOOKUP(Таблица4[[#This Row],[Дата сделки]],Таблица1[[Date]:[Close]],2,FALSE)</f>
        <v>1049.184</v>
      </c>
      <c r="I220">
        <f>Таблица4[[#This Row],[Стоимость]]/(1+$K$5)^((D221-$D$6)/365)</f>
        <v>928.94815086778465</v>
      </c>
      <c r="N220" s="7" t="s">
        <v>2946</v>
      </c>
      <c r="O220" s="25">
        <v>360</v>
      </c>
    </row>
    <row r="221" spans="4:15" x14ac:dyDescent="0.2">
      <c r="D221" s="21">
        <v>43215</v>
      </c>
      <c r="E221" t="s">
        <v>2771</v>
      </c>
      <c r="F221" s="14">
        <v>30</v>
      </c>
      <c r="G221">
        <f>IF(Таблица4[[#This Row],[Тип сделки]]="Продажа",-Таблица4[[#This Row],[Количество]],Таблица4[[#This Row],[Количество]])</f>
        <v>-30</v>
      </c>
      <c r="H221" s="25">
        <f>Таблица4[[#This Row],[Количество_net]]*VLOOKUP(Таблица4[[#This Row],[Дата сделки]],Таблица1[[Date]:[Close]],2,FALSE)</f>
        <v>-157.3776</v>
      </c>
      <c r="I221">
        <f>Таблица4[[#This Row],[Стоимость]]/(1+$K$5)^((D222-$D$6)/365)</f>
        <v>-139.3259315088448</v>
      </c>
      <c r="N221" s="7" t="s">
        <v>2947</v>
      </c>
      <c r="O221" s="25">
        <v>20</v>
      </c>
    </row>
    <row r="222" spans="4:15" x14ac:dyDescent="0.2">
      <c r="D222" s="21">
        <v>43216</v>
      </c>
      <c r="E222" t="s">
        <v>2779</v>
      </c>
      <c r="F222" s="14">
        <v>440</v>
      </c>
      <c r="G222">
        <f>IF(Таблица4[[#This Row],[Тип сделки]]="Продажа",-Таблица4[[#This Row],[Количество]],Таблица4[[#This Row],[Количество]])</f>
        <v>440</v>
      </c>
      <c r="H222" s="25">
        <f>Таблица4[[#This Row],[Количество_net]]*VLOOKUP(Таблица4[[#This Row],[Дата сделки]],Таблица1[[Date]:[Close]],2,FALSE)</f>
        <v>2358.6507999999999</v>
      </c>
      <c r="I222">
        <f>Таблица4[[#This Row],[Стоимость]]/(1+$K$5)^((D223-$D$6)/365)</f>
        <v>2086.8863285408047</v>
      </c>
      <c r="N222" s="7" t="s">
        <v>2948</v>
      </c>
      <c r="O222" s="25">
        <v>-490</v>
      </c>
    </row>
    <row r="223" spans="4:15" x14ac:dyDescent="0.2">
      <c r="D223" s="21">
        <v>43221</v>
      </c>
      <c r="E223" t="s">
        <v>2779</v>
      </c>
      <c r="F223" s="14">
        <v>260</v>
      </c>
      <c r="G223">
        <f>IF(Таблица4[[#This Row],[Тип сделки]]="Продажа",-Таблица4[[#This Row],[Количество]],Таблица4[[#This Row],[Количество]])</f>
        <v>260</v>
      </c>
      <c r="H223" s="25">
        <f>Таблица4[[#This Row],[Количество_net]]*VLOOKUP(Таблица4[[#This Row],[Дата сделки]],Таблица1[[Date]:[Close]],2,FALSE)</f>
        <v>1423.9056</v>
      </c>
      <c r="I223">
        <f>Таблица4[[#This Row],[Стоимость]]/(1+$K$5)^((D224-$D$6)/365)</f>
        <v>1259.8427583144958</v>
      </c>
      <c r="N223" s="7" t="s">
        <v>2949</v>
      </c>
      <c r="O223" s="25">
        <v>70</v>
      </c>
    </row>
    <row r="224" spans="4:15" x14ac:dyDescent="0.2">
      <c r="D224" s="21">
        <v>43221</v>
      </c>
      <c r="E224" t="s">
        <v>2779</v>
      </c>
      <c r="F224" s="14">
        <v>480</v>
      </c>
      <c r="G224">
        <f>IF(Таблица4[[#This Row],[Тип сделки]]="Продажа",-Таблица4[[#This Row],[Количество]],Таблица4[[#This Row],[Количество]])</f>
        <v>480</v>
      </c>
      <c r="H224" s="25">
        <f>Таблица4[[#This Row],[Количество_net]]*VLOOKUP(Таблица4[[#This Row],[Дата сделки]],Таблица1[[Date]:[Close]],2,FALSE)</f>
        <v>2628.7487999999998</v>
      </c>
      <c r="I224">
        <f>Таблица4[[#This Row],[Стоимость]]/(1+$K$5)^((D225-$D$6)/365)</f>
        <v>2325.0478679095177</v>
      </c>
      <c r="N224" s="7" t="s">
        <v>2760</v>
      </c>
      <c r="O224" s="25">
        <v>200</v>
      </c>
    </row>
    <row r="225" spans="4:15" x14ac:dyDescent="0.2">
      <c r="D225" s="21">
        <v>43224</v>
      </c>
      <c r="E225" t="s">
        <v>2779</v>
      </c>
      <c r="F225" s="14">
        <v>0</v>
      </c>
      <c r="G225">
        <f>IF(Таблица4[[#This Row],[Тип сделки]]="Продажа",-Таблица4[[#This Row],[Количество]],Таблица4[[#This Row],[Количество]])</f>
        <v>0</v>
      </c>
      <c r="H225" s="25">
        <f>Таблица4[[#This Row],[Количество_net]]*VLOOKUP(Таблица4[[#This Row],[Дата сделки]],Таблица1[[Date]:[Close]],2,FALSE)</f>
        <v>0</v>
      </c>
      <c r="I225">
        <f>Таблица4[[#This Row],[Стоимость]]/(1+$K$5)^((D226-$D$6)/365)</f>
        <v>0</v>
      </c>
      <c r="N225" s="7" t="s">
        <v>2950</v>
      </c>
      <c r="O225" s="25">
        <v>-320</v>
      </c>
    </row>
    <row r="226" spans="4:15" x14ac:dyDescent="0.2">
      <c r="D226" s="21">
        <v>43237</v>
      </c>
      <c r="E226" t="s">
        <v>2771</v>
      </c>
      <c r="F226" s="14">
        <v>230</v>
      </c>
      <c r="G226">
        <f>IF(Таблица4[[#This Row],[Тип сделки]]="Продажа",-Таблица4[[#This Row],[Количество]],Таблица4[[#This Row],[Количество]])</f>
        <v>-230</v>
      </c>
      <c r="H226" s="25">
        <f>Таблица4[[#This Row],[Количество_net]]*VLOOKUP(Таблица4[[#This Row],[Дата сделки]],Таблица1[[Date]:[Close]],2,FALSE)</f>
        <v>-1185.4039</v>
      </c>
      <c r="I226">
        <f>Таблица4[[#This Row],[Стоимость]]/(1+$K$5)^((D227-$D$6)/365)</f>
        <v>-1045.3932846279313</v>
      </c>
      <c r="N226" s="7" t="s">
        <v>2951</v>
      </c>
      <c r="O226" s="25">
        <v>200</v>
      </c>
    </row>
    <row r="227" spans="4:15" x14ac:dyDescent="0.2">
      <c r="D227" s="21">
        <v>43249</v>
      </c>
      <c r="E227" t="s">
        <v>2771</v>
      </c>
      <c r="F227" s="14">
        <v>30</v>
      </c>
      <c r="G227">
        <f>IF(Таблица4[[#This Row],[Тип сделки]]="Продажа",-Таблица4[[#This Row],[Количество]],Таблица4[[#This Row],[Количество]])</f>
        <v>-30</v>
      </c>
      <c r="H227" s="25">
        <f>Таблица4[[#This Row],[Количество_net]]*VLOOKUP(Таблица4[[#This Row],[Дата сделки]],Таблица1[[Date]:[Close]],2,FALSE)</f>
        <v>-159.13739999999999</v>
      </c>
      <c r="I227">
        <f>Таблица4[[#This Row],[Стоимость]]/(1+$K$5)^((D228-$D$6)/365)</f>
        <v>-139.99717388354662</v>
      </c>
      <c r="N227" s="7" t="s">
        <v>2636</v>
      </c>
      <c r="O227" s="25">
        <v>370</v>
      </c>
    </row>
    <row r="228" spans="4:15" x14ac:dyDescent="0.2">
      <c r="D228" s="21">
        <v>43270</v>
      </c>
      <c r="E228" t="s">
        <v>2771</v>
      </c>
      <c r="F228" s="14">
        <v>90</v>
      </c>
      <c r="G228">
        <f>IF(Таблица4[[#This Row],[Тип сделки]]="Продажа",-Таблица4[[#This Row],[Количество]],Таблица4[[#This Row],[Количество]])</f>
        <v>-90</v>
      </c>
      <c r="H228" s="25">
        <f>Таблица4[[#This Row],[Количество_net]]*VLOOKUP(Таблица4[[#This Row],[Дата сделки]],Таблица1[[Date]:[Close]],2,FALSE)</f>
        <v>-488.93039999999996</v>
      </c>
      <c r="I228">
        <f>Таблица4[[#This Row],[Стоимость]]/(1+$K$5)^((D229-$D$6)/365)</f>
        <v>-429.77248104986973</v>
      </c>
      <c r="N228" s="7" t="s">
        <v>2952</v>
      </c>
      <c r="O228" s="25">
        <v>-410</v>
      </c>
    </row>
    <row r="229" spans="4:15" x14ac:dyDescent="0.2">
      <c r="D229" s="21">
        <v>43277</v>
      </c>
      <c r="E229" t="s">
        <v>2771</v>
      </c>
      <c r="F229" s="14">
        <v>190</v>
      </c>
      <c r="G229">
        <f>IF(Таблица4[[#This Row],[Тип сделки]]="Продажа",-Таблица4[[#This Row],[Количество]],Таблица4[[#This Row],[Количество]])</f>
        <v>-190</v>
      </c>
      <c r="H229" s="25">
        <f>Таблица4[[#This Row],[Количество_net]]*VLOOKUP(Таблица4[[#This Row],[Дата сделки]],Таблица1[[Date]:[Close]],2,FALSE)</f>
        <v>-1072.7133999999999</v>
      </c>
      <c r="I229">
        <f>Таблица4[[#This Row],[Стоимость]]/(1+$K$5)^((D230-$D$6)/365)</f>
        <v>-941.2686496668548</v>
      </c>
      <c r="N229" s="7" t="s">
        <v>2953</v>
      </c>
      <c r="O229" s="25">
        <v>-190</v>
      </c>
    </row>
    <row r="230" spans="4:15" x14ac:dyDescent="0.2">
      <c r="D230" s="21">
        <v>43292</v>
      </c>
      <c r="E230" t="s">
        <v>2771</v>
      </c>
      <c r="F230" s="14">
        <v>470</v>
      </c>
      <c r="G230">
        <f>IF(Таблица4[[#This Row],[Тип сделки]]="Продажа",-Таблица4[[#This Row],[Количество]],Таблица4[[#This Row],[Количество]])</f>
        <v>-470</v>
      </c>
      <c r="H230" s="25">
        <f>Таблица4[[#This Row],[Количество_net]]*VLOOKUP(Таблица4[[#This Row],[Дата сделки]],Таблица1[[Date]:[Close]],2,FALSE)</f>
        <v>-2684.8843999999999</v>
      </c>
      <c r="I230">
        <f>Таблица4[[#This Row],[Стоимость]]/(1+$K$5)^((D231-$D$6)/365)</f>
        <v>-2350.3899118165373</v>
      </c>
      <c r="N230" s="7" t="s">
        <v>2954</v>
      </c>
      <c r="O230" s="25">
        <v>-60</v>
      </c>
    </row>
    <row r="231" spans="4:15" x14ac:dyDescent="0.2">
      <c r="D231" s="21">
        <v>43312</v>
      </c>
      <c r="E231" t="s">
        <v>2771</v>
      </c>
      <c r="F231" s="14">
        <v>360</v>
      </c>
      <c r="G231">
        <f>IF(Таблица4[[#This Row],[Тип сделки]]="Продажа",-Таблица4[[#This Row],[Количество]],Таблица4[[#This Row],[Количество]])</f>
        <v>-360</v>
      </c>
      <c r="H231" s="25">
        <f>Таблица4[[#This Row],[Количество_net]]*VLOOKUP(Таблица4[[#This Row],[Дата сделки]],Таблица1[[Date]:[Close]],2,FALSE)</f>
        <v>-2046.9096</v>
      </c>
      <c r="I231">
        <f>Таблица4[[#This Row],[Стоимость]]/(1+$K$5)^((D232-$D$6)/365)</f>
        <v>-1791.4777934888361</v>
      </c>
      <c r="N231" s="7" t="s">
        <v>2955</v>
      </c>
      <c r="O231" s="25">
        <v>390</v>
      </c>
    </row>
    <row r="232" spans="4:15" x14ac:dyDescent="0.2">
      <c r="D232" s="21">
        <v>43314</v>
      </c>
      <c r="E232" t="s">
        <v>2779</v>
      </c>
      <c r="F232" s="14">
        <v>170</v>
      </c>
      <c r="G232">
        <f>IF(Таблица4[[#This Row],[Тип сделки]]="Продажа",-Таблица4[[#This Row],[Количество]],Таблица4[[#This Row],[Количество]])</f>
        <v>170</v>
      </c>
      <c r="H232" s="25">
        <f>Таблица4[[#This Row],[Количество_net]]*VLOOKUP(Таблица4[[#This Row],[Дата сделки]],Таблица1[[Date]:[Close]],2,FALSE)</f>
        <v>969.99620000000004</v>
      </c>
      <c r="I232">
        <f>Таблица4[[#This Row],[Стоимость]]/(1+$K$5)^((D233-$D$6)/365)</f>
        <v>848.55439295037149</v>
      </c>
      <c r="N232" s="7" t="s">
        <v>2956</v>
      </c>
      <c r="O232" s="25">
        <v>-630</v>
      </c>
    </row>
    <row r="233" spans="4:15" x14ac:dyDescent="0.2">
      <c r="D233" s="21">
        <v>43318</v>
      </c>
      <c r="E233" t="s">
        <v>2779</v>
      </c>
      <c r="F233" s="14">
        <v>360</v>
      </c>
      <c r="G233">
        <f>IF(Таблица4[[#This Row],[Тип сделки]]="Продажа",-Таблица4[[#This Row],[Количество]],Таблица4[[#This Row],[Количество]])</f>
        <v>360</v>
      </c>
      <c r="H233" s="25">
        <f>Таблица4[[#This Row],[Количество_net]]*VLOOKUP(Таблица4[[#This Row],[Дата сделки]],Таблица1[[Date]:[Close]],2,FALSE)</f>
        <v>2080.0259999999998</v>
      </c>
      <c r="I233">
        <f>Таблица4[[#This Row],[Стоимость]]/(1+$K$5)^((D234-$D$6)/365)</f>
        <v>1818.7596211911396</v>
      </c>
      <c r="N233" s="7" t="s">
        <v>2957</v>
      </c>
      <c r="O233" s="25">
        <v>120</v>
      </c>
    </row>
    <row r="234" spans="4:15" x14ac:dyDescent="0.2">
      <c r="D234" s="21">
        <v>43322</v>
      </c>
      <c r="E234" t="s">
        <v>2779</v>
      </c>
      <c r="F234" s="14">
        <v>290</v>
      </c>
      <c r="G234">
        <f>IF(Таблица4[[#This Row],[Тип сделки]]="Продажа",-Таблица4[[#This Row],[Количество]],Таблица4[[#This Row],[Количество]])</f>
        <v>290</v>
      </c>
      <c r="H234" s="25">
        <f>Таблица4[[#This Row],[Количество_net]]*VLOOKUP(Таблица4[[#This Row],[Дата сделки]],Таблица1[[Date]:[Close]],2,FALSE)</f>
        <v>1658.1765</v>
      </c>
      <c r="I234">
        <f>Таблица4[[#This Row],[Стоимость]]/(1+$K$5)^((D235-$D$6)/365)</f>
        <v>1449.2195464487233</v>
      </c>
      <c r="N234" s="7" t="s">
        <v>2958</v>
      </c>
      <c r="O234" s="25">
        <v>-70</v>
      </c>
    </row>
    <row r="235" spans="4:15" x14ac:dyDescent="0.2">
      <c r="D235" s="21">
        <v>43326</v>
      </c>
      <c r="E235" t="s">
        <v>2779</v>
      </c>
      <c r="F235" s="14">
        <v>250</v>
      </c>
      <c r="G235">
        <f>IF(Таблица4[[#This Row],[Тип сделки]]="Продажа",-Таблица4[[#This Row],[Количество]],Таблица4[[#This Row],[Количество]])</f>
        <v>250</v>
      </c>
      <c r="H235" s="25">
        <f>Таблица4[[#This Row],[Количество_net]]*VLOOKUP(Таблица4[[#This Row],[Дата сделки]],Таблица1[[Date]:[Close]],2,FALSE)</f>
        <v>1443.1274999999998</v>
      </c>
      <c r="I235">
        <f>Таблица4[[#This Row],[Стоимость]]/(1+$K$5)^((D236-$D$6)/365)</f>
        <v>1261.1227243322116</v>
      </c>
      <c r="N235" s="7" t="s">
        <v>2959</v>
      </c>
      <c r="O235" s="25">
        <v>-100</v>
      </c>
    </row>
    <row r="236" spans="4:15" x14ac:dyDescent="0.2">
      <c r="D236" s="21">
        <v>43327</v>
      </c>
      <c r="E236" t="s">
        <v>2779</v>
      </c>
      <c r="F236" s="14">
        <v>360</v>
      </c>
      <c r="G236">
        <f>IF(Таблица4[[#This Row],[Тип сделки]]="Продажа",-Таблица4[[#This Row],[Количество]],Таблица4[[#This Row],[Количество]])</f>
        <v>360</v>
      </c>
      <c r="H236" s="25">
        <f>Таблица4[[#This Row],[Количество_net]]*VLOOKUP(Таблица4[[#This Row],[Дата сделки]],Таблица1[[Date]:[Close]],2,FALSE)</f>
        <v>2098.7424000000001</v>
      </c>
      <c r="I236">
        <f>Таблица4[[#This Row],[Стоимость]]/(1+$K$5)^((D237-$D$6)/365)</f>
        <v>1833.6237633467895</v>
      </c>
      <c r="N236" s="7" t="s">
        <v>2960</v>
      </c>
      <c r="O236" s="25">
        <v>120</v>
      </c>
    </row>
    <row r="237" spans="4:15" x14ac:dyDescent="0.2">
      <c r="D237" s="21">
        <v>43329</v>
      </c>
      <c r="E237" t="s">
        <v>2779</v>
      </c>
      <c r="F237" s="14">
        <v>20</v>
      </c>
      <c r="G237">
        <f>IF(Таблица4[[#This Row],[Тип сделки]]="Продажа",-Таблица4[[#This Row],[Количество]],Таблица4[[#This Row],[Количество]])</f>
        <v>20</v>
      </c>
      <c r="H237" s="25">
        <f>Таблица4[[#This Row],[Количество_net]]*VLOOKUP(Таблица4[[#This Row],[Дата сделки]],Таблица1[[Date]:[Close]],2,FALSE)</f>
        <v>117.07679999999999</v>
      </c>
      <c r="I237">
        <f>Таблица4[[#This Row],[Стоимость]]/(1+$K$5)^((D238-$D$6)/365)</f>
        <v>102.25147957688183</v>
      </c>
      <c r="N237" s="7" t="s">
        <v>2961</v>
      </c>
      <c r="O237" s="25">
        <v>320</v>
      </c>
    </row>
    <row r="238" spans="4:15" x14ac:dyDescent="0.2">
      <c r="D238" s="21">
        <v>43332</v>
      </c>
      <c r="E238" t="s">
        <v>2771</v>
      </c>
      <c r="F238" s="14">
        <v>490</v>
      </c>
      <c r="G238">
        <f>IF(Таблица4[[#This Row],[Тип сделки]]="Продажа",-Таблица4[[#This Row],[Количество]],Таблица4[[#This Row],[Количество]])</f>
        <v>-490</v>
      </c>
      <c r="H238" s="25">
        <f>Таблица4[[#This Row],[Количество_net]]*VLOOKUP(Таблица4[[#This Row],[Дата сделки]],Таблица1[[Date]:[Close]],2,FALSE)</f>
        <v>-2872.9533000000001</v>
      </c>
      <c r="I238">
        <f>Таблица4[[#This Row],[Стоимость]]/(1+$K$5)^((D239-$D$6)/365)</f>
        <v>-2504.1716426829189</v>
      </c>
      <c r="N238" s="7" t="s">
        <v>2686</v>
      </c>
      <c r="O238" s="25">
        <v>440</v>
      </c>
    </row>
    <row r="239" spans="4:15" x14ac:dyDescent="0.2">
      <c r="D239" s="21">
        <v>43349</v>
      </c>
      <c r="E239" t="s">
        <v>2779</v>
      </c>
      <c r="F239" s="14">
        <v>70</v>
      </c>
      <c r="G239">
        <f>IF(Таблица4[[#This Row],[Тип сделки]]="Продажа",-Таблица4[[#This Row],[Количество]],Таблица4[[#This Row],[Количество]])</f>
        <v>70</v>
      </c>
      <c r="H239" s="25">
        <f>Таблица4[[#This Row],[Количество_net]]*VLOOKUP(Таблица4[[#This Row],[Дата сделки]],Таблица1[[Date]:[Close]],2,FALSE)</f>
        <v>409.30189999999999</v>
      </c>
      <c r="I239">
        <f>Таблица4[[#This Row],[Стоимость]]/(1+$K$5)^((D240-$D$6)/365)</f>
        <v>356.51238185768733</v>
      </c>
      <c r="N239" s="7" t="s">
        <v>2962</v>
      </c>
      <c r="O239" s="25">
        <v>-380</v>
      </c>
    </row>
    <row r="240" spans="4:15" x14ac:dyDescent="0.2">
      <c r="D240" s="21">
        <v>43355</v>
      </c>
      <c r="E240" t="s">
        <v>2779</v>
      </c>
      <c r="F240" s="14">
        <v>200</v>
      </c>
      <c r="G240">
        <f>IF(Таблица4[[#This Row],[Тип сделки]]="Продажа",-Таблица4[[#This Row],[Количество]],Таблица4[[#This Row],[Количество]])</f>
        <v>200</v>
      </c>
      <c r="H240" s="25">
        <f>Таблица4[[#This Row],[Количество_net]]*VLOOKUP(Таблица4[[#This Row],[Дата сделки]],Таблица1[[Date]:[Close]],2,FALSE)</f>
        <v>1181.6979999999999</v>
      </c>
      <c r="I240">
        <f>Таблица4[[#This Row],[Стоимость]]/(1+$K$5)^((D241-$D$6)/365)</f>
        <v>1029.0483982435076</v>
      </c>
      <c r="N240" s="7" t="s">
        <v>2963</v>
      </c>
      <c r="O240" s="25">
        <v>370</v>
      </c>
    </row>
    <row r="241" spans="4:15" x14ac:dyDescent="0.2">
      <c r="D241" s="21">
        <v>43357</v>
      </c>
      <c r="E241" t="s">
        <v>2771</v>
      </c>
      <c r="F241" s="14">
        <v>320</v>
      </c>
      <c r="G241">
        <f>IF(Таблица4[[#This Row],[Тип сделки]]="Продажа",-Таблица4[[#This Row],[Количество]],Таблица4[[#This Row],[Количество]])</f>
        <v>-320</v>
      </c>
      <c r="H241" s="25">
        <f>Таблица4[[#This Row],[Количество_net]]*VLOOKUP(Таблица4[[#This Row],[Дата сделки]],Таблица1[[Date]:[Close]],2,FALSE)</f>
        <v>-1882.6112000000001</v>
      </c>
      <c r="I241">
        <f>Таблица4[[#This Row],[Стоимость]]/(1+$K$5)^((D242-$D$6)/365)</f>
        <v>-1638.8439557543099</v>
      </c>
      <c r="N241" s="7" t="s">
        <v>2964</v>
      </c>
      <c r="O241" s="25">
        <v>-100</v>
      </c>
    </row>
    <row r="242" spans="4:15" x14ac:dyDescent="0.2">
      <c r="D242" s="21">
        <v>43360</v>
      </c>
      <c r="E242" t="s">
        <v>2779</v>
      </c>
      <c r="F242" s="14">
        <v>200</v>
      </c>
      <c r="G242">
        <f>IF(Таблица4[[#This Row],[Тип сделки]]="Продажа",-Таблица4[[#This Row],[Количество]],Таблица4[[#This Row],[Количество]])</f>
        <v>200</v>
      </c>
      <c r="H242" s="25">
        <f>Таблица4[[#This Row],[Количество_net]]*VLOOKUP(Таблица4[[#This Row],[Дата сделки]],Таблица1[[Date]:[Close]],2,FALSE)</f>
        <v>1185.6980000000001</v>
      </c>
      <c r="I242">
        <f>Таблица4[[#This Row],[Стоимость]]/(1+$K$5)^((D243-$D$6)/365)</f>
        <v>1032.0488986268172</v>
      </c>
      <c r="N242" s="7" t="s">
        <v>2965</v>
      </c>
      <c r="O242" s="25">
        <v>-140</v>
      </c>
    </row>
    <row r="243" spans="4:15" x14ac:dyDescent="0.2">
      <c r="D243" s="21">
        <v>43361</v>
      </c>
      <c r="E243" t="s">
        <v>2779</v>
      </c>
      <c r="F243" s="14">
        <v>370</v>
      </c>
      <c r="G243">
        <f>IF(Таблица4[[#This Row],[Тип сделки]]="Продажа",-Таблица4[[#This Row],[Количество]],Таблица4[[#This Row],[Количество]])</f>
        <v>370</v>
      </c>
      <c r="H243" s="25">
        <f>Таблица4[[#This Row],[Количество_net]]*VLOOKUP(Таблица4[[#This Row],[Дата сделки]],Таблица1[[Date]:[Close]],2,FALSE)</f>
        <v>2187.6212999999998</v>
      </c>
      <c r="I243">
        <f>Таблица4[[#This Row],[Стоимость]]/(1+$K$5)^((D244-$D$6)/365)</f>
        <v>1902.5798056612548</v>
      </c>
      <c r="N243" s="7" t="s">
        <v>2685</v>
      </c>
      <c r="O243" s="25">
        <v>-320</v>
      </c>
    </row>
    <row r="244" spans="4:15" x14ac:dyDescent="0.2">
      <c r="D244" s="21">
        <v>43368</v>
      </c>
      <c r="E244" t="s">
        <v>2771</v>
      </c>
      <c r="F244" s="14">
        <v>410</v>
      </c>
      <c r="G244">
        <f>IF(Таблица4[[#This Row],[Тип сделки]]="Продажа",-Таблица4[[#This Row],[Количество]],Таблица4[[#This Row],[Количество]])</f>
        <v>-410</v>
      </c>
      <c r="H244" s="25">
        <f>Таблица4[[#This Row],[Количество_net]]*VLOOKUP(Таблица4[[#This Row],[Дата сделки]],Таблица1[[Date]:[Close]],2,FALSE)</f>
        <v>-2390.7797</v>
      </c>
      <c r="I244">
        <f>Таблица4[[#This Row],[Стоимость]]/(1+$K$5)^((D245-$D$6)/365)</f>
        <v>-2073.683149930082</v>
      </c>
      <c r="N244" s="7" t="s">
        <v>2966</v>
      </c>
      <c r="O244" s="25">
        <v>-70</v>
      </c>
    </row>
    <row r="245" spans="4:15" x14ac:dyDescent="0.2">
      <c r="D245" s="21">
        <v>43391</v>
      </c>
      <c r="E245" t="s">
        <v>2771</v>
      </c>
      <c r="F245" s="14">
        <v>190</v>
      </c>
      <c r="G245">
        <f>IF(Таблица4[[#This Row],[Тип сделки]]="Продажа",-Таблица4[[#This Row],[Количество]],Таблица4[[#This Row],[Количество]])</f>
        <v>-190</v>
      </c>
      <c r="H245" s="25">
        <f>Таблица4[[#This Row],[Количество_net]]*VLOOKUP(Таблица4[[#This Row],[Дата сделки]],Таблица1[[Date]:[Close]],2,FALSE)</f>
        <v>-1083.8588</v>
      </c>
      <c r="I245">
        <f>Таблица4[[#This Row],[Стоимость]]/(1+$K$5)^((D246-$D$6)/365)</f>
        <v>-939.99332346812366</v>
      </c>
      <c r="N245" s="7" t="s">
        <v>2967</v>
      </c>
      <c r="O245" s="25">
        <v>600</v>
      </c>
    </row>
    <row r="246" spans="4:15" x14ac:dyDescent="0.2">
      <c r="D246" s="21">
        <v>43392</v>
      </c>
      <c r="E246" t="s">
        <v>2771</v>
      </c>
      <c r="F246" s="14">
        <v>60</v>
      </c>
      <c r="G246">
        <f>IF(Таблица4[[#This Row],[Тип сделки]]="Продажа",-Таблица4[[#This Row],[Количество]],Таблица4[[#This Row],[Количество]])</f>
        <v>-60</v>
      </c>
      <c r="H246" s="25">
        <f>Таблица4[[#This Row],[Количество_net]]*VLOOKUP(Таблица4[[#This Row],[Дата сделки]],Таблица1[[Date]:[Close]],2,FALSE)</f>
        <v>-345.79079999999999</v>
      </c>
      <c r="I246">
        <f>Таблица4[[#This Row],[Стоимость]]/(1+$K$5)^((D247-$D$6)/365)</f>
        <v>-299.47195376891091</v>
      </c>
      <c r="N246" s="7" t="s">
        <v>2968</v>
      </c>
      <c r="O246" s="25">
        <v>-150</v>
      </c>
    </row>
    <row r="247" spans="4:15" x14ac:dyDescent="0.2">
      <c r="D247" s="21">
        <v>43404</v>
      </c>
      <c r="E247" t="s">
        <v>2779</v>
      </c>
      <c r="F247" s="14">
        <v>390</v>
      </c>
      <c r="G247">
        <f>IF(Таблица4[[#This Row],[Тип сделки]]="Продажа",-Таблица4[[#This Row],[Количество]],Таблица4[[#This Row],[Количество]])</f>
        <v>390</v>
      </c>
      <c r="H247" s="25">
        <f>Таблица4[[#This Row],[Количество_net]]*VLOOKUP(Таблица4[[#This Row],[Дата сделки]],Таблица1[[Date]:[Close]],2,FALSE)</f>
        <v>2237.7615000000001</v>
      </c>
      <c r="I247">
        <f>Таблица4[[#This Row],[Стоимость]]/(1+$K$5)^((D248-$D$6)/365)</f>
        <v>1936.6531634876658</v>
      </c>
      <c r="N247" s="7" t="s">
        <v>2969</v>
      </c>
      <c r="O247" s="25">
        <v>310</v>
      </c>
    </row>
    <row r="248" spans="4:15" x14ac:dyDescent="0.2">
      <c r="D248" s="21">
        <v>43410</v>
      </c>
      <c r="E248" t="s">
        <v>2771</v>
      </c>
      <c r="F248" s="14">
        <v>400</v>
      </c>
      <c r="G248">
        <f>IF(Таблица4[[#This Row],[Тип сделки]]="Продажа",-Таблица4[[#This Row],[Количество]],Таблица4[[#This Row],[Количество]])</f>
        <v>-400</v>
      </c>
      <c r="H248" s="25">
        <f>Таблица4[[#This Row],[Количество_net]]*VLOOKUP(Таблица4[[#This Row],[Дата сделки]],Таблица1[[Date]:[Close]],2,FALSE)</f>
        <v>-2388.46</v>
      </c>
      <c r="I248">
        <f>Таблица4[[#This Row],[Стоимость]]/(1+$K$5)^((D249-$D$6)/365)</f>
        <v>-2067.0740000056976</v>
      </c>
      <c r="N248" s="7" t="s">
        <v>2970</v>
      </c>
      <c r="O248" s="25">
        <v>10</v>
      </c>
    </row>
    <row r="249" spans="4:15" x14ac:dyDescent="0.2">
      <c r="D249" s="21">
        <v>43410</v>
      </c>
      <c r="E249" t="s">
        <v>2771</v>
      </c>
      <c r="F249" s="14">
        <v>230</v>
      </c>
      <c r="G249">
        <f>IF(Таблица4[[#This Row],[Тип сделки]]="Продажа",-Таблица4[[#This Row],[Количество]],Таблица4[[#This Row],[Количество]])</f>
        <v>-230</v>
      </c>
      <c r="H249" s="25">
        <f>Таблица4[[#This Row],[Количество_net]]*VLOOKUP(Таблица4[[#This Row],[Дата сделки]],Таблица1[[Date]:[Close]],2,FALSE)</f>
        <v>-1373.3644999999999</v>
      </c>
      <c r="I249">
        <f>Таблица4[[#This Row],[Стоимость]]/(1+$K$5)^((D250-$D$6)/365)</f>
        <v>-1188.4285892648004</v>
      </c>
      <c r="N249" s="7" t="s">
        <v>2746</v>
      </c>
      <c r="O249" s="25">
        <v>350</v>
      </c>
    </row>
    <row r="250" spans="4:15" x14ac:dyDescent="0.2">
      <c r="D250" s="21">
        <v>43411</v>
      </c>
      <c r="E250" t="s">
        <v>2779</v>
      </c>
      <c r="F250" s="14">
        <v>120</v>
      </c>
      <c r="G250">
        <f>IF(Таблица4[[#This Row],[Тип сделки]]="Продажа",-Таблица4[[#This Row],[Количество]],Таблица4[[#This Row],[Количество]])</f>
        <v>120</v>
      </c>
      <c r="H250" s="25">
        <f>Таблица4[[#This Row],[Количество_net]]*VLOOKUP(Таблица4[[#This Row],[Дата сделки]],Таблица1[[Date]:[Close]],2,FALSE)</f>
        <v>725.81640000000004</v>
      </c>
      <c r="I250">
        <f>Таблица4[[#This Row],[Стоимость]]/(1+$K$5)^((D251-$D$6)/365)</f>
        <v>627.93182416318928</v>
      </c>
      <c r="N250" s="7" t="s">
        <v>2971</v>
      </c>
      <c r="O250" s="25">
        <v>-60</v>
      </c>
    </row>
    <row r="251" spans="4:15" x14ac:dyDescent="0.2">
      <c r="D251" s="21">
        <v>43413</v>
      </c>
      <c r="E251" t="s">
        <v>2771</v>
      </c>
      <c r="F251" s="14">
        <v>70</v>
      </c>
      <c r="G251">
        <f>IF(Таблица4[[#This Row],[Тип сделки]]="Продажа",-Таблица4[[#This Row],[Количество]],Таблица4[[#This Row],[Количество]])</f>
        <v>-70</v>
      </c>
      <c r="H251" s="25">
        <f>Таблица4[[#This Row],[Количество_net]]*VLOOKUP(Таблица4[[#This Row],[Дата сделки]],Таблица1[[Date]:[Close]],2,FALSE)</f>
        <v>-425.91289999999998</v>
      </c>
      <c r="I251">
        <f>Таблица4[[#This Row],[Стоимость]]/(1+$K$5)^((D252-$D$6)/365)</f>
        <v>-368.30142409634152</v>
      </c>
      <c r="N251" s="7" t="s">
        <v>2972</v>
      </c>
      <c r="O251" s="25">
        <v>450</v>
      </c>
    </row>
    <row r="252" spans="4:15" x14ac:dyDescent="0.2">
      <c r="D252" s="21">
        <v>43417</v>
      </c>
      <c r="E252" t="s">
        <v>2771</v>
      </c>
      <c r="F252" s="14">
        <v>100</v>
      </c>
      <c r="G252">
        <f>IF(Таблица4[[#This Row],[Тип сделки]]="Продажа",-Таблица4[[#This Row],[Количество]],Таблица4[[#This Row],[Количество]])</f>
        <v>-100</v>
      </c>
      <c r="H252" s="25">
        <f>Таблица4[[#This Row],[Количество_net]]*VLOOKUP(Таблица4[[#This Row],[Дата сделки]],Таблица1[[Date]:[Close]],2,FALSE)</f>
        <v>-613.779</v>
      </c>
      <c r="I252">
        <f>Таблица4[[#This Row],[Стоимость]]/(1+$K$5)^((D253-$D$6)/365)</f>
        <v>-530.32143521778676</v>
      </c>
      <c r="N252" s="7" t="s">
        <v>2973</v>
      </c>
      <c r="O252" s="25">
        <v>450</v>
      </c>
    </row>
    <row r="253" spans="4:15" x14ac:dyDescent="0.2">
      <c r="D253" s="21">
        <v>43424</v>
      </c>
      <c r="E253" t="s">
        <v>2779</v>
      </c>
      <c r="F253" s="14">
        <v>120</v>
      </c>
      <c r="G253">
        <f>IF(Таблица4[[#This Row],[Тип сделки]]="Продажа",-Таблица4[[#This Row],[Количество]],Таблица4[[#This Row],[Количество]])</f>
        <v>120</v>
      </c>
      <c r="H253" s="25">
        <f>Таблица4[[#This Row],[Количество_net]]*VLOOKUP(Таблица4[[#This Row],[Дата сделки]],Таблица1[[Date]:[Close]],2,FALSE)</f>
        <v>734.13599999999997</v>
      </c>
      <c r="I253">
        <f>Таблица4[[#This Row],[Стоимость]]/(1+$K$5)^((D254-$D$6)/365)</f>
        <v>633.64596371556854</v>
      </c>
      <c r="N253" s="7" t="s">
        <v>2974</v>
      </c>
      <c r="O253" s="25">
        <v>370</v>
      </c>
    </row>
    <row r="254" spans="4:15" x14ac:dyDescent="0.2">
      <c r="D254" s="21">
        <v>43433</v>
      </c>
      <c r="E254" t="s">
        <v>2771</v>
      </c>
      <c r="F254" s="14">
        <v>120</v>
      </c>
      <c r="G254">
        <f>IF(Таблица4[[#This Row],[Тип сделки]]="Продажа",-Таблица4[[#This Row],[Количество]],Таблица4[[#This Row],[Количество]])</f>
        <v>-120</v>
      </c>
      <c r="H254" s="25">
        <f>Таблица4[[#This Row],[Количество_net]]*VLOOKUP(Таблица4[[#This Row],[Дата сделки]],Таблица1[[Date]:[Close]],2,FALSE)</f>
        <v>-738.29519999999991</v>
      </c>
      <c r="I254">
        <f>Таблица4[[#This Row],[Стоимость]]/(1+$K$5)^((D255-$D$6)/365)</f>
        <v>-637.23584391799113</v>
      </c>
      <c r="N254" s="7" t="s">
        <v>2749</v>
      </c>
      <c r="O254" s="25">
        <v>140</v>
      </c>
    </row>
    <row r="255" spans="4:15" x14ac:dyDescent="0.2">
      <c r="D255" s="21">
        <v>43433</v>
      </c>
      <c r="E255" t="s">
        <v>2779</v>
      </c>
      <c r="F255" s="14">
        <v>440</v>
      </c>
      <c r="G255">
        <f>IF(Таблица4[[#This Row],[Тип сделки]]="Продажа",-Таблица4[[#This Row],[Количество]],Таблица4[[#This Row],[Количество]])</f>
        <v>440</v>
      </c>
      <c r="H255" s="25">
        <f>Таблица4[[#This Row],[Количество_net]]*VLOOKUP(Таблица4[[#This Row],[Дата сделки]],Таблица1[[Date]:[Close]],2,FALSE)</f>
        <v>2707.0823999999998</v>
      </c>
      <c r="I255">
        <f>Таблица4[[#This Row],[Стоимость]]/(1+$K$5)^((D256-$D$6)/365)</f>
        <v>2336.2582533789482</v>
      </c>
      <c r="N255" s="7" t="s">
        <v>2975</v>
      </c>
      <c r="O255" s="25">
        <v>510</v>
      </c>
    </row>
    <row r="256" spans="4:15" x14ac:dyDescent="0.2">
      <c r="D256" s="21">
        <v>43434</v>
      </c>
      <c r="E256" t="s">
        <v>2779</v>
      </c>
      <c r="F256" s="14">
        <v>310</v>
      </c>
      <c r="G256">
        <f>IF(Таблица4[[#This Row],[Тип сделки]]="Продажа",-Таблица4[[#This Row],[Количество]],Таблица4[[#This Row],[Количество]])</f>
        <v>310</v>
      </c>
      <c r="H256" s="25">
        <f>Таблица4[[#This Row],[Количество_net]]*VLOOKUP(Таблица4[[#This Row],[Дата сделки]],Таблица1[[Date]:[Close]],2,FALSE)</f>
        <v>1946.1117999999999</v>
      </c>
      <c r="I256">
        <f>Таблица4[[#This Row],[Стоимость]]/(1+$K$5)^((D257-$D$6)/365)</f>
        <v>1679.5276548464728</v>
      </c>
      <c r="N256" s="7" t="s">
        <v>2976</v>
      </c>
      <c r="O256" s="25">
        <v>-380</v>
      </c>
    </row>
    <row r="257" spans="4:15" x14ac:dyDescent="0.2">
      <c r="D257" s="21">
        <v>43434</v>
      </c>
      <c r="E257" t="s">
        <v>2779</v>
      </c>
      <c r="F257" s="14">
        <v>130</v>
      </c>
      <c r="G257">
        <f>IF(Таблица4[[#This Row],[Тип сделки]]="Продажа",-Таблица4[[#This Row],[Количество]],Таблица4[[#This Row],[Количество]])</f>
        <v>130</v>
      </c>
      <c r="H257" s="25">
        <f>Таблица4[[#This Row],[Количество_net]]*VLOOKUP(Таблица4[[#This Row],[Дата сделки]],Таблица1[[Date]:[Close]],2,FALSE)</f>
        <v>816.1114</v>
      </c>
      <c r="I257">
        <f>Таблица4[[#This Row],[Стоимость]]/(1+$K$5)^((D258-$D$6)/365)</f>
        <v>703.49503222662202</v>
      </c>
      <c r="N257" s="7" t="s">
        <v>2977</v>
      </c>
      <c r="O257" s="25">
        <v>0</v>
      </c>
    </row>
    <row r="258" spans="4:15" x14ac:dyDescent="0.2">
      <c r="D258" s="21">
        <v>43444</v>
      </c>
      <c r="E258" t="s">
        <v>2771</v>
      </c>
      <c r="F258" s="14">
        <v>380</v>
      </c>
      <c r="G258">
        <f>IF(Таблица4[[#This Row],[Тип сделки]]="Продажа",-Таблица4[[#This Row],[Количество]],Таблица4[[#This Row],[Количество]])</f>
        <v>-380</v>
      </c>
      <c r="H258" s="25">
        <f>Таблица4[[#This Row],[Количество_net]]*VLOOKUP(Таблица4[[#This Row],[Дата сделки]],Таблица1[[Date]:[Close]],2,FALSE)</f>
        <v>-2381.5018</v>
      </c>
      <c r="I258">
        <f>Таблица4[[#This Row],[Стоимость]]/(1+$K$5)^((D259-$D$6)/365)</f>
        <v>-2052.3950006965774</v>
      </c>
      <c r="N258" s="7" t="s">
        <v>2978</v>
      </c>
      <c r="O258" s="25">
        <v>100</v>
      </c>
    </row>
    <row r="259" spans="4:15" x14ac:dyDescent="0.2">
      <c r="D259" s="21">
        <v>43446</v>
      </c>
      <c r="E259" t="s">
        <v>2779</v>
      </c>
      <c r="F259" s="14">
        <v>370</v>
      </c>
      <c r="G259">
        <f>IF(Таблица4[[#This Row],[Тип сделки]]="Продажа",-Таблица4[[#This Row],[Количество]],Таблица4[[#This Row],[Количество]])</f>
        <v>370</v>
      </c>
      <c r="H259" s="25">
        <f>Таблица4[[#This Row],[Количество_net]]*VLOOKUP(Таблица4[[#This Row],[Дата сделки]],Таблица1[[Date]:[Close]],2,FALSE)</f>
        <v>2280.8501999999999</v>
      </c>
      <c r="I259">
        <f>Таблица4[[#This Row],[Стоимость]]/(1+$K$5)^((D260-$D$6)/365)</f>
        <v>1964.0446153834407</v>
      </c>
      <c r="N259" s="7" t="s">
        <v>2979</v>
      </c>
      <c r="O259" s="25">
        <v>340</v>
      </c>
    </row>
    <row r="260" spans="4:15" x14ac:dyDescent="0.2">
      <c r="D260" s="21">
        <v>43453</v>
      </c>
      <c r="E260" t="s">
        <v>2771</v>
      </c>
      <c r="F260" s="14">
        <v>100</v>
      </c>
      <c r="G260">
        <f>IF(Таблица4[[#This Row],[Тип сделки]]="Продажа",-Таблица4[[#This Row],[Количество]],Таблица4[[#This Row],[Количество]])</f>
        <v>-100</v>
      </c>
      <c r="H260" s="25">
        <f>Таблица4[[#This Row],[Количество_net]]*VLOOKUP(Таблица4[[#This Row],[Дата сделки]],Таблица1[[Date]:[Close]],2,FALSE)</f>
        <v>-605.64700000000005</v>
      </c>
      <c r="I260">
        <f>Таблица4[[#This Row],[Стоимость]]/(1+$K$5)^((D261-$D$6)/365)</f>
        <v>-521.40188854853943</v>
      </c>
      <c r="N260" s="7" t="s">
        <v>2980</v>
      </c>
      <c r="O260" s="25">
        <v>370</v>
      </c>
    </row>
    <row r="261" spans="4:15" x14ac:dyDescent="0.2">
      <c r="D261" s="21">
        <v>43455</v>
      </c>
      <c r="E261" t="s">
        <v>2771</v>
      </c>
      <c r="F261" s="14">
        <v>140</v>
      </c>
      <c r="G261">
        <f>IF(Таблица4[[#This Row],[Тип сделки]]="Продажа",-Таблица4[[#This Row],[Количество]],Таблица4[[#This Row],[Количество]])</f>
        <v>-140</v>
      </c>
      <c r="H261" s="25">
        <f>Таблица4[[#This Row],[Количество_net]]*VLOOKUP(Таблица4[[#This Row],[Дата сделки]],Таблица1[[Date]:[Close]],2,FALSE)</f>
        <v>-828.30859999999996</v>
      </c>
      <c r="I261">
        <f>Таблица4[[#This Row],[Стоимость]]/(1+$K$5)^((D262-$D$6)/365)</f>
        <v>-712.25813348593567</v>
      </c>
      <c r="N261" s="7" t="s">
        <v>2981</v>
      </c>
      <c r="O261" s="25">
        <v>-50</v>
      </c>
    </row>
    <row r="262" spans="4:15" x14ac:dyDescent="0.2">
      <c r="D262" s="21">
        <v>43465</v>
      </c>
      <c r="E262" t="s">
        <v>2771</v>
      </c>
      <c r="F262" s="14">
        <v>320</v>
      </c>
      <c r="G262">
        <f>IF(Таблица4[[#This Row],[Тип сделки]]="Продажа",-Таблица4[[#This Row],[Количество]],Таблица4[[#This Row],[Количество]])</f>
        <v>-320</v>
      </c>
      <c r="H262" s="25">
        <f>Таблица4[[#This Row],[Количество_net]]*VLOOKUP(Таблица4[[#This Row],[Дата сделки]],Таблица1[[Date]:[Close]],2,FALSE)</f>
        <v>-1871.9488000000001</v>
      </c>
      <c r="I262">
        <f>Таблица4[[#This Row],[Стоимость]]/(1+$K$5)^((D263-$D$6)/365)</f>
        <v>-1606.6702809410469</v>
      </c>
      <c r="N262" s="7" t="s">
        <v>2752</v>
      </c>
      <c r="O262" s="25">
        <v>-240</v>
      </c>
    </row>
    <row r="263" spans="4:15" x14ac:dyDescent="0.2">
      <c r="D263" s="21">
        <v>43481</v>
      </c>
      <c r="E263" t="s">
        <v>2771</v>
      </c>
      <c r="F263" s="14">
        <v>70</v>
      </c>
      <c r="G263">
        <f>IF(Таблица4[[#This Row],[Тип сделки]]="Продажа",-Таблица4[[#This Row],[Количество]],Таблица4[[#This Row],[Количество]])</f>
        <v>-70</v>
      </c>
      <c r="H263" s="25">
        <f>Таблица4[[#This Row],[Количество_net]]*VLOOKUP(Таблица4[[#This Row],[Дата сделки]],Таблица1[[Date]:[Close]],2,FALSE)</f>
        <v>-431.51220000000001</v>
      </c>
      <c r="I263">
        <f>Таблица4[[#This Row],[Стоимость]]/(1+$K$5)^((D264-$D$6)/365)</f>
        <v>-369.75578496598945</v>
      </c>
      <c r="N263" s="7" t="s">
        <v>2982</v>
      </c>
      <c r="O263" s="25">
        <v>-460</v>
      </c>
    </row>
    <row r="264" spans="4:15" x14ac:dyDescent="0.2">
      <c r="D264" s="21">
        <v>43495</v>
      </c>
      <c r="E264" t="s">
        <v>2779</v>
      </c>
      <c r="F264" s="14">
        <v>420</v>
      </c>
      <c r="G264">
        <f>IF(Таблица4[[#This Row],[Тип сделки]]="Продажа",-Таблица4[[#This Row],[Количество]],Таблица4[[#This Row],[Количество]])</f>
        <v>420</v>
      </c>
      <c r="H264" s="25">
        <f>Таблица4[[#This Row],[Количество_net]]*VLOOKUP(Таблица4[[#This Row],[Дата сделки]],Таблица1[[Date]:[Close]],2,FALSE)</f>
        <v>2763.2093999999997</v>
      </c>
      <c r="I264">
        <f>Таблица4[[#This Row],[Стоимость]]/(1+$K$5)^((D265-$D$6)/365)</f>
        <v>2367.7491869810419</v>
      </c>
      <c r="N264" s="7" t="s">
        <v>2983</v>
      </c>
      <c r="O264" s="25">
        <v>430</v>
      </c>
    </row>
    <row r="265" spans="4:15" x14ac:dyDescent="0.2">
      <c r="D265" s="21">
        <v>43495</v>
      </c>
      <c r="E265" t="s">
        <v>2779</v>
      </c>
      <c r="F265" s="14">
        <v>180</v>
      </c>
      <c r="G265">
        <f>IF(Таблица4[[#This Row],[Тип сделки]]="Продажа",-Таблица4[[#This Row],[Количество]],Таблица4[[#This Row],[Количество]])</f>
        <v>180</v>
      </c>
      <c r="H265" s="25">
        <f>Таблица4[[#This Row],[Количество_net]]*VLOOKUP(Таблица4[[#This Row],[Дата сделки]],Таблица1[[Date]:[Close]],2,FALSE)</f>
        <v>1184.2326</v>
      </c>
      <c r="I265">
        <f>Таблица4[[#This Row],[Стоимость]]/(1+$K$5)^((D266-$D$6)/365)</f>
        <v>1014.6310126513218</v>
      </c>
      <c r="N265" s="7" t="s">
        <v>2984</v>
      </c>
      <c r="O265" s="25">
        <v>-470</v>
      </c>
    </row>
    <row r="266" spans="4:15" x14ac:dyDescent="0.2">
      <c r="D266" s="21">
        <v>43496</v>
      </c>
      <c r="E266" t="s">
        <v>2771</v>
      </c>
      <c r="F266" s="14">
        <v>150</v>
      </c>
      <c r="G266">
        <f>IF(Таблица4[[#This Row],[Тип сделки]]="Продажа",-Таблица4[[#This Row],[Количество]],Таблица4[[#This Row],[Количество]])</f>
        <v>-150</v>
      </c>
      <c r="H266" s="25">
        <f>Таблица4[[#This Row],[Количество_net]]*VLOOKUP(Таблица4[[#This Row],[Дата сделки]],Таблица1[[Date]:[Close]],2,FALSE)</f>
        <v>-990.2595</v>
      </c>
      <c r="I266">
        <f>Таблица4[[#This Row],[Стоимость]]/(1+$K$5)^((D267-$D$6)/365)</f>
        <v>-848.33885648683372</v>
      </c>
      <c r="N266" s="7" t="s">
        <v>2985</v>
      </c>
      <c r="O266" s="25">
        <v>-50</v>
      </c>
    </row>
    <row r="267" spans="4:15" x14ac:dyDescent="0.2">
      <c r="D267" s="21">
        <v>43497</v>
      </c>
      <c r="E267" t="s">
        <v>2779</v>
      </c>
      <c r="F267" s="14">
        <v>310</v>
      </c>
      <c r="G267">
        <f>IF(Таблица4[[#This Row],[Тип сделки]]="Продажа",-Таблица4[[#This Row],[Количество]],Таблица4[[#This Row],[Количество]])</f>
        <v>310</v>
      </c>
      <c r="H267" s="25">
        <f>Таблица4[[#This Row],[Количество_net]]*VLOOKUP(Таблица4[[#This Row],[Дата сделки]],Таблица1[[Date]:[Close]],2,FALSE)</f>
        <v>2027.9394</v>
      </c>
      <c r="I267">
        <f>Таблица4[[#This Row],[Стоимость]]/(1+$K$5)^((D268-$D$6)/365)</f>
        <v>1736.489661121499</v>
      </c>
      <c r="N267" s="7" t="s">
        <v>2986</v>
      </c>
      <c r="O267" s="25">
        <v>270</v>
      </c>
    </row>
    <row r="268" spans="4:15" x14ac:dyDescent="0.2">
      <c r="D268" s="21">
        <v>43501</v>
      </c>
      <c r="E268" t="s">
        <v>2779</v>
      </c>
      <c r="F268" s="14">
        <v>10</v>
      </c>
      <c r="G268">
        <f>IF(Таблица4[[#This Row],[Тип сделки]]="Продажа",-Таблица4[[#This Row],[Количество]],Таблица4[[#This Row],[Количество]])</f>
        <v>10</v>
      </c>
      <c r="H268" s="25">
        <f>Таблица4[[#This Row],[Количество_net]]*VLOOKUP(Таблица4[[#This Row],[Дата сделки]],Таблица1[[Date]:[Close]],2,FALSE)</f>
        <v>65.790700000000001</v>
      </c>
      <c r="I268">
        <f>Таблица4[[#This Row],[Стоимость]]/(1+$K$5)^((D269-$D$6)/365)</f>
        <v>56.328859466965575</v>
      </c>
      <c r="N268" s="7" t="s">
        <v>2987</v>
      </c>
      <c r="O268" s="25">
        <v>20</v>
      </c>
    </row>
    <row r="269" spans="4:15" x14ac:dyDescent="0.2">
      <c r="D269" s="21">
        <v>43502</v>
      </c>
      <c r="E269" t="s">
        <v>2779</v>
      </c>
      <c r="F269" s="14">
        <v>350</v>
      </c>
      <c r="G269">
        <f>IF(Таблица4[[#This Row],[Тип сделки]]="Продажа",-Таблица4[[#This Row],[Количество]],Таблица4[[#This Row],[Количество]])</f>
        <v>350</v>
      </c>
      <c r="H269" s="25">
        <f>Таблица4[[#This Row],[Количество_net]]*VLOOKUP(Таблица4[[#This Row],[Дата сделки]],Таблица1[[Date]:[Close]],2,FALSE)</f>
        <v>2295.6745000000001</v>
      </c>
      <c r="I269">
        <f>Таблица4[[#This Row],[Стоимость]]/(1+$K$5)^((D270-$D$6)/365)</f>
        <v>1963.90878509146</v>
      </c>
      <c r="N269" s="7" t="s">
        <v>2988</v>
      </c>
      <c r="O269" s="25">
        <v>-260</v>
      </c>
    </row>
    <row r="270" spans="4:15" x14ac:dyDescent="0.2">
      <c r="D270" s="21">
        <v>43509</v>
      </c>
      <c r="E270" t="s">
        <v>2771</v>
      </c>
      <c r="F270" s="14">
        <v>60</v>
      </c>
      <c r="G270">
        <f>IF(Таблица4[[#This Row],[Тип сделки]]="Продажа",-Таблица4[[#This Row],[Количество]],Таблица4[[#This Row],[Количество]])</f>
        <v>-60</v>
      </c>
      <c r="H270" s="25">
        <f>Таблица4[[#This Row],[Количество_net]]*VLOOKUP(Таблица4[[#This Row],[Дата сделки]],Таблица1[[Date]:[Close]],2,FALSE)</f>
        <v>-394.74419999999998</v>
      </c>
      <c r="I270">
        <f>Таблица4[[#This Row],[Стоимость]]/(1+$K$5)^((D271-$D$6)/365)</f>
        <v>-337.65717451982709</v>
      </c>
      <c r="N270" s="7" t="s">
        <v>2745</v>
      </c>
      <c r="O270" s="25">
        <v>-60</v>
      </c>
    </row>
    <row r="271" spans="4:15" x14ac:dyDescent="0.2">
      <c r="D271" s="21">
        <v>43510</v>
      </c>
      <c r="E271" t="s">
        <v>2779</v>
      </c>
      <c r="F271" s="14">
        <v>450</v>
      </c>
      <c r="G271">
        <f>IF(Таблица4[[#This Row],[Тип сделки]]="Продажа",-Таблица4[[#This Row],[Количество]],Таблица4[[#This Row],[Количество]])</f>
        <v>450</v>
      </c>
      <c r="H271" s="25">
        <f>Таблица4[[#This Row],[Количество_net]]*VLOOKUP(Таблица4[[#This Row],[Дата сделки]],Таблица1[[Date]:[Close]],2,FALSE)</f>
        <v>2964.78</v>
      </c>
      <c r="I271">
        <f>Таблица4[[#This Row],[Стоимость]]/(1+$K$5)^((D272-$D$6)/365)</f>
        <v>2534.537990627598</v>
      </c>
      <c r="N271" s="7" t="s">
        <v>2725</v>
      </c>
      <c r="O271" s="25">
        <v>-590</v>
      </c>
    </row>
    <row r="272" spans="4:15" x14ac:dyDescent="0.2">
      <c r="D272" s="21">
        <v>43515</v>
      </c>
      <c r="E272" t="s">
        <v>2779</v>
      </c>
      <c r="F272" s="14">
        <v>450</v>
      </c>
      <c r="G272">
        <f>IF(Таблица4[[#This Row],[Тип сделки]]="Продажа",-Таблица4[[#This Row],[Количество]],Таблица4[[#This Row],[Количество]])</f>
        <v>450</v>
      </c>
      <c r="H272" s="25">
        <f>Таблица4[[#This Row],[Количество_net]]*VLOOKUP(Таблица4[[#This Row],[Дата сделки]],Таблица1[[Date]:[Close]],2,FALSE)</f>
        <v>2991.1769999999997</v>
      </c>
      <c r="I272">
        <f>Таблица4[[#This Row],[Стоимость]]/(1+$K$5)^((D273-$D$6)/365)</f>
        <v>2554.7135977052567</v>
      </c>
      <c r="N272" s="7" t="s">
        <v>2989</v>
      </c>
      <c r="O272" s="25">
        <v>-420</v>
      </c>
    </row>
    <row r="273" spans="4:15" x14ac:dyDescent="0.2">
      <c r="D273" s="21">
        <v>43523</v>
      </c>
      <c r="E273" t="s">
        <v>2779</v>
      </c>
      <c r="F273" s="14">
        <v>10</v>
      </c>
      <c r="G273">
        <f>IF(Таблица4[[#This Row],[Тип сделки]]="Продажа",-Таблица4[[#This Row],[Количество]],Таблица4[[#This Row],[Количество]])</f>
        <v>10</v>
      </c>
      <c r="H273" s="25">
        <f>Таблица4[[#This Row],[Количество_net]]*VLOOKUP(Таблица4[[#This Row],[Дата сделки]],Таблица1[[Date]:[Close]],2,FALSE)</f>
        <v>65.217399999999998</v>
      </c>
      <c r="I273">
        <f>Таблица4[[#This Row],[Стоимость]]/(1+$K$5)^((D274-$D$6)/365)</f>
        <v>55.701076394670999</v>
      </c>
      <c r="N273" s="7" t="s">
        <v>2747</v>
      </c>
      <c r="O273" s="25">
        <v>-360</v>
      </c>
    </row>
    <row r="274" spans="4:15" x14ac:dyDescent="0.2">
      <c r="D274" s="21">
        <v>43523</v>
      </c>
      <c r="E274" t="s">
        <v>2779</v>
      </c>
      <c r="F274" s="14">
        <v>360</v>
      </c>
      <c r="G274">
        <f>IF(Таблица4[[#This Row],[Тип сделки]]="Продажа",-Таблица4[[#This Row],[Количество]],Таблица4[[#This Row],[Количество]])</f>
        <v>360</v>
      </c>
      <c r="H274" s="25">
        <f>Таблица4[[#This Row],[Количество_net]]*VLOOKUP(Таблица4[[#This Row],[Дата сделки]],Таблица1[[Date]:[Close]],2,FALSE)</f>
        <v>2347.8263999999999</v>
      </c>
      <c r="I274">
        <f>Таблица4[[#This Row],[Стоимость]]/(1+$K$5)^((D275-$D$6)/365)</f>
        <v>2005.004308793742</v>
      </c>
      <c r="N274" s="7" t="s">
        <v>2990</v>
      </c>
      <c r="O274" s="25">
        <v>40</v>
      </c>
    </row>
    <row r="275" spans="4:15" x14ac:dyDescent="0.2">
      <c r="D275" s="21">
        <v>43524</v>
      </c>
      <c r="E275" t="s">
        <v>2779</v>
      </c>
      <c r="F275" s="14">
        <v>140</v>
      </c>
      <c r="G275">
        <f>IF(Таблица4[[#This Row],[Тип сделки]]="Продажа",-Таблица4[[#This Row],[Количество]],Таблица4[[#This Row],[Количество]])</f>
        <v>140</v>
      </c>
      <c r="H275" s="25">
        <f>Таблица4[[#This Row],[Количество_net]]*VLOOKUP(Таблица4[[#This Row],[Дата сделки]],Таблица1[[Date]:[Close]],2,FALSE)</f>
        <v>913.22979999999995</v>
      </c>
      <c r="I275">
        <f>Таблица4[[#This Row],[Стоимость]]/(1+$K$5)^((D276-$D$6)/365)</f>
        <v>779.79172994396311</v>
      </c>
      <c r="N275" s="7" t="s">
        <v>2991</v>
      </c>
      <c r="O275" s="25">
        <v>70</v>
      </c>
    </row>
    <row r="276" spans="4:15" x14ac:dyDescent="0.2">
      <c r="D276" s="21">
        <v>43525</v>
      </c>
      <c r="E276" t="s">
        <v>2779</v>
      </c>
      <c r="F276" s="14">
        <v>280</v>
      </c>
      <c r="G276">
        <f>IF(Таблица4[[#This Row],[Тип сделки]]="Продажа",-Таблица4[[#This Row],[Количество]],Таблица4[[#This Row],[Количество]])</f>
        <v>280</v>
      </c>
      <c r="H276" s="25">
        <f>Таблица4[[#This Row],[Количество_net]]*VLOOKUP(Таблица4[[#This Row],[Дата сделки]],Таблица1[[Date]:[Close]],2,FALSE)</f>
        <v>1831.3119999999999</v>
      </c>
      <c r="I276">
        <f>Таблица4[[#This Row],[Стоимость]]/(1+$K$5)^((D277-$D$6)/365)</f>
        <v>1563.7268435032879</v>
      </c>
      <c r="N276" s="7" t="s">
        <v>2992</v>
      </c>
      <c r="O276" s="25">
        <v>-400</v>
      </c>
    </row>
    <row r="277" spans="4:15" x14ac:dyDescent="0.2">
      <c r="D277" s="21">
        <v>43525</v>
      </c>
      <c r="E277" t="s">
        <v>2779</v>
      </c>
      <c r="F277" s="14">
        <v>230</v>
      </c>
      <c r="G277">
        <f>IF(Таблица4[[#This Row],[Тип сделки]]="Продажа",-Таблица4[[#This Row],[Количество]],Таблица4[[#This Row],[Количество]])</f>
        <v>230</v>
      </c>
      <c r="H277" s="25">
        <f>Таблица4[[#This Row],[Количество_net]]*VLOOKUP(Таблица4[[#This Row],[Дата сделки]],Таблица1[[Date]:[Close]],2,FALSE)</f>
        <v>1504.2919999999999</v>
      </c>
      <c r="I277">
        <f>Таблица4[[#This Row],[Стоимость]]/(1+$K$5)^((D278-$D$6)/365)</f>
        <v>1283.5891177906915</v>
      </c>
      <c r="N277" s="7" t="s">
        <v>2765</v>
      </c>
      <c r="O277" s="25">
        <v>-530</v>
      </c>
    </row>
    <row r="278" spans="4:15" x14ac:dyDescent="0.2">
      <c r="D278" s="21">
        <v>43531</v>
      </c>
      <c r="E278" t="s">
        <v>2771</v>
      </c>
      <c r="F278" s="14">
        <v>380</v>
      </c>
      <c r="G278">
        <f>IF(Таблица4[[#This Row],[Тип сделки]]="Продажа",-Таблица4[[#This Row],[Количество]],Таблица4[[#This Row],[Количество]])</f>
        <v>-380</v>
      </c>
      <c r="H278" s="25">
        <f>Таблица4[[#This Row],[Количество_net]]*VLOOKUP(Таблица4[[#This Row],[Дата сделки]],Таблица1[[Date]:[Close]],2,FALSE)</f>
        <v>-2498.5266000000001</v>
      </c>
      <c r="I278">
        <f>Таблица4[[#This Row],[Стоимость]]/(1+$K$5)^((D279-$D$6)/365)</f>
        <v>-2130.9572878052118</v>
      </c>
      <c r="N278" s="7" t="s">
        <v>2993</v>
      </c>
      <c r="O278" s="25">
        <v>200</v>
      </c>
    </row>
    <row r="279" spans="4:15" x14ac:dyDescent="0.2">
      <c r="D279" s="21">
        <v>43535</v>
      </c>
      <c r="E279" t="s">
        <v>2779</v>
      </c>
      <c r="F279" s="14">
        <v>0</v>
      </c>
      <c r="G279">
        <f>IF(Таблица4[[#This Row],[Тип сделки]]="Продажа",-Таблица4[[#This Row],[Количество]],Таблица4[[#This Row],[Количество]])</f>
        <v>0</v>
      </c>
      <c r="H279" s="25">
        <f>Таблица4[[#This Row],[Количество_net]]*VLOOKUP(Таблица4[[#This Row],[Дата сделки]],Таблица1[[Date]:[Close]],2,FALSE)</f>
        <v>0</v>
      </c>
      <c r="I279">
        <f>Таблица4[[#This Row],[Стоимость]]/(1+$K$5)^((D280-$D$6)/365)</f>
        <v>0</v>
      </c>
      <c r="N279" s="7" t="s">
        <v>2994</v>
      </c>
      <c r="O279" s="25">
        <v>-310</v>
      </c>
    </row>
    <row r="280" spans="4:15" x14ac:dyDescent="0.2">
      <c r="D280" s="21">
        <v>43536</v>
      </c>
      <c r="E280" t="s">
        <v>2779</v>
      </c>
      <c r="F280" s="14">
        <v>100</v>
      </c>
      <c r="G280">
        <f>IF(Таблица4[[#This Row],[Тип сделки]]="Продажа",-Таблица4[[#This Row],[Количество]],Таблица4[[#This Row],[Количество]])</f>
        <v>100</v>
      </c>
      <c r="H280" s="25">
        <f>Таблица4[[#This Row],[Количество_net]]*VLOOKUP(Таблица4[[#This Row],[Дата сделки]],Таблица1[[Date]:[Close]],2,FALSE)</f>
        <v>670.43799999999999</v>
      </c>
      <c r="I280">
        <f>Таблица4[[#This Row],[Стоимость]]/(1+$K$5)^((D281-$D$6)/365)</f>
        <v>571.53953386557691</v>
      </c>
      <c r="N280" s="7" t="s">
        <v>2995</v>
      </c>
      <c r="O280" s="25">
        <v>-30</v>
      </c>
    </row>
    <row r="281" spans="4:15" x14ac:dyDescent="0.2">
      <c r="D281" s="21">
        <v>43539</v>
      </c>
      <c r="E281" t="s">
        <v>2779</v>
      </c>
      <c r="F281" s="14">
        <v>340</v>
      </c>
      <c r="G281">
        <f>IF(Таблица4[[#This Row],[Тип сделки]]="Продажа",-Таблица4[[#This Row],[Количество]],Таблица4[[#This Row],[Количество]])</f>
        <v>340</v>
      </c>
      <c r="H281" s="25">
        <f>Таблица4[[#This Row],[Количество_net]]*VLOOKUP(Таблица4[[#This Row],[Дата сделки]],Таблица1[[Date]:[Close]],2,FALSE)</f>
        <v>2301.7013999999999</v>
      </c>
      <c r="I281">
        <f>Таблица4[[#This Row],[Стоимость]]/(1+$K$5)^((D282-$D$6)/365)</f>
        <v>1961.481884353919</v>
      </c>
      <c r="N281" s="7" t="s">
        <v>2744</v>
      </c>
      <c r="O281" s="25">
        <v>0</v>
      </c>
    </row>
    <row r="282" spans="4:15" x14ac:dyDescent="0.2">
      <c r="D282" s="21">
        <v>43542</v>
      </c>
      <c r="E282" t="s">
        <v>2779</v>
      </c>
      <c r="F282" s="14">
        <v>370</v>
      </c>
      <c r="G282">
        <f>IF(Таблица4[[#This Row],[Тип сделки]]="Продажа",-Таблица4[[#This Row],[Количество]],Таблица4[[#This Row],[Количество]])</f>
        <v>370</v>
      </c>
      <c r="H282" s="25">
        <f>Таблица4[[#This Row],[Количество_net]]*VLOOKUP(Таблица4[[#This Row],[Дата сделки]],Таблица1[[Date]:[Close]],2,FALSE)</f>
        <v>2455.9564</v>
      </c>
      <c r="I282">
        <f>Таблица4[[#This Row],[Стоимость]]/(1+$K$5)^((D283-$D$6)/365)</f>
        <v>2092.6914210846526</v>
      </c>
      <c r="N282" s="7" t="s">
        <v>2680</v>
      </c>
      <c r="O282" s="25">
        <v>-360</v>
      </c>
    </row>
    <row r="283" spans="4:15" x14ac:dyDescent="0.2">
      <c r="D283" s="21">
        <v>43543</v>
      </c>
      <c r="E283" t="s">
        <v>2771</v>
      </c>
      <c r="F283" s="14">
        <v>50</v>
      </c>
      <c r="G283">
        <f>IF(Таблица4[[#This Row],[Тип сделки]]="Продажа",-Таблица4[[#This Row],[Количество]],Таблица4[[#This Row],[Количество]])</f>
        <v>-50</v>
      </c>
      <c r="H283" s="25">
        <f>Таблица4[[#This Row],[Количество_net]]*VLOOKUP(Таблица4[[#This Row],[Дата сделки]],Таблица1[[Date]:[Close]],2,FALSE)</f>
        <v>-331.28649999999999</v>
      </c>
      <c r="I283">
        <f>Таблица4[[#This Row],[Стоимость]]/(1+$K$5)^((D284-$D$6)/365)</f>
        <v>-282.08734957362128</v>
      </c>
      <c r="N283" s="7" t="s">
        <v>2996</v>
      </c>
      <c r="O283" s="25">
        <v>250</v>
      </c>
    </row>
    <row r="284" spans="4:15" x14ac:dyDescent="0.2">
      <c r="D284" s="21">
        <v>43549</v>
      </c>
      <c r="E284" t="s">
        <v>2771</v>
      </c>
      <c r="F284" s="14">
        <v>240</v>
      </c>
      <c r="G284">
        <f>IF(Таблица4[[#This Row],[Тип сделки]]="Продажа",-Таблица4[[#This Row],[Количество]],Таблица4[[#This Row],[Количество]])</f>
        <v>-240</v>
      </c>
      <c r="H284" s="25">
        <f>Таблица4[[#This Row],[Количество_net]]*VLOOKUP(Таблица4[[#This Row],[Дата сделки]],Таблица1[[Date]:[Close]],2,FALSE)</f>
        <v>-1600.7328</v>
      </c>
      <c r="I284">
        <f>Таблица4[[#This Row],[Стоимость]]/(1+$K$5)^((D285-$D$6)/365)</f>
        <v>-1362.6902830984841</v>
      </c>
      <c r="N284" s="7" t="s">
        <v>2758</v>
      </c>
      <c r="O284" s="25">
        <v>330</v>
      </c>
    </row>
    <row r="285" spans="4:15" x14ac:dyDescent="0.2">
      <c r="D285" s="21">
        <v>43551</v>
      </c>
      <c r="E285" t="s">
        <v>2771</v>
      </c>
      <c r="F285" s="14">
        <v>460</v>
      </c>
      <c r="G285">
        <f>IF(Таблица4[[#This Row],[Тип сделки]]="Продажа",-Таблица4[[#This Row],[Количество]],Таблица4[[#This Row],[Количество]])</f>
        <v>-460</v>
      </c>
      <c r="H285" s="25">
        <f>Таблица4[[#This Row],[Количество_net]]*VLOOKUP(Таблица4[[#This Row],[Дата сделки]],Таблица1[[Date]:[Close]],2,FALSE)</f>
        <v>-3091.3747999999996</v>
      </c>
      <c r="I285">
        <f>Таблица4[[#This Row],[Стоимость]]/(1+$K$5)^((D286-$D$6)/365)</f>
        <v>-2628.8933813380449</v>
      </c>
      <c r="N285" s="7" t="s">
        <v>2997</v>
      </c>
      <c r="O285" s="25">
        <v>-600</v>
      </c>
    </row>
    <row r="286" spans="4:15" x14ac:dyDescent="0.2">
      <c r="D286" s="21">
        <v>43560</v>
      </c>
      <c r="E286" t="s">
        <v>2779</v>
      </c>
      <c r="F286" s="14">
        <v>430</v>
      </c>
      <c r="G286">
        <f>IF(Таблица4[[#This Row],[Тип сделки]]="Продажа",-Таблица4[[#This Row],[Количество]],Таблица4[[#This Row],[Количество]])</f>
        <v>430</v>
      </c>
      <c r="H286" s="25">
        <f>Таблица4[[#This Row],[Количество_net]]*VLOOKUP(Таблица4[[#This Row],[Дата сделки]],Таблица1[[Date]:[Close]],2,FALSE)</f>
        <v>2910.3991000000001</v>
      </c>
      <c r="I286">
        <f>Таблица4[[#This Row],[Стоимость]]/(1+$K$5)^((D287-$D$6)/365)</f>
        <v>2474.1243481240926</v>
      </c>
      <c r="N286" s="7" t="s">
        <v>2998</v>
      </c>
      <c r="O286" s="25">
        <v>330</v>
      </c>
    </row>
    <row r="287" spans="4:15" x14ac:dyDescent="0.2">
      <c r="D287" s="21">
        <v>43563</v>
      </c>
      <c r="E287" t="s">
        <v>2771</v>
      </c>
      <c r="F287" s="14">
        <v>470</v>
      </c>
      <c r="G287">
        <f>IF(Таблица4[[#This Row],[Тип сделки]]="Продажа",-Таблица4[[#This Row],[Количество]],Таблица4[[#This Row],[Количество]])</f>
        <v>-470</v>
      </c>
      <c r="H287" s="25">
        <f>Таблица4[[#This Row],[Количество_net]]*VLOOKUP(Таблица4[[#This Row],[Дата сделки]],Таблица1[[Date]:[Close]],2,FALSE)</f>
        <v>-3173.6138999999998</v>
      </c>
      <c r="I287">
        <f>Таблица4[[#This Row],[Стоимость]]/(1+$K$5)^((D288-$D$6)/365)</f>
        <v>-2697.5672920766342</v>
      </c>
      <c r="N287" s="7" t="s">
        <v>2999</v>
      </c>
      <c r="O287" s="25">
        <v>-350</v>
      </c>
    </row>
    <row r="288" spans="4:15" x14ac:dyDescent="0.2">
      <c r="D288" s="21">
        <v>43564</v>
      </c>
      <c r="E288" t="s">
        <v>2771</v>
      </c>
      <c r="F288" s="14">
        <v>50</v>
      </c>
      <c r="G288">
        <f>IF(Таблица4[[#This Row],[Тип сделки]]="Продажа",-Таблица4[[#This Row],[Количество]],Таблица4[[#This Row],[Количество]])</f>
        <v>-50</v>
      </c>
      <c r="H288" s="25">
        <f>Таблица4[[#This Row],[Количество_net]]*VLOOKUP(Таблица4[[#This Row],[Дата сделки]],Таблица1[[Date]:[Close]],2,FALSE)</f>
        <v>-336.41899999999998</v>
      </c>
      <c r="I288">
        <f>Таблица4[[#This Row],[Стоимость]]/(1+$K$5)^((D289-$D$6)/365)</f>
        <v>-285.88880974803993</v>
      </c>
      <c r="N288" s="7" t="s">
        <v>3000</v>
      </c>
      <c r="O288" s="25">
        <v>-250</v>
      </c>
    </row>
    <row r="289" spans="4:15" x14ac:dyDescent="0.2">
      <c r="D289" s="21">
        <v>43566</v>
      </c>
      <c r="E289" t="s">
        <v>2779</v>
      </c>
      <c r="F289" s="14">
        <v>270</v>
      </c>
      <c r="G289">
        <f>IF(Таблица4[[#This Row],[Тип сделки]]="Продажа",-Таблица4[[#This Row],[Количество]],Таблица4[[#This Row],[Количество]])</f>
        <v>270</v>
      </c>
      <c r="H289" s="25">
        <f>Таблица4[[#This Row],[Количество_net]]*VLOOKUP(Таблица4[[#This Row],[Дата сделки]],Таблица1[[Date]:[Close]],2,FALSE)</f>
        <v>1825.2999</v>
      </c>
      <c r="I289">
        <f>Таблица4[[#This Row],[Стоимость]]/(1+$K$5)^((D290-$D$6)/365)</f>
        <v>1549.1458573148807</v>
      </c>
      <c r="N289" s="7" t="s">
        <v>3001</v>
      </c>
      <c r="O289" s="25">
        <v>-290</v>
      </c>
    </row>
    <row r="290" spans="4:15" x14ac:dyDescent="0.2">
      <c r="D290" s="21">
        <v>43577</v>
      </c>
      <c r="E290" t="s">
        <v>2779</v>
      </c>
      <c r="F290" s="14">
        <v>20</v>
      </c>
      <c r="G290">
        <f>IF(Таблица4[[#This Row],[Тип сделки]]="Продажа",-Таблица4[[#This Row],[Количество]],Таблица4[[#This Row],[Количество]])</f>
        <v>20</v>
      </c>
      <c r="H290" s="25">
        <f>Таблица4[[#This Row],[Количество_net]]*VLOOKUP(Таблица4[[#This Row],[Дата сделки]],Таблица1[[Date]:[Close]],2,FALSE)</f>
        <v>127.58179999999999</v>
      </c>
      <c r="I290">
        <f>Таблица4[[#This Row],[Стоимость]]/(1+$K$5)^((D291-$D$6)/365)</f>
        <v>108.17840626225055</v>
      </c>
      <c r="N290" s="7" t="s">
        <v>2671</v>
      </c>
      <c r="O290" s="25">
        <v>-70</v>
      </c>
    </row>
    <row r="291" spans="4:15" x14ac:dyDescent="0.2">
      <c r="D291" s="21">
        <v>43585</v>
      </c>
      <c r="E291" t="s">
        <v>2771</v>
      </c>
      <c r="F291" s="14">
        <v>260</v>
      </c>
      <c r="G291">
        <f>IF(Таблица4[[#This Row],[Тип сделки]]="Продажа",-Таблица4[[#This Row],[Количество]],Таблица4[[#This Row],[Количество]])</f>
        <v>-260</v>
      </c>
      <c r="H291" s="25">
        <f>Таблица4[[#This Row],[Количество_net]]*VLOOKUP(Таблица4[[#This Row],[Дата сделки]],Таблица1[[Date]:[Close]],2,FALSE)</f>
        <v>-1710.904</v>
      </c>
      <c r="I291">
        <f>Таблица4[[#This Row],[Стоимость]]/(1+$K$5)^((D292-$D$6)/365)</f>
        <v>-1450.5300060301292</v>
      </c>
      <c r="N291" s="7" t="s">
        <v>3002</v>
      </c>
      <c r="O291" s="25">
        <v>-130</v>
      </c>
    </row>
    <row r="292" spans="4:15" x14ac:dyDescent="0.2">
      <c r="D292" s="21">
        <v>43586</v>
      </c>
      <c r="E292" t="s">
        <v>2771</v>
      </c>
      <c r="F292" s="14">
        <v>60</v>
      </c>
      <c r="G292">
        <f>IF(Таблица4[[#This Row],[Тип сделки]]="Продажа",-Таблица4[[#This Row],[Количество]],Таблица4[[#This Row],[Количество]])</f>
        <v>-60</v>
      </c>
      <c r="H292" s="25">
        <f>Таблица4[[#This Row],[Количество_net]]*VLOOKUP(Таблица4[[#This Row],[Дата сделки]],Таблица1[[Date]:[Close]],2,FALSE)</f>
        <v>-394.66379999999998</v>
      </c>
      <c r="I292">
        <f>Таблица4[[#This Row],[Стоимость]]/(1+$K$5)^((D293-$D$6)/365)</f>
        <v>-334.56275394385028</v>
      </c>
      <c r="N292" s="7" t="s">
        <v>3003</v>
      </c>
      <c r="O292" s="25">
        <v>-320</v>
      </c>
    </row>
    <row r="293" spans="4:15" x14ac:dyDescent="0.2">
      <c r="D293" s="21">
        <v>43587</v>
      </c>
      <c r="E293" t="s">
        <v>2771</v>
      </c>
      <c r="F293" s="14">
        <v>450</v>
      </c>
      <c r="G293">
        <f>IF(Таблица4[[#This Row],[Тип сделки]]="Продажа",-Таблица4[[#This Row],[Количество]],Таблица4[[#This Row],[Количество]])</f>
        <v>-450</v>
      </c>
      <c r="H293" s="25">
        <f>Таблица4[[#This Row],[Количество_net]]*VLOOKUP(Таблица4[[#This Row],[Дата сделки]],Таблица1[[Date]:[Close]],2,FALSE)</f>
        <v>-2943.18</v>
      </c>
      <c r="I293">
        <f>Таблица4[[#This Row],[Стоимость]]/(1+$K$5)^((D294-$D$6)/365)</f>
        <v>-2494.9803000742945</v>
      </c>
      <c r="N293" s="7" t="s">
        <v>3004</v>
      </c>
      <c r="O293" s="25">
        <v>-450</v>
      </c>
    </row>
    <row r="294" spans="4:15" x14ac:dyDescent="0.2">
      <c r="D294" s="21">
        <v>43587</v>
      </c>
      <c r="E294" t="s">
        <v>2771</v>
      </c>
      <c r="F294" s="14">
        <v>140</v>
      </c>
      <c r="G294">
        <f>IF(Таблица4[[#This Row],[Тип сделки]]="Продажа",-Таблица4[[#This Row],[Количество]],Таблица4[[#This Row],[Количество]])</f>
        <v>-140</v>
      </c>
      <c r="H294" s="25">
        <f>Таблица4[[#This Row],[Количество_net]]*VLOOKUP(Таблица4[[#This Row],[Дата сделки]],Таблица1[[Date]:[Close]],2,FALSE)</f>
        <v>-915.65599999999995</v>
      </c>
      <c r="I294">
        <f>Таблица4[[#This Row],[Стоимость]]/(1+$K$5)^((D295-$D$6)/365)</f>
        <v>-775.76244500100916</v>
      </c>
      <c r="N294" s="7" t="s">
        <v>3005</v>
      </c>
      <c r="O294" s="25">
        <v>40</v>
      </c>
    </row>
    <row r="295" spans="4:15" x14ac:dyDescent="0.2">
      <c r="D295" s="21">
        <v>43592</v>
      </c>
      <c r="E295" t="s">
        <v>2771</v>
      </c>
      <c r="F295" s="14">
        <v>420</v>
      </c>
      <c r="G295">
        <f>IF(Таблица4[[#This Row],[Тип сделки]]="Продажа",-Таблица4[[#This Row],[Количество]],Таблица4[[#This Row],[Количество]])</f>
        <v>-420</v>
      </c>
      <c r="H295" s="25">
        <f>Таблица4[[#This Row],[Количество_net]]*VLOOKUP(Таблица4[[#This Row],[Дата сделки]],Таблица1[[Date]:[Close]],2,FALSE)</f>
        <v>-2748.0893999999998</v>
      </c>
      <c r="I295">
        <f>Таблица4[[#This Row],[Стоимость]]/(1+$K$5)^((D296-$D$6)/365)</f>
        <v>-2327.9652033330717</v>
      </c>
      <c r="N295" s="7" t="s">
        <v>3006</v>
      </c>
      <c r="O295" s="25">
        <v>90</v>
      </c>
    </row>
    <row r="296" spans="4:15" x14ac:dyDescent="0.2">
      <c r="D296" s="21">
        <v>43593</v>
      </c>
      <c r="E296" t="s">
        <v>2771</v>
      </c>
      <c r="F296" s="14">
        <v>360</v>
      </c>
      <c r="G296">
        <f>IF(Таблица4[[#This Row],[Тип сделки]]="Продажа",-Таблица4[[#This Row],[Количество]],Таблица4[[#This Row],[Количество]])</f>
        <v>-360</v>
      </c>
      <c r="H296" s="25">
        <f>Таблица4[[#This Row],[Количество_net]]*VLOOKUP(Таблица4[[#This Row],[Дата сделки]],Таблица1[[Date]:[Close]],2,FALSE)</f>
        <v>-2356.9452000000001</v>
      </c>
      <c r="I296">
        <f>Таблица4[[#This Row],[Стоимость]]/(1+$K$5)^((D297-$D$6)/365)</f>
        <v>-1996.1517605618424</v>
      </c>
      <c r="N296" s="7" t="s">
        <v>3007</v>
      </c>
      <c r="O296" s="25">
        <v>-290</v>
      </c>
    </row>
    <row r="297" spans="4:15" x14ac:dyDescent="0.2">
      <c r="D297" s="21">
        <v>43595</v>
      </c>
      <c r="E297" t="s">
        <v>2779</v>
      </c>
      <c r="F297" s="14">
        <v>40</v>
      </c>
      <c r="G297">
        <f>IF(Таблица4[[#This Row],[Тип сделки]]="Продажа",-Таблица4[[#This Row],[Количество]],Таблица4[[#This Row],[Количество]])</f>
        <v>40</v>
      </c>
      <c r="H297" s="25">
        <f>Таблица4[[#This Row],[Количество_net]]*VLOOKUP(Таблица4[[#This Row],[Дата сделки]],Таблица1[[Date]:[Close]],2,FALSE)</f>
        <v>266.04239999999999</v>
      </c>
      <c r="I297">
        <f>Таблица4[[#This Row],[Стоимость]]/(1+$K$5)^((D298-$D$6)/365)</f>
        <v>225.00159083053575</v>
      </c>
      <c r="N297" s="7" t="s">
        <v>2729</v>
      </c>
      <c r="O297" s="25">
        <v>-190</v>
      </c>
    </row>
    <row r="298" spans="4:15" x14ac:dyDescent="0.2">
      <c r="D298" s="21">
        <v>43607</v>
      </c>
      <c r="E298" t="s">
        <v>2779</v>
      </c>
      <c r="F298" s="14">
        <v>70</v>
      </c>
      <c r="G298">
        <f>IF(Таблица4[[#This Row],[Тип сделки]]="Продажа",-Таблица4[[#This Row],[Количество]],Таблица4[[#This Row],[Количество]])</f>
        <v>70</v>
      </c>
      <c r="H298" s="25">
        <f>Таблица4[[#This Row],[Количество_net]]*VLOOKUP(Таблица4[[#This Row],[Дата сделки]],Таблица1[[Date]:[Close]],2,FALSE)</f>
        <v>471.0797</v>
      </c>
      <c r="I298">
        <f>Таблица4[[#This Row],[Стоимость]]/(1+$K$5)^((D299-$D$6)/365)</f>
        <v>398.3624028103215</v>
      </c>
      <c r="N298" s="7" t="s">
        <v>3008</v>
      </c>
      <c r="O298" s="25">
        <v>-170</v>
      </c>
    </row>
    <row r="299" spans="4:15" x14ac:dyDescent="0.2">
      <c r="D299" s="21">
        <v>43608</v>
      </c>
      <c r="E299" t="s">
        <v>2771</v>
      </c>
      <c r="F299" s="14">
        <v>400</v>
      </c>
      <c r="G299">
        <f>IF(Таблица4[[#This Row],[Тип сделки]]="Продажа",-Таблица4[[#This Row],[Количество]],Таблица4[[#This Row],[Количество]])</f>
        <v>-400</v>
      </c>
      <c r="H299" s="25">
        <f>Таблица4[[#This Row],[Количество_net]]*VLOOKUP(Таблица4[[#This Row],[Дата сделки]],Таблица1[[Date]:[Close]],2,FALSE)</f>
        <v>-2719.08</v>
      </c>
      <c r="I299">
        <f>Таблица4[[#This Row],[Стоимость]]/(1+$K$5)^((D300-$D$6)/365)</f>
        <v>-2298.0107053461502</v>
      </c>
      <c r="N299" s="7" t="s">
        <v>2762</v>
      </c>
      <c r="O299" s="25">
        <v>230</v>
      </c>
    </row>
    <row r="300" spans="4:15" x14ac:dyDescent="0.2">
      <c r="D300" s="21">
        <v>43613</v>
      </c>
      <c r="E300" t="s">
        <v>2771</v>
      </c>
      <c r="F300" s="14">
        <v>400</v>
      </c>
      <c r="G300">
        <f>IF(Таблица4[[#This Row],[Тип сделки]]="Продажа",-Таблица4[[#This Row],[Количество]],Таблица4[[#This Row],[Количество]])</f>
        <v>-400</v>
      </c>
      <c r="H300" s="25">
        <f>Таблица4[[#This Row],[Количество_net]]*VLOOKUP(Таблица4[[#This Row],[Дата сделки]],Таблица1[[Date]:[Close]],2,FALSE)</f>
        <v>-2681.2200000000003</v>
      </c>
      <c r="I300">
        <f>Таблица4[[#This Row],[Стоимость]]/(1+$K$5)^((D301-$D$6)/365)</f>
        <v>-2266.0136014343843</v>
      </c>
      <c r="N300" s="7" t="s">
        <v>3009</v>
      </c>
      <c r="O300" s="25">
        <v>310</v>
      </c>
    </row>
    <row r="301" spans="4:15" x14ac:dyDescent="0.2">
      <c r="D301" s="21">
        <v>43613</v>
      </c>
      <c r="E301" t="s">
        <v>2771</v>
      </c>
      <c r="F301" s="14">
        <v>130</v>
      </c>
      <c r="G301">
        <f>IF(Таблица4[[#This Row],[Тип сделки]]="Продажа",-Таблица4[[#This Row],[Количество]],Таблица4[[#This Row],[Количество]])</f>
        <v>-130</v>
      </c>
      <c r="H301" s="25">
        <f>Таблица4[[#This Row],[Количество_net]]*VLOOKUP(Таблица4[[#This Row],[Дата сделки]],Таблица1[[Date]:[Close]],2,FALSE)</f>
        <v>-871.39650000000006</v>
      </c>
      <c r="I301">
        <f>Таблица4[[#This Row],[Стоимость]]/(1+$K$5)^((D302-$D$6)/365)</f>
        <v>-735.67986319764088</v>
      </c>
      <c r="N301" s="7" t="s">
        <v>3010</v>
      </c>
      <c r="O301" s="25">
        <v>-300</v>
      </c>
    </row>
    <row r="302" spans="4:15" x14ac:dyDescent="0.2">
      <c r="D302" s="21">
        <v>43622</v>
      </c>
      <c r="E302" t="s">
        <v>2779</v>
      </c>
      <c r="F302" s="14">
        <v>200</v>
      </c>
      <c r="G302">
        <f>IF(Таблица4[[#This Row],[Тип сделки]]="Продажа",-Таблица4[[#This Row],[Количество]],Таблица4[[#This Row],[Количество]])</f>
        <v>200</v>
      </c>
      <c r="H302" s="25">
        <f>Таблица4[[#This Row],[Количество_net]]*VLOOKUP(Таблица4[[#This Row],[Дата сделки]],Таблица1[[Date]:[Close]],2,FALSE)</f>
        <v>1376.0719999999999</v>
      </c>
      <c r="I302">
        <f>Таблица4[[#This Row],[Стоимость]]/(1+$K$5)^((D303-$D$6)/365)</f>
        <v>1160.1252420815067</v>
      </c>
      <c r="N302" s="7" t="s">
        <v>3011</v>
      </c>
      <c r="O302" s="25">
        <v>-500</v>
      </c>
    </row>
    <row r="303" spans="4:15" x14ac:dyDescent="0.2">
      <c r="D303" s="21">
        <v>43634</v>
      </c>
      <c r="E303" t="s">
        <v>2771</v>
      </c>
      <c r="F303" s="14">
        <v>470</v>
      </c>
      <c r="G303">
        <f>IF(Таблица4[[#This Row],[Тип сделки]]="Продажа",-Таблица4[[#This Row],[Количество]],Таблица4[[#This Row],[Количество]])</f>
        <v>-470</v>
      </c>
      <c r="H303" s="25">
        <f>Таблица4[[#This Row],[Количество_net]]*VLOOKUP(Таблица4[[#This Row],[Дата сделки]],Таблица1[[Date]:[Close]],2,FALSE)</f>
        <v>-3198.6790000000001</v>
      </c>
      <c r="I303">
        <f>Таблица4[[#This Row],[Стоимость]]/(1+$K$5)^((D304-$D$6)/365)</f>
        <v>-2696.7108183409241</v>
      </c>
      <c r="N303" s="7" t="s">
        <v>2739</v>
      </c>
      <c r="O303" s="25">
        <v>420</v>
      </c>
    </row>
    <row r="304" spans="4:15" x14ac:dyDescent="0.2">
      <c r="D304" s="21">
        <v>43634</v>
      </c>
      <c r="E304" t="s">
        <v>2779</v>
      </c>
      <c r="F304" s="14">
        <v>160</v>
      </c>
      <c r="G304">
        <f>IF(Таблица4[[#This Row],[Тип сделки]]="Продажа",-Таблица4[[#This Row],[Количество]],Таблица4[[#This Row],[Количество]])</f>
        <v>160</v>
      </c>
      <c r="H304" s="25">
        <f>Таблица4[[#This Row],[Количество_net]]*VLOOKUP(Таблица4[[#This Row],[Дата сделки]],Таблица1[[Date]:[Close]],2,FALSE)</f>
        <v>1088.912</v>
      </c>
      <c r="I304">
        <f>Таблица4[[#This Row],[Стоимость]]/(1+$K$5)^((D305-$D$6)/365)</f>
        <v>917.17091887981235</v>
      </c>
      <c r="N304" s="7" t="s">
        <v>2714</v>
      </c>
      <c r="O304" s="25">
        <v>-280</v>
      </c>
    </row>
    <row r="305" spans="4:15" x14ac:dyDescent="0.2">
      <c r="D305" s="21">
        <v>43642</v>
      </c>
      <c r="E305" t="s">
        <v>2779</v>
      </c>
      <c r="F305" s="14">
        <v>0</v>
      </c>
      <c r="G305">
        <f>IF(Таблица4[[#This Row],[Тип сделки]]="Продажа",-Таблица4[[#This Row],[Количество]],Таблица4[[#This Row],[Количество]])</f>
        <v>0</v>
      </c>
      <c r="H305" s="25">
        <f>Таблица4[[#This Row],[Количество_net]]*VLOOKUP(Таблица4[[#This Row],[Дата сделки]],Таблица1[[Date]:[Close]],2,FALSE)</f>
        <v>0</v>
      </c>
      <c r="I305">
        <f>Таблица4[[#This Row],[Стоимость]]/(1+$K$5)^((D306-$D$6)/365)</f>
        <v>0</v>
      </c>
      <c r="N305" s="7" t="s">
        <v>3012</v>
      </c>
      <c r="O305" s="25">
        <v>30</v>
      </c>
    </row>
    <row r="306" spans="4:15" x14ac:dyDescent="0.2">
      <c r="D306" s="21">
        <v>43642</v>
      </c>
      <c r="E306" t="s">
        <v>2771</v>
      </c>
      <c r="F306" s="14">
        <v>30</v>
      </c>
      <c r="G306">
        <f>IF(Таблица4[[#This Row],[Тип сделки]]="Продажа",-Таблица4[[#This Row],[Количество]],Таблица4[[#This Row],[Количество]])</f>
        <v>-30</v>
      </c>
      <c r="H306" s="25">
        <f>Таблица4[[#This Row],[Количество_net]]*VLOOKUP(Таблица4[[#This Row],[Дата сделки]],Таблица1[[Date]:[Close]],2,FALSE)</f>
        <v>-198.25199999999998</v>
      </c>
      <c r="I306">
        <f>Таблица4[[#This Row],[Стоимость]]/(1+$K$5)^((D307-$D$6)/365)</f>
        <v>-166.94503702274505</v>
      </c>
      <c r="N306" s="7" t="s">
        <v>3013</v>
      </c>
      <c r="O306" s="25">
        <v>-230</v>
      </c>
    </row>
    <row r="307" spans="4:15" x14ac:dyDescent="0.2">
      <c r="D307" s="21">
        <v>43644</v>
      </c>
      <c r="E307" t="s">
        <v>2779</v>
      </c>
      <c r="F307" s="14">
        <v>0</v>
      </c>
      <c r="G307">
        <f>IF(Таблица4[[#This Row],[Тип сделки]]="Продажа",-Таблица4[[#This Row],[Количество]],Таблица4[[#This Row],[Количество]])</f>
        <v>0</v>
      </c>
      <c r="H307" s="25">
        <f>Таблица4[[#This Row],[Количество_net]]*VLOOKUP(Таблица4[[#This Row],[Дата сделки]],Таблица1[[Date]:[Close]],2,FALSE)</f>
        <v>0</v>
      </c>
      <c r="I307">
        <f>Таблица4[[#This Row],[Стоимость]]/(1+$K$5)^((D308-$D$6)/365)</f>
        <v>0</v>
      </c>
      <c r="N307" s="7" t="s">
        <v>3014</v>
      </c>
      <c r="O307" s="25">
        <v>430</v>
      </c>
    </row>
    <row r="308" spans="4:15" x14ac:dyDescent="0.2">
      <c r="D308" s="21">
        <v>43655</v>
      </c>
      <c r="E308" t="s">
        <v>2771</v>
      </c>
      <c r="F308" s="14">
        <v>360</v>
      </c>
      <c r="G308">
        <f>IF(Таблица4[[#This Row],[Тип сделки]]="Продажа",-Таблица4[[#This Row],[Количество]],Таблица4[[#This Row],[Количество]])</f>
        <v>-360</v>
      </c>
      <c r="H308" s="25">
        <f>Таблица4[[#This Row],[Количество_net]]*VLOOKUP(Таблица4[[#This Row],[Дата сделки]],Таблица1[[Date]:[Close]],2,FALSE)</f>
        <v>-2493.2447999999999</v>
      </c>
      <c r="I308">
        <f>Таблица4[[#This Row],[Стоимость]]/(1+$K$5)^((D309-$D$6)/365)</f>
        <v>-2094.8651418331774</v>
      </c>
      <c r="N308" s="7" t="s">
        <v>3015</v>
      </c>
      <c r="O308" s="25">
        <v>220</v>
      </c>
    </row>
    <row r="309" spans="4:15" x14ac:dyDescent="0.2">
      <c r="D309" s="21">
        <v>43663</v>
      </c>
      <c r="E309" t="s">
        <v>2779</v>
      </c>
      <c r="F309" s="14">
        <v>100</v>
      </c>
      <c r="G309">
        <f>IF(Таблица4[[#This Row],[Тип сделки]]="Продажа",-Таблица4[[#This Row],[Количество]],Таблица4[[#This Row],[Количество]])</f>
        <v>100</v>
      </c>
      <c r="H309" s="25">
        <f>Таблица4[[#This Row],[Количество_net]]*VLOOKUP(Таблица4[[#This Row],[Дата сделки]],Таблица1[[Date]:[Close]],2,FALSE)</f>
        <v>679.90300000000002</v>
      </c>
      <c r="I309">
        <f>Таблица4[[#This Row],[Стоимость]]/(1+$K$5)^((D310-$D$6)/365)</f>
        <v>571.26564328051666</v>
      </c>
      <c r="N309" s="7" t="s">
        <v>3016</v>
      </c>
      <c r="O309" s="25">
        <v>-290</v>
      </c>
    </row>
    <row r="310" spans="4:15" x14ac:dyDescent="0.2">
      <c r="D310" s="21">
        <v>43663</v>
      </c>
      <c r="E310" t="s">
        <v>2779</v>
      </c>
      <c r="F310" s="14">
        <v>150</v>
      </c>
      <c r="G310">
        <f>IF(Таблица4[[#This Row],[Тип сделки]]="Продажа",-Таблица4[[#This Row],[Количество]],Таблица4[[#This Row],[Количество]])</f>
        <v>150</v>
      </c>
      <c r="H310" s="25">
        <f>Таблица4[[#This Row],[Количество_net]]*VLOOKUP(Таблица4[[#This Row],[Дата сделки]],Таблица1[[Date]:[Close]],2,FALSE)</f>
        <v>1019.8545</v>
      </c>
      <c r="I310">
        <f>Таблица4[[#This Row],[Стоимость]]/(1+$K$5)^((D311-$D$6)/365)</f>
        <v>856.29753763719009</v>
      </c>
      <c r="N310" s="7" t="s">
        <v>2743</v>
      </c>
      <c r="O310" s="25">
        <v>230</v>
      </c>
    </row>
    <row r="311" spans="4:15" x14ac:dyDescent="0.2">
      <c r="D311" s="21">
        <v>43669</v>
      </c>
      <c r="E311" t="s">
        <v>2779</v>
      </c>
      <c r="F311" s="14">
        <v>330</v>
      </c>
      <c r="G311">
        <f>IF(Таблица4[[#This Row],[Тип сделки]]="Продажа",-Таблица4[[#This Row],[Количество]],Таблица4[[#This Row],[Количество]])</f>
        <v>330</v>
      </c>
      <c r="H311" s="25">
        <f>Таблица4[[#This Row],[Количество_net]]*VLOOKUP(Таблица4[[#This Row],[Дата сделки]],Таблица1[[Date]:[Close]],2,FALSE)</f>
        <v>2188.2498000000001</v>
      </c>
      <c r="I311">
        <f>Таблица4[[#This Row],[Стоимость]]/(1+$K$5)^((D312-$D$6)/365)</f>
        <v>1836.6696149553709</v>
      </c>
      <c r="N311" s="7" t="s">
        <v>2699</v>
      </c>
      <c r="O311" s="25">
        <v>-310</v>
      </c>
    </row>
    <row r="312" spans="4:15" x14ac:dyDescent="0.2">
      <c r="D312" s="21">
        <v>43672</v>
      </c>
      <c r="E312" t="s">
        <v>2771</v>
      </c>
      <c r="F312" s="14">
        <v>150</v>
      </c>
      <c r="G312">
        <f>IF(Таблица4[[#This Row],[Тип сделки]]="Продажа",-Таблица4[[#This Row],[Количество]],Таблица4[[#This Row],[Количество]])</f>
        <v>-150</v>
      </c>
      <c r="H312" s="25">
        <f>Таблица4[[#This Row],[Количество_net]]*VLOOKUP(Таблица4[[#This Row],[Дата сделки]],Таблица1[[Date]:[Close]],2,FALSE)</f>
        <v>-996.65849999999989</v>
      </c>
      <c r="I312">
        <f>Таблица4[[#This Row],[Стоимость]]/(1+$K$5)^((D313-$D$6)/365)</f>
        <v>-836.52807071523421</v>
      </c>
      <c r="N312" s="7" t="s">
        <v>3017</v>
      </c>
      <c r="O312" s="25">
        <v>-50</v>
      </c>
    </row>
    <row r="313" spans="4:15" x14ac:dyDescent="0.2">
      <c r="D313" s="21">
        <v>43672</v>
      </c>
      <c r="E313" t="s">
        <v>2771</v>
      </c>
      <c r="F313" s="14">
        <v>450</v>
      </c>
      <c r="G313">
        <f>IF(Таблица4[[#This Row],[Тип сделки]]="Продажа",-Таблица4[[#This Row],[Количество]],Таблица4[[#This Row],[Количество]])</f>
        <v>-450</v>
      </c>
      <c r="H313" s="25">
        <f>Таблица4[[#This Row],[Количество_net]]*VLOOKUP(Таблица4[[#This Row],[Дата сделки]],Таблица1[[Date]:[Close]],2,FALSE)</f>
        <v>-2989.9755</v>
      </c>
      <c r="I313">
        <f>Таблица4[[#This Row],[Стоимость]]/(1+$K$5)^((D314-$D$6)/365)</f>
        <v>-2508.704094970291</v>
      </c>
      <c r="N313" s="7" t="s">
        <v>3018</v>
      </c>
      <c r="O313" s="25">
        <v>-490</v>
      </c>
    </row>
    <row r="314" spans="4:15" x14ac:dyDescent="0.2">
      <c r="D314" s="21">
        <v>43675</v>
      </c>
      <c r="E314" t="s">
        <v>2779</v>
      </c>
      <c r="F314" s="14">
        <v>330</v>
      </c>
      <c r="G314">
        <f>IF(Таблица4[[#This Row],[Тип сделки]]="Продажа",-Таблица4[[#This Row],[Количество]],Таблица4[[#This Row],[Количество]])</f>
        <v>330</v>
      </c>
      <c r="H314" s="25">
        <f>Таблица4[[#This Row],[Количество_net]]*VLOOKUP(Таблица4[[#This Row],[Дата сделки]],Таблица1[[Date]:[Close]],2,FALSE)</f>
        <v>2210.6864999999998</v>
      </c>
      <c r="I314">
        <f>Таблица4[[#This Row],[Стоимость]]/(1+$K$5)^((D315-$D$6)/365)</f>
        <v>1853.983458757898</v>
      </c>
      <c r="N314" s="7" t="s">
        <v>3019</v>
      </c>
      <c r="O314" s="25">
        <v>490</v>
      </c>
    </row>
    <row r="315" spans="4:15" x14ac:dyDescent="0.2">
      <c r="D315" s="21">
        <v>43679</v>
      </c>
      <c r="E315" t="s">
        <v>2771</v>
      </c>
      <c r="F315" s="14">
        <v>350</v>
      </c>
      <c r="G315">
        <f>IF(Таблица4[[#This Row],[Тип сделки]]="Продажа",-Таблица4[[#This Row],[Количество]],Таблица4[[#This Row],[Количество]])</f>
        <v>-350</v>
      </c>
      <c r="H315" s="25">
        <f>Таблица4[[#This Row],[Количество_net]]*VLOOKUP(Таблица4[[#This Row],[Дата сделки]],Таблица1[[Date]:[Close]],2,FALSE)</f>
        <v>-2343.7330000000002</v>
      </c>
      <c r="I315">
        <f>Таблица4[[#This Row],[Стоимость]]/(1+$K$5)^((D316-$D$6)/365)</f>
        <v>-1964.8730504869839</v>
      </c>
      <c r="N315" s="7" t="s">
        <v>3020</v>
      </c>
      <c r="O315" s="25">
        <v>480</v>
      </c>
    </row>
    <row r="316" spans="4:15" x14ac:dyDescent="0.2">
      <c r="D316" s="21">
        <v>43682</v>
      </c>
      <c r="E316" t="s">
        <v>2771</v>
      </c>
      <c r="F316" s="14">
        <v>250</v>
      </c>
      <c r="G316">
        <f>IF(Таблица4[[#This Row],[Тип сделки]]="Продажа",-Таблица4[[#This Row],[Количество]],Таблица4[[#This Row],[Количество]])</f>
        <v>-250</v>
      </c>
      <c r="H316" s="25">
        <f>Таблица4[[#This Row],[Количество_net]]*VLOOKUP(Таблица4[[#This Row],[Дата сделки]],Таблица1[[Date]:[Close]],2,FALSE)</f>
        <v>-1626.1025</v>
      </c>
      <c r="I316">
        <f>Таблица4[[#This Row],[Стоимость]]/(1+$K$5)^((D317-$D$6)/365)</f>
        <v>-1362.9273982809027</v>
      </c>
      <c r="N316" s="7" t="s">
        <v>3021</v>
      </c>
      <c r="O316" s="25">
        <v>400</v>
      </c>
    </row>
    <row r="317" spans="4:15" x14ac:dyDescent="0.2">
      <c r="D317" s="21">
        <v>43684</v>
      </c>
      <c r="E317" t="s">
        <v>2771</v>
      </c>
      <c r="F317" s="14">
        <v>370</v>
      </c>
      <c r="G317">
        <f>IF(Таблица4[[#This Row],[Тип сделки]]="Продажа",-Таблица4[[#This Row],[Количество]],Таблица4[[#This Row],[Количество]])</f>
        <v>-370</v>
      </c>
      <c r="H317" s="25">
        <f>Таблица4[[#This Row],[Количество_net]]*VLOOKUP(Таблица4[[#This Row],[Дата сделки]],Таблица1[[Date]:[Close]],2,FALSE)</f>
        <v>-2475.6884999999997</v>
      </c>
      <c r="I317">
        <f>Таблица4[[#This Row],[Стоимость]]/(1+$K$5)^((D318-$D$6)/365)</f>
        <v>-2075.0129135518519</v>
      </c>
      <c r="N317" s="7" t="s">
        <v>3022</v>
      </c>
      <c r="O317" s="25">
        <v>-370</v>
      </c>
    </row>
    <row r="318" spans="4:15" x14ac:dyDescent="0.2">
      <c r="D318" s="21">
        <v>43684</v>
      </c>
      <c r="E318" t="s">
        <v>2779</v>
      </c>
      <c r="F318" s="14">
        <v>80</v>
      </c>
      <c r="G318">
        <f>IF(Таблица4[[#This Row],[Тип сделки]]="Продажа",-Таблица4[[#This Row],[Количество]],Таблица4[[#This Row],[Количество]])</f>
        <v>80</v>
      </c>
      <c r="H318" s="25">
        <f>Таблица4[[#This Row],[Количество_net]]*VLOOKUP(Таблица4[[#This Row],[Дата сделки]],Таблица1[[Date]:[Close]],2,FALSE)</f>
        <v>535.28399999999999</v>
      </c>
      <c r="I318">
        <f>Таблица4[[#This Row],[Стоимость]]/(1+$K$5)^((D319-$D$6)/365)</f>
        <v>448.59898692508193</v>
      </c>
      <c r="N318" s="7" t="s">
        <v>2766</v>
      </c>
      <c r="O318" s="25">
        <v>-230</v>
      </c>
    </row>
    <row r="319" spans="4:15" x14ac:dyDescent="0.2">
      <c r="D319" s="21">
        <v>43685</v>
      </c>
      <c r="E319" t="s">
        <v>2771</v>
      </c>
      <c r="F319" s="14">
        <v>70</v>
      </c>
      <c r="G319">
        <f>IF(Таблица4[[#This Row],[Тип сделки]]="Продажа",-Таблица4[[#This Row],[Количество]],Таблица4[[#This Row],[Количество]])</f>
        <v>-70</v>
      </c>
      <c r="H319" s="25">
        <f>Таблица4[[#This Row],[Количество_net]]*VLOOKUP(Таблица4[[#This Row],[Дата сделки]],Таблица1[[Date]:[Close]],2,FALSE)</f>
        <v>-472.8528</v>
      </c>
      <c r="I319">
        <f>Таблица4[[#This Row],[Стоимость]]/(1+$K$5)^((D320-$D$6)/365)</f>
        <v>-395.76868717760772</v>
      </c>
      <c r="N319" s="7" t="s">
        <v>2751</v>
      </c>
      <c r="O319" s="25">
        <v>350</v>
      </c>
    </row>
    <row r="320" spans="4:15" x14ac:dyDescent="0.2">
      <c r="D320" s="21">
        <v>43696</v>
      </c>
      <c r="E320" t="s">
        <v>2771</v>
      </c>
      <c r="F320" s="14">
        <v>250</v>
      </c>
      <c r="G320">
        <f>IF(Таблица4[[#This Row],[Тип сделки]]="Продажа",-Таблица4[[#This Row],[Количество]],Таблица4[[#This Row],[Количество]])</f>
        <v>-250</v>
      </c>
      <c r="H320" s="25">
        <f>Таблица4[[#This Row],[Количество_net]]*VLOOKUP(Таблица4[[#This Row],[Дата сделки]],Таблица1[[Date]:[Close]],2,FALSE)</f>
        <v>-1699.425</v>
      </c>
      <c r="I320">
        <f>Таблица4[[#This Row],[Стоимость]]/(1+$K$5)^((D321-$D$6)/365)</f>
        <v>-1422.3859966712812</v>
      </c>
      <c r="N320" s="7" t="s">
        <v>2750</v>
      </c>
      <c r="O320" s="25">
        <v>-40</v>
      </c>
    </row>
    <row r="321" spans="4:15" x14ac:dyDescent="0.2">
      <c r="D321" s="21">
        <v>43696</v>
      </c>
      <c r="E321" t="s">
        <v>2779</v>
      </c>
      <c r="F321" s="14">
        <v>120</v>
      </c>
      <c r="G321">
        <f>IF(Таблица4[[#This Row],[Тип сделки]]="Продажа",-Таблица4[[#This Row],[Количество]],Таблица4[[#This Row],[Количество]])</f>
        <v>120</v>
      </c>
      <c r="H321" s="25">
        <f>Таблица4[[#This Row],[Количество_net]]*VLOOKUP(Таблица4[[#This Row],[Дата сделки]],Таблица1[[Date]:[Close]],2,FALSE)</f>
        <v>815.72399999999993</v>
      </c>
      <c r="I321">
        <f>Таблица4[[#This Row],[Стоимость]]/(1+$K$5)^((D322-$D$6)/365)</f>
        <v>682.58564213760394</v>
      </c>
      <c r="N321" s="7" t="s">
        <v>3023</v>
      </c>
      <c r="O321" s="25">
        <v>-390</v>
      </c>
    </row>
    <row r="322" spans="4:15" x14ac:dyDescent="0.2">
      <c r="D322" s="21">
        <v>43698</v>
      </c>
      <c r="E322" t="s">
        <v>2771</v>
      </c>
      <c r="F322" s="14">
        <v>320</v>
      </c>
      <c r="G322">
        <f>IF(Таблица4[[#This Row],[Тип сделки]]="Продажа",-Таблица4[[#This Row],[Количество]],Таблица4[[#This Row],[Количество]])</f>
        <v>-320</v>
      </c>
      <c r="H322" s="25">
        <f>Таблица4[[#This Row],[Количество_net]]*VLOOKUP(Таблица4[[#This Row],[Дата сделки]],Таблица1[[Date]:[Close]],2,FALSE)</f>
        <v>-2158.6271999999999</v>
      </c>
      <c r="I322">
        <f>Таблица4[[#This Row],[Стоимость]]/(1+$K$5)^((D323-$D$6)/365)</f>
        <v>-1805.2512834611382</v>
      </c>
      <c r="N322" s="7" t="s">
        <v>2726</v>
      </c>
      <c r="O322" s="25">
        <v>130</v>
      </c>
    </row>
    <row r="323" spans="4:15" x14ac:dyDescent="0.2">
      <c r="D323" s="21">
        <v>43703</v>
      </c>
      <c r="E323" t="s">
        <v>2771</v>
      </c>
      <c r="F323" s="14">
        <v>450</v>
      </c>
      <c r="G323">
        <f>IF(Таблица4[[#This Row],[Тип сделки]]="Продажа",-Таблица4[[#This Row],[Количество]],Таблица4[[#This Row],[Количество]])</f>
        <v>-450</v>
      </c>
      <c r="H323" s="25">
        <f>Таблица4[[#This Row],[Количество_net]]*VLOOKUP(Таблица4[[#This Row],[Дата сделки]],Таблица1[[Date]:[Close]],2,FALSE)</f>
        <v>-3038.5664999999999</v>
      </c>
      <c r="I323">
        <f>Таблица4[[#This Row],[Стоимость]]/(1+$K$5)^((D324-$D$6)/365)</f>
        <v>-2540.5468389240446</v>
      </c>
      <c r="N323" s="7" t="s">
        <v>3024</v>
      </c>
      <c r="O323" s="25">
        <v>200</v>
      </c>
    </row>
    <row r="324" spans="4:15" x14ac:dyDescent="0.2">
      <c r="D324" s="21">
        <v>43705</v>
      </c>
      <c r="E324" t="s">
        <v>2779</v>
      </c>
      <c r="F324" s="14">
        <v>40</v>
      </c>
      <c r="G324">
        <f>IF(Таблица4[[#This Row],[Тип сделки]]="Продажа",-Таблица4[[#This Row],[Количество]],Таблица4[[#This Row],[Количество]])</f>
        <v>40</v>
      </c>
      <c r="H324" s="25">
        <f>Таблица4[[#This Row],[Количество_net]]*VLOOKUP(Таблица4[[#This Row],[Дата сделки]],Таблица1[[Date]:[Close]],2,FALSE)</f>
        <v>269.72159999999997</v>
      </c>
      <c r="I324">
        <f>Таблица4[[#This Row],[Стоимость]]/(1+$K$5)^((D325-$D$6)/365)</f>
        <v>225.46162429460645</v>
      </c>
      <c r="N324" s="7" t="s">
        <v>3025</v>
      </c>
      <c r="O324" s="25">
        <v>-360</v>
      </c>
    </row>
    <row r="325" spans="4:15" x14ac:dyDescent="0.2">
      <c r="D325" s="21">
        <v>43707</v>
      </c>
      <c r="E325" t="s">
        <v>2779</v>
      </c>
      <c r="F325" s="14">
        <v>90</v>
      </c>
      <c r="G325">
        <f>IF(Таблица4[[#This Row],[Тип сделки]]="Продажа",-Таблица4[[#This Row],[Количество]],Таблица4[[#This Row],[Количество]])</f>
        <v>90</v>
      </c>
      <c r="H325" s="25">
        <f>Таблица4[[#This Row],[Количество_net]]*VLOOKUP(Таблица4[[#This Row],[Дата сделки]],Таблица1[[Date]:[Close]],2,FALSE)</f>
        <v>611.91269999999997</v>
      </c>
      <c r="I325">
        <f>Таблица4[[#This Row],[Стоимость]]/(1+$K$5)^((D326-$D$6)/365)</f>
        <v>511.08239721700863</v>
      </c>
      <c r="N325" s="7" t="s">
        <v>2755</v>
      </c>
      <c r="O325" s="25">
        <v>210</v>
      </c>
    </row>
    <row r="326" spans="4:15" x14ac:dyDescent="0.2">
      <c r="D326" s="21">
        <v>43714</v>
      </c>
      <c r="E326" t="s">
        <v>2771</v>
      </c>
      <c r="F326" s="14">
        <v>290</v>
      </c>
      <c r="G326">
        <f>IF(Таблица4[[#This Row],[Тип сделки]]="Продажа",-Таблица4[[#This Row],[Количество]],Таблица4[[#This Row],[Количество]])</f>
        <v>-290</v>
      </c>
      <c r="H326" s="25">
        <f>Таблица4[[#This Row],[Количество_net]]*VLOOKUP(Таблица4[[#This Row],[Дата сделки]],Таблица1[[Date]:[Close]],2,FALSE)</f>
        <v>-2002.6501000000001</v>
      </c>
      <c r="I326">
        <f>Таблица4[[#This Row],[Стоимость]]/(1+$K$5)^((D327-$D$6)/365)</f>
        <v>-1671.8735222010207</v>
      </c>
      <c r="N326" s="7" t="s">
        <v>2697</v>
      </c>
      <c r="O326" s="25">
        <v>430</v>
      </c>
    </row>
    <row r="327" spans="4:15" x14ac:dyDescent="0.2">
      <c r="D327" s="21">
        <v>43718</v>
      </c>
      <c r="E327" t="s">
        <v>2779</v>
      </c>
      <c r="F327" s="14">
        <v>310</v>
      </c>
      <c r="G327">
        <f>IF(Таблица4[[#This Row],[Тип сделки]]="Продажа",-Таблица4[[#This Row],[Количество]],Таблица4[[#This Row],[Количество]])</f>
        <v>310</v>
      </c>
      <c r="H327" s="25">
        <f>Таблица4[[#This Row],[Количество_net]]*VLOOKUP(Таблица4[[#This Row],[Дата сделки]],Таблица1[[Date]:[Close]],2,FALSE)</f>
        <v>2098.6100999999999</v>
      </c>
      <c r="I327">
        <f>Таблица4[[#This Row],[Стоимость]]/(1+$K$5)^((D328-$D$6)/365)</f>
        <v>1751.9838635883702</v>
      </c>
      <c r="N327" s="7" t="s">
        <v>3026</v>
      </c>
      <c r="O327" s="25">
        <v>-260</v>
      </c>
    </row>
    <row r="328" spans="4:15" x14ac:dyDescent="0.2">
      <c r="D328" s="21">
        <v>43718</v>
      </c>
      <c r="E328" t="s">
        <v>2771</v>
      </c>
      <c r="F328" s="14">
        <v>500</v>
      </c>
      <c r="G328">
        <f>IF(Таблица4[[#This Row],[Тип сделки]]="Продажа",-Таблица4[[#This Row],[Количество]],Таблица4[[#This Row],[Количество]])</f>
        <v>-500</v>
      </c>
      <c r="H328" s="25">
        <f>Таблица4[[#This Row],[Количество_net]]*VLOOKUP(Таблица4[[#This Row],[Дата сделки]],Таблица1[[Date]:[Close]],2,FALSE)</f>
        <v>-3384.855</v>
      </c>
      <c r="I328">
        <f>Таблица4[[#This Row],[Стоимость]]/(1+$K$5)^((D329-$D$6)/365)</f>
        <v>-2823.4686138876405</v>
      </c>
      <c r="N328" s="7" t="s">
        <v>3027</v>
      </c>
      <c r="O328" s="25">
        <v>-350</v>
      </c>
    </row>
    <row r="329" spans="4:15" x14ac:dyDescent="0.2">
      <c r="D329" s="21">
        <v>43725</v>
      </c>
      <c r="E329" t="s">
        <v>2771</v>
      </c>
      <c r="F329" s="14">
        <v>280</v>
      </c>
      <c r="G329">
        <f>IF(Таблица4[[#This Row],[Тип сделки]]="Продажа",-Таблица4[[#This Row],[Количество]],Таблица4[[#This Row],[Количество]])</f>
        <v>-280</v>
      </c>
      <c r="H329" s="25">
        <f>Таблица4[[#This Row],[Количество_net]]*VLOOKUP(Таблица4[[#This Row],[Дата сделки]],Таблица1[[Date]:[Close]],2,FALSE)</f>
        <v>-1947.7779999999998</v>
      </c>
      <c r="I329">
        <f>Таблица4[[#This Row],[Стоимость]]/(1+$K$5)^((D330-$D$6)/365)</f>
        <v>-1624.7343090976838</v>
      </c>
      <c r="N329" s="7" t="s">
        <v>3028</v>
      </c>
      <c r="O329" s="25">
        <v>-150</v>
      </c>
    </row>
    <row r="330" spans="4:15" x14ac:dyDescent="0.2">
      <c r="D330" s="21">
        <v>43725</v>
      </c>
      <c r="E330" t="s">
        <v>2779</v>
      </c>
      <c r="F330" s="14">
        <v>110</v>
      </c>
      <c r="G330">
        <f>IF(Таблица4[[#This Row],[Тип сделки]]="Продажа",-Таблица4[[#This Row],[Количество]],Таблица4[[#This Row],[Количество]])</f>
        <v>110</v>
      </c>
      <c r="H330" s="25">
        <f>Таблица4[[#This Row],[Количество_net]]*VLOOKUP(Таблица4[[#This Row],[Дата сделки]],Таблица1[[Date]:[Close]],2,FALSE)</f>
        <v>765.19849999999997</v>
      </c>
      <c r="I330">
        <f>Таблица4[[#This Row],[Стоимость]]/(1+$K$5)^((D331-$D$6)/365)</f>
        <v>637.54261951005481</v>
      </c>
      <c r="N330" s="7" t="s">
        <v>3029</v>
      </c>
      <c r="O330" s="25">
        <v>-290</v>
      </c>
    </row>
    <row r="331" spans="4:15" x14ac:dyDescent="0.2">
      <c r="D331" s="21">
        <v>43735</v>
      </c>
      <c r="E331" t="s">
        <v>2779</v>
      </c>
      <c r="F331" s="14">
        <v>230</v>
      </c>
      <c r="G331">
        <f>IF(Таблица4[[#This Row],[Тип сделки]]="Продажа",-Таблица4[[#This Row],[Количество]],Таблица4[[#This Row],[Количество]])</f>
        <v>230</v>
      </c>
      <c r="H331" s="25">
        <f>Таблица4[[#This Row],[Количество_net]]*VLOOKUP(Таблица4[[#This Row],[Дата сделки]],Таблица1[[Date]:[Close]],2,FALSE)</f>
        <v>1588.9205000000002</v>
      </c>
      <c r="I331">
        <f>Таблица4[[#This Row],[Стоимость]]/(1+$K$5)^((D332-$D$6)/365)</f>
        <v>1322.2984779026924</v>
      </c>
      <c r="N331" s="7" t="s">
        <v>3030</v>
      </c>
      <c r="O331" s="25">
        <v>-350</v>
      </c>
    </row>
    <row r="332" spans="4:15" x14ac:dyDescent="0.2">
      <c r="D332" s="21">
        <v>43745</v>
      </c>
      <c r="E332" t="s">
        <v>2779</v>
      </c>
      <c r="F332" s="14">
        <v>310</v>
      </c>
      <c r="G332">
        <f>IF(Таблица4[[#This Row],[Тип сделки]]="Продажа",-Таблица4[[#This Row],[Количество]],Таблица4[[#This Row],[Количество]])</f>
        <v>310</v>
      </c>
      <c r="H332" s="25">
        <f>Таблица4[[#This Row],[Количество_net]]*VLOOKUP(Таблица4[[#This Row],[Дата сделки]],Таблица1[[Date]:[Close]],2,FALSE)</f>
        <v>2206.0592000000001</v>
      </c>
      <c r="I332">
        <f>Таблица4[[#This Row],[Стоимость]]/(1+$K$5)^((D333-$D$6)/365)</f>
        <v>1834.1644269172059</v>
      </c>
      <c r="N332" s="7" t="s">
        <v>3031</v>
      </c>
      <c r="O332" s="25">
        <v>0</v>
      </c>
    </row>
    <row r="333" spans="4:15" x14ac:dyDescent="0.2">
      <c r="D333" s="21">
        <v>43753</v>
      </c>
      <c r="E333" t="s">
        <v>2771</v>
      </c>
      <c r="F333" s="14">
        <v>300</v>
      </c>
      <c r="G333">
        <f>IF(Таблица4[[#This Row],[Тип сделки]]="Продажа",-Таблица4[[#This Row],[Количество]],Таблица4[[#This Row],[Количество]])</f>
        <v>-300</v>
      </c>
      <c r="H333" s="25">
        <f>Таблица4[[#This Row],[Количество_net]]*VLOOKUP(Таблица4[[#This Row],[Дата сделки]],Таблица1[[Date]:[Close]],2,FALSE)</f>
        <v>-2143.6950000000002</v>
      </c>
      <c r="I333">
        <f>Таблица4[[#This Row],[Стоимость]]/(1+$K$5)^((D334-$D$6)/365)</f>
        <v>-1782.1051295680945</v>
      </c>
      <c r="N333" s="7" t="s">
        <v>2659</v>
      </c>
      <c r="O333" s="25">
        <v>-230</v>
      </c>
    </row>
    <row r="334" spans="4:15" x14ac:dyDescent="0.2">
      <c r="D334" s="21">
        <v>43754</v>
      </c>
      <c r="E334" t="s">
        <v>2771</v>
      </c>
      <c r="F334" s="14">
        <v>500</v>
      </c>
      <c r="G334">
        <f>IF(Таблица4[[#This Row],[Тип сделки]]="Продажа",-Таблица4[[#This Row],[Количество]],Таблица4[[#This Row],[Количество]])</f>
        <v>-500</v>
      </c>
      <c r="H334" s="25">
        <f>Таблица4[[#This Row],[Количество_net]]*VLOOKUP(Таблица4[[#This Row],[Дата сделки]],Таблица1[[Date]:[Close]],2,FALSE)</f>
        <v>-3594.8250000000003</v>
      </c>
      <c r="I334">
        <f>Таблица4[[#This Row],[Стоимость]]/(1+$K$5)^((D335-$D$6)/365)</f>
        <v>-2987.7655956610074</v>
      </c>
      <c r="N334" s="7" t="s">
        <v>3032</v>
      </c>
      <c r="O334" s="25">
        <v>-490</v>
      </c>
    </row>
    <row r="335" spans="4:15" x14ac:dyDescent="0.2">
      <c r="D335" s="21">
        <v>43756</v>
      </c>
      <c r="E335" t="s">
        <v>2779</v>
      </c>
      <c r="F335" s="14">
        <v>420</v>
      </c>
      <c r="G335">
        <f>IF(Таблица4[[#This Row],[Тип сделки]]="Продажа",-Таблица4[[#This Row],[Количество]],Таблица4[[#This Row],[Количество]])</f>
        <v>420</v>
      </c>
      <c r="H335" s="25">
        <f>Таблица4[[#This Row],[Количество_net]]*VLOOKUP(Таблица4[[#This Row],[Дата сделки]],Таблица1[[Date]:[Close]],2,FALSE)</f>
        <v>3050.4474</v>
      </c>
      <c r="I335">
        <f>Таблица4[[#This Row],[Стоимость]]/(1+$K$5)^((D336-$D$6)/365)</f>
        <v>2534.4280970252785</v>
      </c>
      <c r="N335" s="7" t="s">
        <v>3033</v>
      </c>
      <c r="O335" s="25">
        <v>-430</v>
      </c>
    </row>
    <row r="336" spans="4:15" x14ac:dyDescent="0.2">
      <c r="D336" s="21">
        <v>43759</v>
      </c>
      <c r="E336" t="s">
        <v>2771</v>
      </c>
      <c r="F336" s="14">
        <v>280</v>
      </c>
      <c r="G336">
        <f>IF(Таблица4[[#This Row],[Тип сделки]]="Продажа",-Таблица4[[#This Row],[Количество]],Таблица4[[#This Row],[Количество]])</f>
        <v>-280</v>
      </c>
      <c r="H336" s="25">
        <f>Таблица4[[#This Row],[Количество_net]]*VLOOKUP(Таблица4[[#This Row],[Дата сделки]],Таблица1[[Date]:[Close]],2,FALSE)</f>
        <v>-2045.5763999999999</v>
      </c>
      <c r="I336">
        <f>Таблица4[[#This Row],[Стоимость]]/(1+$K$5)^((D337-$D$6)/365)</f>
        <v>-1699.1455479016327</v>
      </c>
      <c r="N336" s="7" t="s">
        <v>3034</v>
      </c>
      <c r="O336" s="25">
        <v>270</v>
      </c>
    </row>
    <row r="337" spans="4:15" x14ac:dyDescent="0.2">
      <c r="D337" s="21">
        <v>43761</v>
      </c>
      <c r="E337" t="s">
        <v>2779</v>
      </c>
      <c r="F337" s="14">
        <v>30</v>
      </c>
      <c r="G337">
        <f>IF(Таблица4[[#This Row],[Тип сделки]]="Продажа",-Таблица4[[#This Row],[Количество]],Таблица4[[#This Row],[Количество]])</f>
        <v>30</v>
      </c>
      <c r="H337" s="25">
        <f>Таблица4[[#This Row],[Количество_net]]*VLOOKUP(Таблица4[[#This Row],[Дата сделки]],Таблица1[[Date]:[Close]],2,FALSE)</f>
        <v>218.76900000000001</v>
      </c>
      <c r="I337">
        <f>Таблица4[[#This Row],[Стоимость]]/(1+$K$5)^((D338-$D$6)/365)</f>
        <v>181.52801324969531</v>
      </c>
      <c r="N337" s="7" t="s">
        <v>2722</v>
      </c>
      <c r="O337" s="25">
        <v>70</v>
      </c>
    </row>
    <row r="338" spans="4:15" x14ac:dyDescent="0.2">
      <c r="D338" s="21">
        <v>43770</v>
      </c>
      <c r="E338" t="s">
        <v>2771</v>
      </c>
      <c r="F338" s="14">
        <v>230</v>
      </c>
      <c r="G338">
        <f>IF(Таблица4[[#This Row],[Тип сделки]]="Продажа",-Таблица4[[#This Row],[Количество]],Таблица4[[#This Row],[Количество]])</f>
        <v>-230</v>
      </c>
      <c r="H338" s="25">
        <f>Таблица4[[#This Row],[Количество_net]]*VLOOKUP(Таблица4[[#This Row],[Дата сделки]],Таблица1[[Date]:[Close]],2,FALSE)</f>
        <v>-1693.4784999999999</v>
      </c>
      <c r="I338">
        <f>Таблица4[[#This Row],[Стоимость]]/(1+$K$5)^((D339-$D$6)/365)</f>
        <v>-1402.8998356084253</v>
      </c>
      <c r="N338" s="7" t="s">
        <v>3035</v>
      </c>
      <c r="O338" s="25">
        <v>230</v>
      </c>
    </row>
    <row r="339" spans="4:15" x14ac:dyDescent="0.2">
      <c r="D339" s="21">
        <v>43784</v>
      </c>
      <c r="E339" t="s">
        <v>2779</v>
      </c>
      <c r="F339" s="14">
        <v>430</v>
      </c>
      <c r="G339">
        <f>IF(Таблица4[[#This Row],[Тип сделки]]="Продажа",-Таблица4[[#This Row],[Количество]],Таблица4[[#This Row],[Количество]])</f>
        <v>430</v>
      </c>
      <c r="H339" s="25">
        <f>Таблица4[[#This Row],[Количество_net]]*VLOOKUP(Таблица4[[#This Row],[Дата сделки]],Таблица1[[Date]:[Close]],2,FALSE)</f>
        <v>3108.1732999999999</v>
      </c>
      <c r="I339">
        <f>Таблица4[[#This Row],[Стоимость]]/(1+$K$5)^((D340-$D$6)/365)</f>
        <v>2573.6476535015627</v>
      </c>
      <c r="N339" s="7" t="s">
        <v>3036</v>
      </c>
      <c r="O339" s="25">
        <v>8900</v>
      </c>
    </row>
    <row r="340" spans="4:15" x14ac:dyDescent="0.2">
      <c r="D340" s="21">
        <v>43788</v>
      </c>
      <c r="E340" t="s">
        <v>2779</v>
      </c>
      <c r="F340" s="14">
        <v>220</v>
      </c>
      <c r="G340">
        <f>IF(Таблица4[[#This Row],[Тип сделки]]="Продажа",-Таблица4[[#This Row],[Количество]],Таблица4[[#This Row],[Количество]])</f>
        <v>220</v>
      </c>
      <c r="H340" s="25">
        <f>Таблица4[[#This Row],[Количество_net]]*VLOOKUP(Таблица4[[#This Row],[Дата сделки]],Таблица1[[Date]:[Close]],2,FALSE)</f>
        <v>1604.0111999999999</v>
      </c>
      <c r="I340">
        <f>Таблица4[[#This Row],[Стоимость]]/(1+$K$5)^((D341-$D$6)/365)</f>
        <v>1328.0073603021488</v>
      </c>
    </row>
    <row r="341" spans="4:15" x14ac:dyDescent="0.2">
      <c r="D341" s="21">
        <v>43789</v>
      </c>
      <c r="E341" t="s">
        <v>2771</v>
      </c>
      <c r="F341" s="14">
        <v>290</v>
      </c>
      <c r="G341">
        <f>IF(Таблица4[[#This Row],[Тип сделки]]="Продажа",-Таблица4[[#This Row],[Количество]],Таблица4[[#This Row],[Количество]])</f>
        <v>-290</v>
      </c>
      <c r="H341" s="25">
        <f>Таблица4[[#This Row],[Количество_net]]*VLOOKUP(Таблица4[[#This Row],[Дата сделки]],Таблица1[[Date]:[Close]],2,FALSE)</f>
        <v>-2110.5127000000002</v>
      </c>
      <c r="I341">
        <f>Таблица4[[#This Row],[Стоимость]]/(1+$K$5)^((D342-$D$6)/365)</f>
        <v>-1747.1503406644872</v>
      </c>
    </row>
    <row r="342" spans="4:15" x14ac:dyDescent="0.2">
      <c r="D342" s="21">
        <v>43790</v>
      </c>
      <c r="E342" t="s">
        <v>2779</v>
      </c>
      <c r="F342" s="14">
        <v>230</v>
      </c>
      <c r="G342">
        <f>IF(Таблица4[[#This Row],[Тип сделки]]="Продажа",-Таблица4[[#This Row],[Количество]],Таблица4[[#This Row],[Количество]])</f>
        <v>230</v>
      </c>
      <c r="H342" s="25">
        <f>Таблица4[[#This Row],[Количество_net]]*VLOOKUP(Таблица4[[#This Row],[Дата сделки]],Таблица1[[Date]:[Close]],2,FALSE)</f>
        <v>1640.4336000000001</v>
      </c>
      <c r="I342">
        <f>Таблица4[[#This Row],[Стоимость]]/(1+$K$5)^((D343-$D$6)/365)</f>
        <v>1354.8318508522273</v>
      </c>
    </row>
    <row r="343" spans="4:15" x14ac:dyDescent="0.2">
      <c r="D343" s="21">
        <v>43810</v>
      </c>
      <c r="E343" t="s">
        <v>2771</v>
      </c>
      <c r="F343" s="14">
        <v>310</v>
      </c>
      <c r="G343">
        <f>IF(Таблица4[[#This Row],[Тип сделки]]="Продажа",-Таблица4[[#This Row],[Количество]],Таблица4[[#This Row],[Количество]])</f>
        <v>-310</v>
      </c>
      <c r="H343" s="25">
        <f>Таблица4[[#This Row],[Количество_net]]*VLOOKUP(Таблица4[[#This Row],[Дата сделки]],Таблица1[[Date]:[Close]],2,FALSE)</f>
        <v>-2129.6039000000001</v>
      </c>
      <c r="I343">
        <f>Таблица4[[#This Row],[Стоимость]]/(1+$K$5)^((D344-$D$6)/365)</f>
        <v>-1757.3979983147929</v>
      </c>
    </row>
    <row r="344" spans="4:15" x14ac:dyDescent="0.2">
      <c r="D344" s="21">
        <v>43817</v>
      </c>
      <c r="E344" t="s">
        <v>2771</v>
      </c>
      <c r="F344" s="14">
        <v>50</v>
      </c>
      <c r="G344">
        <f>IF(Таблица4[[#This Row],[Тип сделки]]="Продажа",-Таблица4[[#This Row],[Количество]],Таблица4[[#This Row],[Количество]])</f>
        <v>-50</v>
      </c>
      <c r="H344" s="25">
        <f>Таблица4[[#This Row],[Количество_net]]*VLOOKUP(Таблица4[[#This Row],[Дата сделки]],Таблица1[[Date]:[Close]],2,FALSE)</f>
        <v>-336.28550000000001</v>
      </c>
      <c r="I344">
        <f>Таблица4[[#This Row],[Стоимость]]/(1+$K$5)^((D345-$D$6)/365)</f>
        <v>-277.31589701692144</v>
      </c>
    </row>
    <row r="345" spans="4:15" x14ac:dyDescent="0.2">
      <c r="D345" s="21">
        <v>43823</v>
      </c>
      <c r="E345" t="s">
        <v>2771</v>
      </c>
      <c r="F345" s="14">
        <v>270</v>
      </c>
      <c r="G345">
        <f>IF(Таблица4[[#This Row],[Тип сделки]]="Продажа",-Таблица4[[#This Row],[Количество]],Таблица4[[#This Row],[Количество]])</f>
        <v>-270</v>
      </c>
      <c r="H345" s="25">
        <f>Таблица4[[#This Row],[Количество_net]]*VLOOKUP(Таблица4[[#This Row],[Дата сделки]],Таблица1[[Date]:[Close]],2,FALSE)</f>
        <v>-1827.1007999999999</v>
      </c>
      <c r="I345">
        <f>Таблица4[[#This Row],[Стоимость]]/(1+$K$5)^((D346-$D$6)/365)</f>
        <v>-1506.7081313120393</v>
      </c>
    </row>
    <row r="346" spans="4:15" x14ac:dyDescent="0.2">
      <c r="D346" s="21">
        <v>43823</v>
      </c>
      <c r="E346" t="s">
        <v>2771</v>
      </c>
      <c r="F346" s="14">
        <v>220</v>
      </c>
      <c r="G346">
        <f>IF(Таблица4[[#This Row],[Тип сделки]]="Продажа",-Таблица4[[#This Row],[Количество]],Таблица4[[#This Row],[Количество]])</f>
        <v>-220</v>
      </c>
      <c r="H346" s="25">
        <f>Таблица4[[#This Row],[Количество_net]]*VLOOKUP(Таблица4[[#This Row],[Дата сделки]],Таблица1[[Date]:[Close]],2,FALSE)</f>
        <v>-1488.7487999999998</v>
      </c>
      <c r="I346">
        <f>Таблица4[[#This Row],[Стоимость]]/(1+$K$5)^((D347-$D$6)/365)</f>
        <v>-1227.4010547813689</v>
      </c>
    </row>
    <row r="347" spans="4:15" x14ac:dyDescent="0.2">
      <c r="D347" s="21">
        <v>43825</v>
      </c>
      <c r="E347" t="s">
        <v>2779</v>
      </c>
      <c r="F347" s="14">
        <v>490</v>
      </c>
      <c r="G347">
        <f>IF(Таблица4[[#This Row],[Тип сделки]]="Продажа",-Таблица4[[#This Row],[Количество]],Таблица4[[#This Row],[Количество]])</f>
        <v>490</v>
      </c>
      <c r="H347" s="25">
        <f>Таблица4[[#This Row],[Количество_net]]*VLOOKUP(Таблица4[[#This Row],[Дата сделки]],Таблица1[[Date]:[Close]],2,FALSE)</f>
        <v>3320.4213</v>
      </c>
      <c r="I347">
        <f>Таблица4[[#This Row],[Стоимость]]/(1+$K$5)^((D348-$D$6)/365)</f>
        <v>2737.205982883826</v>
      </c>
    </row>
    <row r="348" spans="4:15" x14ac:dyDescent="0.2">
      <c r="D348" s="21">
        <v>43826</v>
      </c>
      <c r="E348" t="s">
        <v>2779</v>
      </c>
      <c r="F348" s="14">
        <v>480</v>
      </c>
      <c r="G348">
        <f>IF(Таблица4[[#This Row],[Тип сделки]]="Продажа",-Таблица4[[#This Row],[Количество]],Таблица4[[#This Row],[Количество]])</f>
        <v>480</v>
      </c>
      <c r="H348" s="25">
        <f>Таблица4[[#This Row],[Количество_net]]*VLOOKUP(Таблица4[[#This Row],[Дата сделки]],Таблица1[[Date]:[Close]],2,FALSE)</f>
        <v>3279.5328000000004</v>
      </c>
      <c r="I348">
        <f>Таблица4[[#This Row],[Стоимость]]/(1+$K$5)^((D349-$D$6)/365)</f>
        <v>2701.6034276150299</v>
      </c>
    </row>
    <row r="349" spans="4:15" x14ac:dyDescent="0.2">
      <c r="D349" s="21">
        <v>43832</v>
      </c>
      <c r="E349" t="s">
        <v>2779</v>
      </c>
      <c r="F349" s="14">
        <v>400</v>
      </c>
      <c r="G349">
        <f>IF(Таблица4[[#This Row],[Тип сделки]]="Продажа",-Таблица4[[#This Row],[Количество]],Таблица4[[#This Row],[Количество]])</f>
        <v>400</v>
      </c>
      <c r="H349" s="25">
        <f>Таблица4[[#This Row],[Количество_net]]*VLOOKUP(Таблица4[[#This Row],[Дата сделки]],Таблица1[[Date]:[Close]],2,FALSE)</f>
        <v>2697.2159999999999</v>
      </c>
      <c r="I349">
        <f>Таблица4[[#This Row],[Стоимость]]/(1+$K$5)^((D350-$D$6)/365)</f>
        <v>2220.8653791109173</v>
      </c>
    </row>
    <row r="350" spans="4:15" x14ac:dyDescent="0.2">
      <c r="D350" s="21">
        <v>43836</v>
      </c>
      <c r="E350" t="s">
        <v>2771</v>
      </c>
      <c r="F350" s="14">
        <v>210</v>
      </c>
      <c r="G350">
        <f>IF(Таблица4[[#This Row],[Тип сделки]]="Продажа",-Таблица4[[#This Row],[Количество]],Таблица4[[#This Row],[Количество]])</f>
        <v>-210</v>
      </c>
      <c r="H350" s="25">
        <f>Таблица4[[#This Row],[Количество_net]]*VLOOKUP(Таблица4[[#This Row],[Дата сделки]],Таблица1[[Date]:[Close]],2,FALSE)</f>
        <v>-1447.3935000000001</v>
      </c>
      <c r="I350">
        <f>Таблица4[[#This Row],[Стоимость]]/(1+$K$5)^((D351-$D$6)/365)</f>
        <v>-1191.7718544232935</v>
      </c>
    </row>
    <row r="351" spans="4:15" x14ac:dyDescent="0.2">
      <c r="D351" s="21">
        <v>43836</v>
      </c>
      <c r="E351" t="s">
        <v>2771</v>
      </c>
      <c r="F351" s="14">
        <v>160</v>
      </c>
      <c r="G351">
        <f>IF(Таблица4[[#This Row],[Тип сделки]]="Продажа",-Таблица4[[#This Row],[Количество]],Таблица4[[#This Row],[Количество]])</f>
        <v>-160</v>
      </c>
      <c r="H351" s="25">
        <f>Таблица4[[#This Row],[Количество_net]]*VLOOKUP(Таблица4[[#This Row],[Дата сделки]],Таблица1[[Date]:[Close]],2,FALSE)</f>
        <v>-1102.7760000000001</v>
      </c>
      <c r="I351">
        <f>Таблица4[[#This Row],[Стоимость]]/(1+$K$5)^((D352-$D$6)/365)</f>
        <v>-907.27378962078762</v>
      </c>
    </row>
    <row r="352" spans="4:15" x14ac:dyDescent="0.2">
      <c r="D352" s="21">
        <v>43843</v>
      </c>
      <c r="E352" t="s">
        <v>2771</v>
      </c>
      <c r="F352" s="14">
        <v>230</v>
      </c>
      <c r="G352">
        <f>IF(Таблица4[[#This Row],[Тип сделки]]="Продажа",-Таблица4[[#This Row],[Количество]],Таблица4[[#This Row],[Количество]])</f>
        <v>-230</v>
      </c>
      <c r="H352" s="25">
        <f>Таблица4[[#This Row],[Количество_net]]*VLOOKUP(Таблица4[[#This Row],[Дата сделки]],Таблица1[[Date]:[Close]],2,FALSE)</f>
        <v>-1591.3745999999999</v>
      </c>
      <c r="I352">
        <f>Таблица4[[#This Row],[Стоимость]]/(1+$K$5)^((D353-$D$6)/365)</f>
        <v>-1309.0996371768886</v>
      </c>
    </row>
    <row r="353" spans="4:9" x14ac:dyDescent="0.2">
      <c r="D353" s="21">
        <v>43844</v>
      </c>
      <c r="E353" t="s">
        <v>2779</v>
      </c>
      <c r="F353" s="14">
        <v>350</v>
      </c>
      <c r="G353">
        <f>IF(Таблица4[[#This Row],[Тип сделки]]="Продажа",-Таблица4[[#This Row],[Количество]],Таблица4[[#This Row],[Количество]])</f>
        <v>350</v>
      </c>
      <c r="H353" s="25">
        <f>Таблица4[[#This Row],[Количество_net]]*VLOOKUP(Таблица4[[#This Row],[Дата сделки]],Таблица1[[Date]:[Close]],2,FALSE)</f>
        <v>2395.9915000000001</v>
      </c>
      <c r="I353">
        <f>Таблица4[[#This Row],[Стоимость]]/(1+$K$5)^((D354-$D$6)/365)</f>
        <v>1970.5342917679188</v>
      </c>
    </row>
    <row r="354" spans="4:9" x14ac:dyDescent="0.2">
      <c r="D354" s="21">
        <v>43846</v>
      </c>
      <c r="E354" t="s">
        <v>2771</v>
      </c>
      <c r="F354" s="14">
        <v>40</v>
      </c>
      <c r="G354">
        <f>IF(Таблица4[[#This Row],[Тип сделки]]="Продажа",-Таблица4[[#This Row],[Количество]],Таблица4[[#This Row],[Количество]])</f>
        <v>-40</v>
      </c>
      <c r="H354" s="25">
        <f>Таблица4[[#This Row],[Количество_net]]*VLOOKUP(Таблица4[[#This Row],[Дата сделки]],Таблица1[[Date]:[Close]],2,FALSE)</f>
        <v>-280.65359999999998</v>
      </c>
      <c r="I354">
        <f>Таблица4[[#This Row],[Стоимость]]/(1+$K$5)^((D355-$D$6)/365)</f>
        <v>-230.46725213690343</v>
      </c>
    </row>
    <row r="355" spans="4:9" x14ac:dyDescent="0.2">
      <c r="D355" s="21">
        <v>43859</v>
      </c>
      <c r="E355" t="s">
        <v>2771</v>
      </c>
      <c r="F355" s="14">
        <v>390</v>
      </c>
      <c r="G355">
        <f>IF(Таблица4[[#This Row],[Тип сделки]]="Продажа",-Таблица4[[#This Row],[Количество]],Таблица4[[#This Row],[Количество]])</f>
        <v>-390</v>
      </c>
      <c r="H355" s="25">
        <f>Таблица4[[#This Row],[Количество_net]]*VLOOKUP(Таблица4[[#This Row],[Дата сделки]],Таблица1[[Date]:[Close]],2,FALSE)</f>
        <v>-2758.2087000000001</v>
      </c>
      <c r="I355">
        <f>Таблица4[[#This Row],[Стоимость]]/(1+$K$5)^((D356-$D$6)/365)</f>
        <v>-2264.722277208863</v>
      </c>
    </row>
    <row r="356" spans="4:9" x14ac:dyDescent="0.2">
      <c r="D356" s="21">
        <v>43860</v>
      </c>
      <c r="E356" t="s">
        <v>2779</v>
      </c>
      <c r="F356" s="14">
        <v>130</v>
      </c>
      <c r="G356">
        <f>IF(Таблица4[[#This Row],[Тип сделки]]="Продажа",-Таблица4[[#This Row],[Количество]],Таблица4[[#This Row],[Количество]])</f>
        <v>130</v>
      </c>
      <c r="H356" s="25">
        <f>Таблица4[[#This Row],[Количество_net]]*VLOOKUP(Таблица4[[#This Row],[Дата сделки]],Таблица1[[Date]:[Close]],2,FALSE)</f>
        <v>921.48289999999997</v>
      </c>
      <c r="I356">
        <f>Таблица4[[#This Row],[Стоимость]]/(1+$K$5)^((D357-$D$6)/365)</f>
        <v>755.46611722388889</v>
      </c>
    </row>
    <row r="357" spans="4:9" x14ac:dyDescent="0.2">
      <c r="D357" s="21">
        <v>43873</v>
      </c>
      <c r="E357" t="s">
        <v>2779</v>
      </c>
      <c r="F357" s="14">
        <v>200</v>
      </c>
      <c r="G357">
        <f>IF(Таблица4[[#This Row],[Тип сделки]]="Продажа",-Таблица4[[#This Row],[Количество]],Таблица4[[#This Row],[Количество]])</f>
        <v>200</v>
      </c>
      <c r="H357" s="25">
        <f>Таблица4[[#This Row],[Количество_net]]*VLOOKUP(Таблица4[[#This Row],[Дата сделки]],Таблица1[[Date]:[Close]],2,FALSE)</f>
        <v>1442.1960000000001</v>
      </c>
      <c r="I357">
        <f>Таблица4[[#This Row],[Стоимость]]/(1+$K$5)^((D358-$D$6)/365)</f>
        <v>1181.2607424039986</v>
      </c>
    </row>
    <row r="358" spans="4:9" x14ac:dyDescent="0.2">
      <c r="D358" s="21">
        <v>43881</v>
      </c>
      <c r="E358" t="s">
        <v>2771</v>
      </c>
      <c r="F358" s="14">
        <v>360</v>
      </c>
      <c r="G358">
        <f>IF(Таблица4[[#This Row],[Тип сделки]]="Продажа",-Таблица4[[#This Row],[Количество]],Таблица4[[#This Row],[Количество]])</f>
        <v>-360</v>
      </c>
      <c r="H358" s="25">
        <f>Таблица4[[#This Row],[Количество_net]]*VLOOKUP(Таблица4[[#This Row],[Дата сделки]],Таблица1[[Date]:[Close]],2,FALSE)</f>
        <v>-2647.3032000000003</v>
      </c>
      <c r="I358">
        <f>Таблица4[[#This Row],[Стоимость]]/(1+$K$5)^((D359-$D$6)/365)</f>
        <v>-2168.0754444669838</v>
      </c>
    </row>
    <row r="359" spans="4:9" x14ac:dyDescent="0.2">
      <c r="D359" s="21">
        <v>43882</v>
      </c>
      <c r="E359" t="s">
        <v>2779</v>
      </c>
      <c r="F359" s="14">
        <v>210</v>
      </c>
      <c r="G359">
        <f>IF(Таблица4[[#This Row],[Тип сделки]]="Продажа",-Таблица4[[#This Row],[Количество]],Таблица4[[#This Row],[Количество]])</f>
        <v>210</v>
      </c>
      <c r="H359" s="25">
        <f>Таблица4[[#This Row],[Количество_net]]*VLOOKUP(Таблица4[[#This Row],[Дата сделки]],Таблица1[[Date]:[Close]],2,FALSE)</f>
        <v>1553.5001999999999</v>
      </c>
      <c r="I359">
        <f>Таблица4[[#This Row],[Стоимость]]/(1+$K$5)^((D360-$D$6)/365)</f>
        <v>1271.8318150734162</v>
      </c>
    </row>
    <row r="360" spans="4:9" x14ac:dyDescent="0.2">
      <c r="D360" s="21">
        <v>43885</v>
      </c>
      <c r="E360" t="s">
        <v>2779</v>
      </c>
      <c r="F360" s="14">
        <v>430</v>
      </c>
      <c r="G360">
        <f>IF(Таблица4[[#This Row],[Тип сделки]]="Продажа",-Таблица4[[#This Row],[Количество]],Таблица4[[#This Row],[Количество]])</f>
        <v>430</v>
      </c>
      <c r="H360" s="25">
        <f>Таблица4[[#This Row],[Количество_net]]*VLOOKUP(Таблица4[[#This Row],[Дата сделки]],Таблица1[[Date]:[Close]],2,FALSE)</f>
        <v>3141.9928</v>
      </c>
      <c r="I360">
        <f>Таблица4[[#This Row],[Стоимость]]/(1+$K$5)^((D361-$D$6)/365)</f>
        <v>2571.4093688095568</v>
      </c>
    </row>
    <row r="361" spans="4:9" x14ac:dyDescent="0.2">
      <c r="D361" s="21">
        <v>43888</v>
      </c>
      <c r="E361" t="s">
        <v>2771</v>
      </c>
      <c r="F361" s="14">
        <v>260</v>
      </c>
      <c r="G361">
        <f>IF(Таблица4[[#This Row],[Тип сделки]]="Продажа",-Таблица4[[#This Row],[Количество]],Таблица4[[#This Row],[Количество]])</f>
        <v>-260</v>
      </c>
      <c r="H361" s="25">
        <f>Таблица4[[#This Row],[Количество_net]]*VLOOKUP(Таблица4[[#This Row],[Дата сделки]],Таблица1[[Date]:[Close]],2,FALSE)</f>
        <v>-1716.7956000000001</v>
      </c>
      <c r="I361">
        <f>Таблица4[[#This Row],[Стоимость]]/(1+$K$5)^((D362-$D$6)/365)</f>
        <v>-1404.0415441523273</v>
      </c>
    </row>
    <row r="362" spans="4:9" x14ac:dyDescent="0.2">
      <c r="D362" s="21">
        <v>43894</v>
      </c>
      <c r="E362" t="s">
        <v>2771</v>
      </c>
      <c r="F362" s="14">
        <v>350</v>
      </c>
      <c r="G362">
        <f>IF(Таблица4[[#This Row],[Тип сделки]]="Продажа",-Таблица4[[#This Row],[Количество]],Таблица4[[#This Row],[Количество]])</f>
        <v>-350</v>
      </c>
      <c r="H362" s="25">
        <f>Таблица4[[#This Row],[Количество_net]]*VLOOKUP(Таблица4[[#This Row],[Дата сделки]],Таблица1[[Date]:[Close]],2,FALSE)</f>
        <v>-2393.1950000000002</v>
      </c>
      <c r="I362">
        <f>Таблица4[[#This Row],[Стоимость]]/(1+$K$5)^((D363-$D$6)/365)</f>
        <v>-1955.6179084795867</v>
      </c>
    </row>
    <row r="363" spans="4:9" x14ac:dyDescent="0.2">
      <c r="D363" s="21">
        <v>43901</v>
      </c>
      <c r="E363" t="s">
        <v>2771</v>
      </c>
      <c r="F363" s="14">
        <v>150</v>
      </c>
      <c r="G363">
        <f>IF(Таблица4[[#This Row],[Тип сделки]]="Продажа",-Таблица4[[#This Row],[Количество]],Таблица4[[#This Row],[Количество]])</f>
        <v>-150</v>
      </c>
      <c r="H363" s="25">
        <f>Таблица4[[#This Row],[Количество_net]]*VLOOKUP(Таблица4[[#This Row],[Дата сделки]],Таблица1[[Date]:[Close]],2,FALSE)</f>
        <v>-920.06999999999994</v>
      </c>
      <c r="I363">
        <f>Таблица4[[#This Row],[Стоимость]]/(1+$K$5)^((D364-$D$6)/365)</f>
        <v>-751.31510343992227</v>
      </c>
    </row>
    <row r="364" spans="4:9" x14ac:dyDescent="0.2">
      <c r="D364" s="21">
        <v>43907</v>
      </c>
      <c r="E364" t="s">
        <v>2771</v>
      </c>
      <c r="F364" s="14">
        <v>290</v>
      </c>
      <c r="G364">
        <f>IF(Таблица4[[#This Row],[Тип сделки]]="Продажа",-Таблица4[[#This Row],[Количество]],Таблица4[[#This Row],[Количество]])</f>
        <v>-290</v>
      </c>
      <c r="H364" s="25">
        <f>Таблица4[[#This Row],[Количество_net]]*VLOOKUP(Таблица4[[#This Row],[Дата сделки]],Таблица1[[Date]:[Close]],2,FALSE)</f>
        <v>-1443.9940999999999</v>
      </c>
      <c r="I364">
        <f>Таблица4[[#This Row],[Стоимость]]/(1+$K$5)^((D365-$D$6)/365)</f>
        <v>-1178.7299895547994</v>
      </c>
    </row>
    <row r="365" spans="4:9" x14ac:dyDescent="0.2">
      <c r="D365" s="21">
        <v>43910</v>
      </c>
      <c r="E365" t="s">
        <v>2771</v>
      </c>
      <c r="F365" s="14">
        <v>20</v>
      </c>
      <c r="G365">
        <f>IF(Таблица4[[#This Row],[Тип сделки]]="Продажа",-Таблица4[[#This Row],[Количество]],Таблица4[[#This Row],[Количество]])</f>
        <v>-20</v>
      </c>
      <c r="H365" s="25">
        <f>Таблица4[[#This Row],[Количество_net]]*VLOOKUP(Таблица4[[#This Row],[Дата сделки]],Таблица1[[Date]:[Close]],2,FALSE)</f>
        <v>-75.482600000000005</v>
      </c>
      <c r="I365">
        <f>Таблица4[[#This Row],[Стоимость]]/(1+$K$5)^((D366-$D$6)/365)</f>
        <v>-61.616321222897739</v>
      </c>
    </row>
    <row r="366" spans="4:9" x14ac:dyDescent="0.2">
      <c r="D366" s="21">
        <v>43910</v>
      </c>
      <c r="E366" t="s">
        <v>2771</v>
      </c>
      <c r="F366" s="14">
        <v>330</v>
      </c>
      <c r="G366">
        <f>IF(Таблица4[[#This Row],[Тип сделки]]="Продажа",-Таблица4[[#This Row],[Количество]],Таблица4[[#This Row],[Количество]])</f>
        <v>-330</v>
      </c>
      <c r="H366" s="25">
        <f>Таблица4[[#This Row],[Количество_net]]*VLOOKUP(Таблица4[[#This Row],[Дата сделки]],Таблица1[[Date]:[Close]],2,FALSE)</f>
        <v>-1245.4629</v>
      </c>
      <c r="I366">
        <f>Таблица4[[#This Row],[Стоимость]]/(1+$K$5)^((D367-$D$6)/365)</f>
        <v>-1016.3127518267071</v>
      </c>
    </row>
    <row r="367" spans="4:9" x14ac:dyDescent="0.2">
      <c r="D367" s="21">
        <v>43913</v>
      </c>
      <c r="E367" t="s">
        <v>2779</v>
      </c>
      <c r="F367" s="14">
        <v>0</v>
      </c>
      <c r="G367">
        <f>IF(Таблица4[[#This Row],[Тип сделки]]="Продажа",-Таблица4[[#This Row],[Количество]],Таблица4[[#This Row],[Количество]])</f>
        <v>0</v>
      </c>
      <c r="H367" s="25">
        <f>Таблица4[[#This Row],[Количество_net]]*VLOOKUP(Таблица4[[#This Row],[Дата сделки]],Таблица1[[Date]:[Close]],2,FALSE)</f>
        <v>0</v>
      </c>
      <c r="I367">
        <f>Таблица4[[#This Row],[Стоимость]]/(1+$K$5)^((D368-$D$6)/365)</f>
        <v>0</v>
      </c>
    </row>
    <row r="368" spans="4:9" x14ac:dyDescent="0.2">
      <c r="D368" s="21">
        <v>43916</v>
      </c>
      <c r="E368" t="s">
        <v>2771</v>
      </c>
      <c r="F368" s="14">
        <v>330</v>
      </c>
      <c r="G368">
        <f>IF(Таблица4[[#This Row],[Тип сделки]]="Продажа",-Таблица4[[#This Row],[Количество]],Таблица4[[#This Row],[Количество]])</f>
        <v>-330</v>
      </c>
      <c r="H368" s="25">
        <f>Таблица4[[#This Row],[Количество_net]]*VLOOKUP(Таблица4[[#This Row],[Дата сделки]],Таблица1[[Date]:[Close]],2,FALSE)</f>
        <v>-1452.2343000000001</v>
      </c>
      <c r="I368">
        <f>Таблица4[[#This Row],[Стоимость]]/(1+$K$5)^((D369-$D$6)/365)</f>
        <v>-1184.6251121377034</v>
      </c>
    </row>
    <row r="369" spans="4:9" x14ac:dyDescent="0.2">
      <c r="D369" s="21">
        <v>43916</v>
      </c>
      <c r="E369" t="s">
        <v>2779</v>
      </c>
      <c r="F369" s="14">
        <v>100</v>
      </c>
      <c r="G369">
        <f>IF(Таблица4[[#This Row],[Тип сделки]]="Продажа",-Таблица4[[#This Row],[Количество]],Таблица4[[#This Row],[Количество]])</f>
        <v>100</v>
      </c>
      <c r="H369" s="25">
        <f>Таблица4[[#This Row],[Количество_net]]*VLOOKUP(Таблица4[[#This Row],[Дата сделки]],Таблица1[[Date]:[Close]],2,FALSE)</f>
        <v>440.07100000000003</v>
      </c>
      <c r="I369">
        <f>Таблица4[[#This Row],[Стоимость]]/(1+$K$5)^((D370-$D$6)/365)</f>
        <v>358.76750757356427</v>
      </c>
    </row>
    <row r="370" spans="4:9" x14ac:dyDescent="0.2">
      <c r="D370" s="21">
        <v>43921</v>
      </c>
      <c r="E370" t="s">
        <v>2771</v>
      </c>
      <c r="F370" s="14">
        <v>490</v>
      </c>
      <c r="G370">
        <f>IF(Таблица4[[#This Row],[Тип сделки]]="Продажа",-Таблица4[[#This Row],[Количество]],Таблица4[[#This Row],[Количество]])</f>
        <v>-490</v>
      </c>
      <c r="H370" s="25">
        <f>Таблица4[[#This Row],[Количество_net]]*VLOOKUP(Таблица4[[#This Row],[Дата сделки]],Таблица1[[Date]:[Close]],2,FALSE)</f>
        <v>-2296.14</v>
      </c>
      <c r="I370">
        <f>Таблица4[[#This Row],[Стоимость]]/(1+$K$5)^((D371-$D$6)/365)</f>
        <v>-1870.1760517647569</v>
      </c>
    </row>
    <row r="371" spans="4:9" x14ac:dyDescent="0.2">
      <c r="D371" s="21">
        <v>43929</v>
      </c>
      <c r="E371" t="s">
        <v>2771</v>
      </c>
      <c r="F371" s="14">
        <v>430</v>
      </c>
      <c r="G371">
        <f>IF(Таблица4[[#This Row],[Тип сделки]]="Продажа",-Таблица4[[#This Row],[Количество]],Таблица4[[#This Row],[Количество]])</f>
        <v>-430</v>
      </c>
      <c r="H371" s="25">
        <f>Таблица4[[#This Row],[Количество_net]]*VLOOKUP(Таблица4[[#This Row],[Дата сделки]],Таблица1[[Date]:[Close]],2,FALSE)</f>
        <v>-2094.6633000000002</v>
      </c>
      <c r="I371">
        <f>Таблица4[[#This Row],[Стоимость]]/(1+$K$5)^((D372-$D$6)/365)</f>
        <v>-1705.0788184998694</v>
      </c>
    </row>
    <row r="372" spans="4:9" x14ac:dyDescent="0.2">
      <c r="D372" s="21">
        <v>43934</v>
      </c>
      <c r="E372" t="s">
        <v>2779</v>
      </c>
      <c r="F372" s="14">
        <v>20</v>
      </c>
      <c r="G372">
        <f>IF(Таблица4[[#This Row],[Тип сделки]]="Продажа",-Таблица4[[#This Row],[Количество]],Таблица4[[#This Row],[Количество]])</f>
        <v>20</v>
      </c>
      <c r="H372" s="25">
        <f>Таблица4[[#This Row],[Количество_net]]*VLOOKUP(Таблица4[[#This Row],[Дата сделки]],Таблица1[[Date]:[Close]],2,FALSE)</f>
        <v>102.2522</v>
      </c>
      <c r="I372">
        <f>Таблица4[[#This Row],[Стоимость]]/(1+$K$5)^((D373-$D$6)/365)</f>
        <v>83.234408300853104</v>
      </c>
    </row>
    <row r="373" spans="4:9" x14ac:dyDescent="0.2">
      <c r="D373" s="21">
        <v>43934</v>
      </c>
      <c r="E373" t="s">
        <v>2771</v>
      </c>
      <c r="F373" s="14">
        <v>160</v>
      </c>
      <c r="G373">
        <f>IF(Таблица4[[#This Row],[Тип сделки]]="Продажа",-Таблица4[[#This Row],[Количество]],Таблица4[[#This Row],[Количество]])</f>
        <v>-160</v>
      </c>
      <c r="H373" s="25">
        <f>Таблица4[[#This Row],[Количество_net]]*VLOOKUP(Таблица4[[#This Row],[Дата сделки]],Таблица1[[Date]:[Close]],2,FALSE)</f>
        <v>-818.01760000000002</v>
      </c>
      <c r="I373">
        <f>Таблица4[[#This Row],[Стоимость]]/(1+$K$5)^((D374-$D$6)/365)</f>
        <v>-665.87526640682484</v>
      </c>
    </row>
    <row r="374" spans="4:9" x14ac:dyDescent="0.2">
      <c r="D374" s="21">
        <v>43934</v>
      </c>
      <c r="E374" t="s">
        <v>2779</v>
      </c>
      <c r="F374" s="14">
        <v>410</v>
      </c>
      <c r="G374">
        <f>IF(Таблица4[[#This Row],[Тип сделки]]="Продажа",-Таблица4[[#This Row],[Количество]],Таблица4[[#This Row],[Количество]])</f>
        <v>410</v>
      </c>
      <c r="H374" s="25">
        <f>Таблица4[[#This Row],[Количество_net]]*VLOOKUP(Таблица4[[#This Row],[Дата сделки]],Таблица1[[Date]:[Close]],2,FALSE)</f>
        <v>2096.1700999999998</v>
      </c>
      <c r="I374">
        <f>Таблица4[[#This Row],[Стоимость]]/(1+$K$5)^((D375-$D$6)/365)</f>
        <v>1705.706964799972</v>
      </c>
    </row>
    <row r="375" spans="4:9" x14ac:dyDescent="0.2">
      <c r="D375" s="21">
        <v>43937</v>
      </c>
      <c r="E375" t="s">
        <v>2779</v>
      </c>
      <c r="F375" s="14">
        <v>70</v>
      </c>
      <c r="G375">
        <f>IF(Таблица4[[#This Row],[Тип сделки]]="Продажа",-Таблица4[[#This Row],[Количество]],Таблица4[[#This Row],[Количество]])</f>
        <v>70</v>
      </c>
      <c r="H375" s="25">
        <f>Таблица4[[#This Row],[Количество_net]]*VLOOKUP(Таблица4[[#This Row],[Дата сделки]],Таблица1[[Date]:[Close]],2,FALSE)</f>
        <v>337.35240000000005</v>
      </c>
      <c r="I375">
        <f>Таблица4[[#This Row],[Стоимость]]/(1+$K$5)^((D376-$D$6)/365)</f>
        <v>274.48014015832581</v>
      </c>
    </row>
    <row r="376" spans="4:9" x14ac:dyDescent="0.2">
      <c r="D376" s="21">
        <v>43938</v>
      </c>
      <c r="E376" t="s">
        <v>2779</v>
      </c>
      <c r="F376" s="14">
        <v>230</v>
      </c>
      <c r="G376">
        <f>IF(Таблица4[[#This Row],[Тип сделки]]="Продажа",-Таблица4[[#This Row],[Количество]],Таблица4[[#This Row],[Количество]])</f>
        <v>230</v>
      </c>
      <c r="H376" s="25">
        <f>Таблица4[[#This Row],[Количество_net]]*VLOOKUP(Таблица4[[#This Row],[Дата сделки]],Таблица1[[Date]:[Close]],2,FALSE)</f>
        <v>1200.4298000000001</v>
      </c>
      <c r="I376">
        <f>Таблица4[[#This Row],[Стоимость]]/(1+$K$5)^((D377-$D$6)/365)</f>
        <v>976.36354557630443</v>
      </c>
    </row>
    <row r="377" spans="4:9" x14ac:dyDescent="0.2">
      <c r="D377" s="21">
        <v>43941</v>
      </c>
      <c r="E377" t="s">
        <v>2771</v>
      </c>
      <c r="F377" s="14">
        <v>500</v>
      </c>
      <c r="G377">
        <f>IF(Таблица4[[#This Row],[Тип сделки]]="Продажа",-Таблица4[[#This Row],[Количество]],Таблица4[[#This Row],[Количество]])</f>
        <v>-500</v>
      </c>
      <c r="H377" s="25">
        <f>Таблица4[[#This Row],[Количество_net]]*VLOOKUP(Таблица4[[#This Row],[Дата сделки]],Таблица1[[Date]:[Close]],2,FALSE)</f>
        <v>-2447.65</v>
      </c>
      <c r="I377">
        <f>Таблица4[[#This Row],[Стоимость]]/(1+$K$5)^((D378-$D$6)/365)</f>
        <v>-1990.7838278671868</v>
      </c>
    </row>
    <row r="378" spans="4:9" x14ac:dyDescent="0.2">
      <c r="D378" s="21">
        <v>43941</v>
      </c>
      <c r="E378" t="s">
        <v>2779</v>
      </c>
      <c r="F378" s="14">
        <v>9400</v>
      </c>
      <c r="G378">
        <f>IF(Таблица4[[#This Row],[Тип сделки]]="Продажа",-Таблица4[[#This Row],[Количество]],Таблица4[[#This Row],[Количество]])</f>
        <v>9400</v>
      </c>
      <c r="H378" s="25">
        <f>Таблица4[[#This Row],[Количество_net]]*VLOOKUP(Таблица4[[#This Row],[Дата сделки]],Таблица1[[Date]:[Close]],2,FALSE)</f>
        <v>46015.82</v>
      </c>
      <c r="I378">
        <f>Таблица4[[#This Row],[Стоимость]]/(1+$K$5)^((D379-$D$6)/365)</f>
        <v>6374265.3950540973</v>
      </c>
    </row>
  </sheetData>
  <pageMargins left="0.75" right="0.75" top="1" bottom="1" header="0.5" footer="0.5"/>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Листы</vt:lpstr>
      </vt:variant>
      <vt:variant>
        <vt:i4>7</vt:i4>
      </vt:variant>
      <vt:variant>
        <vt:lpstr>Именованные диапазоны</vt:lpstr>
      </vt:variant>
      <vt:variant>
        <vt:i4>1</vt:i4>
      </vt:variant>
    </vt:vector>
  </HeadingPairs>
  <TitlesOfParts>
    <vt:vector size="8" baseType="lpstr">
      <vt:lpstr>Задание</vt:lpstr>
      <vt:lpstr>Акции</vt:lpstr>
      <vt:lpstr>КХЛ</vt:lpstr>
      <vt:lpstr>Текст</vt:lpstr>
      <vt:lpstr>Продажи</vt:lpstr>
      <vt:lpstr>Массив</vt:lpstr>
      <vt:lpstr>Сделки</vt:lpstr>
      <vt:lpstr>Сделки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2021-01-11T19:21:56Z</dcterms:created>
  <dcterms:modified xsi:type="dcterms:W3CDTF">2022-01-10T08:53:06Z</dcterms:modified>
</cp:coreProperties>
</file>